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threadedComments/threadedComment2.xml" ContentType="application/vnd.ms-excel.threadedcomments+xml"/>
  <Override PartName="/xl/drawings/drawing7.xml" ContentType="application/vnd.openxmlformats-officedocument.drawing+xml"/>
  <Override PartName="/xl/comments4.xml" ContentType="application/vnd.openxmlformats-officedocument.spreadsheetml.comments+xml"/>
  <Override PartName="/xl/threadedComments/threadedComment3.xml" ContentType="application/vnd.ms-excel.threadedcomments+xml"/>
  <Override PartName="/xl/drawings/drawing8.xml" ContentType="application/vnd.openxmlformats-officedocument.drawing+xml"/>
  <Override PartName="/xl/comments5.xml" ContentType="application/vnd.openxmlformats-officedocument.spreadsheetml.comments+xml"/>
  <Override PartName="/xl/threadedComments/threadedComment4.xml" ContentType="application/vnd.ms-excel.threadedcomments+xml"/>
  <Override PartName="/xl/drawings/drawing9.xml" ContentType="application/vnd.openxmlformats-officedocument.drawing+xml"/>
  <Override PartName="/xl/comments6.xml" ContentType="application/vnd.openxmlformats-officedocument.spreadsheetml.comments+xml"/>
  <Override PartName="/xl/threadedComments/threadedComment5.xml" ContentType="application/vnd.ms-excel.threadedcomments+xml"/>
  <Override PartName="/xl/drawings/drawing10.xml" ContentType="application/vnd.openxmlformats-officedocument.drawing+xml"/>
  <Override PartName="/xl/comments7.xml" ContentType="application/vnd.openxmlformats-officedocument.spreadsheetml.comments+xml"/>
  <Override PartName="/xl/threadedComments/threadedComment6.xml" ContentType="application/vnd.ms-excel.threaded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8.xml" ContentType="application/vnd.openxmlformats-officedocument.spreadsheetml.comments+xml"/>
  <Override PartName="/xl/threadedComments/threadedComment7.xml" ContentType="application/vnd.ms-excel.threadedcomments+xml"/>
  <Override PartName="/xl/comments9.xml" ContentType="application/vnd.openxmlformats-officedocument.spreadsheetml.comments+xml"/>
  <Override PartName="/xl/threadedComments/threadedComment8.xml" ContentType="application/vnd.ms-excel.threadedcomments+xml"/>
  <Override PartName="/xl/comments10.xml" ContentType="application/vnd.openxmlformats-officedocument.spreadsheetml.comments+xml"/>
  <Override PartName="/xl/threadedComments/threadedComment9.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O:\CITT\Cases\SIMA\NQ-2026-002\Working Files\Research\Questionnaires\gm questionnaires\"/>
    </mc:Choice>
  </mc:AlternateContent>
  <xr:revisionPtr revIDLastSave="0" documentId="13_ncr:1_{0BA99C14-23E0-4825-B959-2FA48C71FA01}" xr6:coauthVersionLast="47" xr6:coauthVersionMax="47" xr10:uidLastSave="{00000000-0000-0000-0000-000000000000}"/>
  <workbookProtection workbookAlgorithmName="SHA-512" workbookHashValue="vnRseY1EfCEkz8GRBL6pqp4kTNtt7CsBPWmn9pmZ1t/Z3De0HXLESjyW6PWKfK+pH6Pl0urQRv06swkfRy0rOw==" workbookSaltValue="tSAgUl1VWAbwjc5KdVSmPA==" workbookSpinCount="100000" lockStructure="1"/>
  <bookViews>
    <workbookView xWindow="22932" yWindow="-108" windowWidth="23256" windowHeight="12456" firstSheet="1" activeTab="1" xr2:uid="{69D5272A-E9AA-4BC2-82C8-EC0A9D4DAA02}"/>
  </bookViews>
  <sheets>
    <sheet name="Variables" sheetId="80" state="hidden" r:id="rId1"/>
    <sheet name="Intro" sheetId="81" r:id="rId2"/>
    <sheet name="Info" sheetId="82" r:id="rId3"/>
    <sheet name="Public" sheetId="83" r:id="rId4"/>
    <sheet name="Grades|Nuances" sheetId="104" state="hidden" r:id="rId5"/>
    <sheet name="AddPub" sheetId="84" r:id="rId6"/>
    <sheet name="Pro" sheetId="86" r:id="rId7"/>
    <sheet name="Begin" sheetId="93" state="hidden" r:id="rId8"/>
    <sheet name="B_EXP" sheetId="107" state="hidden" r:id="rId9"/>
    <sheet name="Imp-Exp1" sheetId="91" r:id="rId10"/>
    <sheet name="Imp-Exp2" sheetId="105" r:id="rId11"/>
    <sheet name="Imp-Exp3" sheetId="106" r:id="rId12"/>
    <sheet name="E_EXP" sheetId="108" state="hidden" r:id="rId13"/>
    <sheet name="Imp-US" sheetId="98" r:id="rId14"/>
    <sheet name="Imp-Other-Autre" sheetId="103" r:id="rId15"/>
    <sheet name="End" sheetId="94" state="hidden" r:id="rId16"/>
    <sheet name="Invent-Stock" sheetId="92" r:id="rId17"/>
    <sheet name="AddPro" sheetId="89" r:id="rId18"/>
    <sheet name="Confirm" sheetId="90" r:id="rId19"/>
    <sheet name="DB Forged" sheetId="113" state="hidden" r:id="rId20"/>
    <sheet name="DB Stamped" sheetId="115" state="hidden" r:id="rId21"/>
    <sheet name="DB Green Balls" sheetId="117" state="hidden" r:id="rId22"/>
    <sheet name="DB Qual" sheetId="114" state="hidden" r:id="rId23"/>
  </sheets>
  <definedNames>
    <definedName name="_xlnm._FilterDatabase" localSheetId="19" hidden="1">'DB Forged'!$O$102:$O$131</definedName>
    <definedName name="_xlnm._FilterDatabase" localSheetId="21" hidden="1">'DB Green Balls'!$O$102:$O$131</definedName>
    <definedName name="_xlnm._FilterDatabase" localSheetId="20" hidden="1">'DB Stamped'!$O$102:$O$131</definedName>
    <definedName name="assofirm">#REF!</definedName>
    <definedName name="AssoFirms">#REF!</definedName>
    <definedName name="cogm">#REF!</definedName>
    <definedName name="cogs">#REF!</definedName>
    <definedName name="demp">#REF!</definedName>
    <definedName name="fexp">#REF!</definedName>
    <definedName name="gsa">#REF!</definedName>
    <definedName name="iemp">#REF!</definedName>
    <definedName name="ndpv">#REF!</definedName>
    <definedName name="ndsv">#REF!</definedName>
    <definedName name="nsv">#REF!</definedName>
    <definedName name="POR">#REF!</definedName>
    <definedName name="ppc">#REF!</definedName>
    <definedName name="_xlnm.Print_Area" localSheetId="17">AddPro!$B$1:$L$62</definedName>
    <definedName name="_xlnm.Print_Area" localSheetId="5">AddPub!$B$1:$L$62</definedName>
    <definedName name="_xlnm.Print_Area" localSheetId="18">Confirm!$B$1:$L$69</definedName>
    <definedName name="_xlnm.Print_Area" localSheetId="4">'Grades|Nuances'!$B$1:$L$35</definedName>
    <definedName name="_xlnm.Print_Area" localSheetId="9">'Imp-Exp1'!$B$1:$L$299</definedName>
    <definedName name="_xlnm.Print_Area" localSheetId="10">'Imp-Exp2'!$B$1:$L$299</definedName>
    <definedName name="_xlnm.Print_Area" localSheetId="11">'Imp-Exp3'!$B$1:$L$299</definedName>
    <definedName name="_xlnm.Print_Area" localSheetId="14">'Imp-Other-Autre'!$B$1:$L$298</definedName>
    <definedName name="_xlnm.Print_Area" localSheetId="13">'Imp-US'!$B$1:$L$299</definedName>
    <definedName name="_xlnm.Print_Area" localSheetId="2">Info!$B$1:$L$53</definedName>
    <definedName name="_xlnm.Print_Area" localSheetId="1">Intro!$B$1:$L$122</definedName>
    <definedName name="_xlnm.Print_Area" localSheetId="16">'Invent-Stock'!$B$1:$L$174</definedName>
    <definedName name="_xlnm.Print_Area" localSheetId="6">Pro!$B$1:$L$154</definedName>
    <definedName name="_xlnm.Print_Area" localSheetId="3">Public!$B$1:$L$393</definedName>
    <definedName name="_xlnm.Print_Titles" localSheetId="17">AddPro!$1:$7</definedName>
    <definedName name="_xlnm.Print_Titles" localSheetId="5">AddPub!$1:$7</definedName>
    <definedName name="_xlnm.Print_Titles" localSheetId="18">Confirm!$1:$7</definedName>
    <definedName name="_xlnm.Print_Titles" localSheetId="4">'Grades|Nuances'!$1:$7</definedName>
    <definedName name="_xlnm.Print_Titles" localSheetId="9">'Imp-Exp1'!$1:$7</definedName>
    <definedName name="_xlnm.Print_Titles" localSheetId="10">'Imp-Exp2'!$1:$7</definedName>
    <definedName name="_xlnm.Print_Titles" localSheetId="11">'Imp-Exp3'!$1:$7</definedName>
    <definedName name="_xlnm.Print_Titles" localSheetId="14">'Imp-Other-Autre'!$1:$7</definedName>
    <definedName name="_xlnm.Print_Titles" localSheetId="13">'Imp-US'!$1:$7</definedName>
    <definedName name="_xlnm.Print_Titles" localSheetId="2">Info!$1:$7</definedName>
    <definedName name="_xlnm.Print_Titles" localSheetId="1">Intro!$1:$7</definedName>
    <definedName name="_xlnm.Print_Titles" localSheetId="16">'Invent-Stock'!$1:$7</definedName>
    <definedName name="_xlnm.Print_Titles" localSheetId="6">Pro!$1:$7</definedName>
    <definedName name="_xlnm.Print_Titles" localSheetId="3">Public!$1:$7</definedName>
    <definedName name="quest8" localSheetId="17">AddPro!#REF!</definedName>
    <definedName name="quest8" localSheetId="5">AddPub!#REF!</definedName>
    <definedName name="quest8" localSheetId="18">Confirm!#REF!</definedName>
    <definedName name="quest8" localSheetId="9">'Imp-Exp1'!#REF!</definedName>
    <definedName name="quest8" localSheetId="10">'Imp-Exp2'!#REF!</definedName>
    <definedName name="quest8" localSheetId="11">'Imp-Exp3'!#REF!</definedName>
    <definedName name="quest8" localSheetId="14">'Imp-Other-Autre'!#REF!</definedName>
    <definedName name="quest8" localSheetId="13">'Imp-US'!#REF!</definedName>
    <definedName name="quest8" localSheetId="2">Info!#REF!</definedName>
    <definedName name="quest8" localSheetId="1">Intro!#REF!</definedName>
    <definedName name="quest8" localSheetId="16">'Invent-Stock'!#REF!</definedName>
    <definedName name="quest8" localSheetId="6">Pro!#REF!</definedName>
    <definedName name="quest8" localSheetId="3">Public!#REF!</definedName>
    <definedName name="quest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1" i="103" l="1"/>
  <c r="F261" i="98"/>
  <c r="F261" i="106"/>
  <c r="F261" i="105"/>
  <c r="F261" i="91"/>
  <c r="AB140" i="113"/>
  <c r="AB139" i="113"/>
  <c r="AA140" i="113"/>
  <c r="AA139" i="113"/>
  <c r="Z140" i="113"/>
  <c r="Z139" i="113"/>
  <c r="AB138" i="113"/>
  <c r="AB137" i="113"/>
  <c r="AA138" i="113"/>
  <c r="AA137" i="113"/>
  <c r="Z138" i="113"/>
  <c r="Z137" i="113"/>
  <c r="AB136" i="113"/>
  <c r="AA136" i="113"/>
  <c r="Z136" i="113"/>
  <c r="Y140" i="113"/>
  <c r="Y139" i="113"/>
  <c r="Y138" i="113"/>
  <c r="Y137" i="113"/>
  <c r="Y136" i="113"/>
  <c r="T140" i="113"/>
  <c r="T139" i="113"/>
  <c r="R140" i="113"/>
  <c r="R139" i="113"/>
  <c r="S140" i="113"/>
  <c r="S139" i="113"/>
  <c r="T138" i="113"/>
  <c r="T137" i="113"/>
  <c r="S138" i="113"/>
  <c r="S137" i="113"/>
  <c r="R138" i="113"/>
  <c r="R137" i="113"/>
  <c r="T136" i="113"/>
  <c r="S136" i="113"/>
  <c r="R136" i="113"/>
  <c r="Q140" i="113"/>
  <c r="Q139" i="113"/>
  <c r="Q138" i="113"/>
  <c r="Q137" i="113"/>
  <c r="Q136" i="113"/>
  <c r="L127" i="113"/>
  <c r="L128" i="113"/>
  <c r="L129" i="113"/>
  <c r="L130" i="113"/>
  <c r="L131" i="113"/>
  <c r="L126" i="113"/>
  <c r="G138" i="113"/>
  <c r="G137" i="113"/>
  <c r="G136" i="113"/>
  <c r="B166" i="103"/>
  <c r="B168" i="103"/>
  <c r="B169" i="103"/>
  <c r="B170" i="103"/>
  <c r="E170" i="103"/>
  <c r="F170" i="103"/>
  <c r="G170" i="103"/>
  <c r="H170" i="103"/>
  <c r="I170" i="103"/>
  <c r="J170" i="103"/>
  <c r="K170" i="103"/>
  <c r="L170" i="103"/>
  <c r="B171" i="103"/>
  <c r="B173" i="103"/>
  <c r="B174" i="103"/>
  <c r="B175" i="103"/>
  <c r="E175" i="103"/>
  <c r="F175" i="103"/>
  <c r="G175" i="103"/>
  <c r="H175" i="103"/>
  <c r="I175" i="103"/>
  <c r="J175" i="103"/>
  <c r="K175" i="103"/>
  <c r="L175" i="103"/>
  <c r="B176" i="103"/>
  <c r="B178" i="103"/>
  <c r="B179" i="103"/>
  <c r="B180" i="103"/>
  <c r="E180" i="103"/>
  <c r="F180" i="103"/>
  <c r="G180" i="103"/>
  <c r="H180" i="103"/>
  <c r="I180" i="103"/>
  <c r="J180" i="103"/>
  <c r="K180" i="103"/>
  <c r="L180" i="103"/>
  <c r="B166" i="98"/>
  <c r="B168" i="98"/>
  <c r="B169" i="98"/>
  <c r="B170" i="98"/>
  <c r="E170" i="98"/>
  <c r="F170" i="98"/>
  <c r="G170" i="98"/>
  <c r="H170" i="98"/>
  <c r="I170" i="98"/>
  <c r="J170" i="98"/>
  <c r="K170" i="98"/>
  <c r="L170" i="98"/>
  <c r="B171" i="98"/>
  <c r="B173" i="98"/>
  <c r="B174" i="98"/>
  <c r="B175" i="98"/>
  <c r="E175" i="98"/>
  <c r="F175" i="98"/>
  <c r="G175" i="98"/>
  <c r="H175" i="98"/>
  <c r="I175" i="98"/>
  <c r="J175" i="98"/>
  <c r="K175" i="98"/>
  <c r="L175" i="98"/>
  <c r="B176" i="98"/>
  <c r="B178" i="98"/>
  <c r="B179" i="98"/>
  <c r="B180" i="98"/>
  <c r="E180" i="98"/>
  <c r="F180" i="98"/>
  <c r="G180" i="98"/>
  <c r="H180" i="98"/>
  <c r="I180" i="98"/>
  <c r="J180" i="98"/>
  <c r="K180" i="98"/>
  <c r="L180" i="98"/>
  <c r="B166" i="106"/>
  <c r="E170" i="106"/>
  <c r="F170" i="106"/>
  <c r="G170" i="106"/>
  <c r="H170" i="106"/>
  <c r="I170" i="106"/>
  <c r="J170" i="106"/>
  <c r="K170" i="106"/>
  <c r="L170" i="106"/>
  <c r="B171" i="106"/>
  <c r="E175" i="106"/>
  <c r="F175" i="106"/>
  <c r="G175" i="106"/>
  <c r="H175" i="106"/>
  <c r="I175" i="106"/>
  <c r="J175" i="106"/>
  <c r="K175" i="106"/>
  <c r="L175" i="106"/>
  <c r="B176" i="106"/>
  <c r="E180" i="106"/>
  <c r="F180" i="106"/>
  <c r="G180" i="106"/>
  <c r="H180" i="106"/>
  <c r="I180" i="106"/>
  <c r="J180" i="106"/>
  <c r="K180" i="106"/>
  <c r="L180" i="106"/>
  <c r="B166" i="105"/>
  <c r="E170" i="105"/>
  <c r="F170" i="105"/>
  <c r="G170" i="105"/>
  <c r="H170" i="105"/>
  <c r="I170" i="105"/>
  <c r="J170" i="105"/>
  <c r="K170" i="105"/>
  <c r="L170" i="105"/>
  <c r="B171" i="105"/>
  <c r="E175" i="105"/>
  <c r="F175" i="105"/>
  <c r="G175" i="105"/>
  <c r="H175" i="105"/>
  <c r="I175" i="105"/>
  <c r="J175" i="105"/>
  <c r="K175" i="105"/>
  <c r="L175" i="105"/>
  <c r="B176" i="105"/>
  <c r="E180" i="105"/>
  <c r="F180" i="105"/>
  <c r="G180" i="105"/>
  <c r="H180" i="105"/>
  <c r="I180" i="105"/>
  <c r="J180" i="105"/>
  <c r="K180" i="105"/>
  <c r="L180" i="105"/>
  <c r="B166" i="91"/>
  <c r="E170" i="91"/>
  <c r="F170" i="91"/>
  <c r="G170" i="91"/>
  <c r="H170" i="91"/>
  <c r="I170" i="91"/>
  <c r="J170" i="91"/>
  <c r="K170" i="91"/>
  <c r="L170" i="91"/>
  <c r="B171" i="91"/>
  <c r="E175" i="91"/>
  <c r="F175" i="91"/>
  <c r="G175" i="91"/>
  <c r="H175" i="91"/>
  <c r="I175" i="91"/>
  <c r="J175" i="91"/>
  <c r="K175" i="91"/>
  <c r="L175" i="91"/>
  <c r="B176" i="91"/>
  <c r="E180" i="91"/>
  <c r="F180" i="91"/>
  <c r="G180" i="91"/>
  <c r="H180" i="91"/>
  <c r="I180" i="91"/>
  <c r="J180" i="91"/>
  <c r="K180" i="91"/>
  <c r="L180" i="91"/>
  <c r="H7" i="117"/>
  <c r="H8" i="117"/>
  <c r="H9" i="117"/>
  <c r="H10" i="117"/>
  <c r="H11" i="117"/>
  <c r="H6" i="117"/>
  <c r="H7" i="115"/>
  <c r="H8" i="115"/>
  <c r="H9" i="115"/>
  <c r="H10" i="115"/>
  <c r="H11" i="115"/>
  <c r="H6" i="115"/>
  <c r="H7" i="113"/>
  <c r="H8" i="113"/>
  <c r="H9" i="113"/>
  <c r="H10" i="113"/>
  <c r="H11" i="113"/>
  <c r="H6" i="113"/>
  <c r="E16" i="113" s="1"/>
  <c r="M22" i="117"/>
  <c r="M22" i="115"/>
  <c r="K140" i="113"/>
  <c r="M70" i="113" l="1"/>
  <c r="M71" i="113"/>
  <c r="M72" i="113"/>
  <c r="M73" i="113"/>
  <c r="M74" i="113"/>
  <c r="M75" i="113"/>
  <c r="M76" i="113"/>
  <c r="M77" i="113"/>
  <c r="M78" i="113"/>
  <c r="M69" i="113"/>
  <c r="M24" i="113" l="1"/>
  <c r="M23" i="113"/>
  <c r="M22" i="113"/>
  <c r="Y24" i="113"/>
  <c r="Z24" i="113"/>
  <c r="AA24" i="113"/>
  <c r="AB24" i="113"/>
  <c r="Y23" i="113"/>
  <c r="Z23" i="113"/>
  <c r="AA23" i="113"/>
  <c r="AB23" i="113"/>
  <c r="Y22" i="113"/>
  <c r="Z22" i="113"/>
  <c r="AA22" i="113"/>
  <c r="AB22" i="113"/>
  <c r="Y21" i="113"/>
  <c r="Z21" i="113"/>
  <c r="AA21" i="113"/>
  <c r="AB21" i="113"/>
  <c r="Y20" i="113"/>
  <c r="Z20" i="113"/>
  <c r="AA20" i="113"/>
  <c r="AB20" i="113"/>
  <c r="Y19" i="113"/>
  <c r="Z19" i="113"/>
  <c r="AA19" i="113"/>
  <c r="AB19" i="113"/>
  <c r="Y18" i="113"/>
  <c r="Z18" i="113"/>
  <c r="AA18" i="113"/>
  <c r="AB18" i="113"/>
  <c r="Y17" i="113"/>
  <c r="Z17" i="113"/>
  <c r="AA17" i="113"/>
  <c r="AB17" i="113"/>
  <c r="Y16" i="113"/>
  <c r="Z16" i="113"/>
  <c r="AA16" i="113"/>
  <c r="AB16" i="113"/>
  <c r="X24" i="113"/>
  <c r="X23" i="113"/>
  <c r="X22" i="113"/>
  <c r="X21" i="113"/>
  <c r="X20" i="113"/>
  <c r="X19" i="113"/>
  <c r="X18" i="113"/>
  <c r="X17" i="113"/>
  <c r="X16" i="113"/>
  <c r="Z30" i="113"/>
  <c r="Z29" i="113"/>
  <c r="D54" i="114"/>
  <c r="D53" i="114"/>
  <c r="D52" i="114"/>
  <c r="D51" i="114"/>
  <c r="D50" i="114"/>
  <c r="C54" i="114"/>
  <c r="C53" i="114"/>
  <c r="C52" i="114"/>
  <c r="C51" i="114"/>
  <c r="C50" i="114"/>
  <c r="A47" i="114"/>
  <c r="A48" i="114"/>
  <c r="A49" i="114"/>
  <c r="A50" i="114"/>
  <c r="A51" i="114"/>
  <c r="A52" i="114"/>
  <c r="A53" i="114"/>
  <c r="A54" i="114"/>
  <c r="D49" i="114"/>
  <c r="D48" i="114"/>
  <c r="D47" i="114"/>
  <c r="D46" i="114"/>
  <c r="D45" i="114"/>
  <c r="D44" i="114"/>
  <c r="C49" i="114"/>
  <c r="C48" i="114"/>
  <c r="C47" i="114"/>
  <c r="C46" i="114"/>
  <c r="C45" i="114"/>
  <c r="C44" i="114"/>
  <c r="D43" i="114"/>
  <c r="D42" i="114"/>
  <c r="D41" i="114"/>
  <c r="D40" i="114"/>
  <c r="D39" i="114"/>
  <c r="A38" i="114"/>
  <c r="D38" i="114"/>
  <c r="D37" i="114"/>
  <c r="D36" i="114"/>
  <c r="D35" i="114"/>
  <c r="D34" i="114"/>
  <c r="D33" i="114"/>
  <c r="D32" i="114"/>
  <c r="D31" i="114"/>
  <c r="D30" i="114"/>
  <c r="D29" i="114"/>
  <c r="C31" i="114"/>
  <c r="C30" i="114"/>
  <c r="C29" i="114"/>
  <c r="D28" i="114"/>
  <c r="C28" i="114"/>
  <c r="D27" i="114"/>
  <c r="C27" i="114"/>
  <c r="D26" i="114"/>
  <c r="D25" i="114"/>
  <c r="D24" i="114"/>
  <c r="D23" i="114"/>
  <c r="D22" i="114"/>
  <c r="D21" i="114"/>
  <c r="D20" i="114"/>
  <c r="D19" i="114"/>
  <c r="D18" i="114"/>
  <c r="D17" i="114"/>
  <c r="D16" i="114"/>
  <c r="D15" i="114"/>
  <c r="D14" i="114"/>
  <c r="D13" i="114"/>
  <c r="D12" i="114"/>
  <c r="D11" i="114"/>
  <c r="D10" i="114"/>
  <c r="D9" i="114"/>
  <c r="D8" i="114"/>
  <c r="D7" i="114"/>
  <c r="D6" i="114"/>
  <c r="D5" i="114"/>
  <c r="D4" i="114"/>
  <c r="D3" i="114"/>
  <c r="D2" i="114"/>
  <c r="A3" i="114"/>
  <c r="A4" i="114"/>
  <c r="A5" i="114"/>
  <c r="A6" i="114"/>
  <c r="A7" i="114"/>
  <c r="A8" i="114"/>
  <c r="A9" i="114"/>
  <c r="A10" i="114"/>
  <c r="A11" i="114"/>
  <c r="A12" i="114"/>
  <c r="A13" i="114"/>
  <c r="A14" i="114"/>
  <c r="A15" i="114"/>
  <c r="A16" i="114"/>
  <c r="A17" i="114"/>
  <c r="A18" i="114"/>
  <c r="A19" i="114"/>
  <c r="A20" i="114"/>
  <c r="A21" i="114"/>
  <c r="A22" i="114"/>
  <c r="A23" i="114"/>
  <c r="A24" i="114"/>
  <c r="A25" i="114"/>
  <c r="A26" i="114"/>
  <c r="A27" i="114"/>
  <c r="A28" i="114"/>
  <c r="A29" i="114"/>
  <c r="A30" i="114"/>
  <c r="A31" i="114"/>
  <c r="A32" i="114"/>
  <c r="A33" i="114"/>
  <c r="A34" i="114"/>
  <c r="A35" i="114"/>
  <c r="A36" i="114"/>
  <c r="A37" i="114"/>
  <c r="A39" i="114"/>
  <c r="A40" i="114"/>
  <c r="A41" i="114"/>
  <c r="A42" i="114"/>
  <c r="A43" i="114"/>
  <c r="A44" i="114"/>
  <c r="A45" i="114"/>
  <c r="A46" i="114"/>
  <c r="A2" i="114"/>
  <c r="AB24" i="117"/>
  <c r="AB21" i="117"/>
  <c r="AB18" i="117"/>
  <c r="AA24" i="117"/>
  <c r="AA21" i="117"/>
  <c r="AA18" i="117"/>
  <c r="Z24" i="117"/>
  <c r="Z21" i="117"/>
  <c r="Z18" i="117"/>
  <c r="Y24" i="117"/>
  <c r="Y21" i="117"/>
  <c r="Y18" i="117"/>
  <c r="X24" i="117"/>
  <c r="X21" i="117"/>
  <c r="X18" i="117"/>
  <c r="AB23" i="117"/>
  <c r="AB20" i="117"/>
  <c r="AB17" i="117"/>
  <c r="AA23" i="117"/>
  <c r="AA20" i="117"/>
  <c r="AA17" i="117"/>
  <c r="Z23" i="117"/>
  <c r="Z20" i="117"/>
  <c r="Z17" i="117"/>
  <c r="Y23" i="117"/>
  <c r="Y20" i="117"/>
  <c r="Y17" i="117"/>
  <c r="X23" i="117"/>
  <c r="X20" i="117"/>
  <c r="X17" i="117"/>
  <c r="AB22" i="117"/>
  <c r="AB19" i="117"/>
  <c r="AB16" i="117"/>
  <c r="AA22" i="117"/>
  <c r="AA19" i="117"/>
  <c r="AA16" i="117"/>
  <c r="Z22" i="117"/>
  <c r="Z19" i="117"/>
  <c r="Z16" i="117"/>
  <c r="Y22" i="117"/>
  <c r="Y19" i="117"/>
  <c r="Y16" i="117"/>
  <c r="X22" i="117"/>
  <c r="X19" i="117"/>
  <c r="X16" i="117"/>
  <c r="V24" i="117"/>
  <c r="V21" i="117"/>
  <c r="V18" i="117"/>
  <c r="U24" i="117"/>
  <c r="U21" i="117"/>
  <c r="U18" i="117"/>
  <c r="T24" i="117"/>
  <c r="T21" i="117"/>
  <c r="T18" i="117"/>
  <c r="S24" i="117"/>
  <c r="S21" i="117"/>
  <c r="S18" i="117"/>
  <c r="R24" i="117"/>
  <c r="R21" i="117"/>
  <c r="R18" i="117"/>
  <c r="V23" i="117"/>
  <c r="V20" i="117"/>
  <c r="V17" i="117"/>
  <c r="U23" i="117"/>
  <c r="U20" i="117"/>
  <c r="U17" i="117"/>
  <c r="T23" i="117"/>
  <c r="T20" i="117"/>
  <c r="T17" i="117"/>
  <c r="S23" i="117"/>
  <c r="S20" i="117"/>
  <c r="S17" i="117"/>
  <c r="R23" i="117"/>
  <c r="R20" i="117"/>
  <c r="R17" i="117"/>
  <c r="V22" i="117"/>
  <c r="V19" i="117"/>
  <c r="V16" i="117"/>
  <c r="U22" i="117"/>
  <c r="U19" i="117"/>
  <c r="U16" i="117"/>
  <c r="T22" i="117"/>
  <c r="T19" i="117"/>
  <c r="T16" i="117"/>
  <c r="S22" i="117"/>
  <c r="S19" i="117"/>
  <c r="S16" i="117"/>
  <c r="R22" i="117"/>
  <c r="R19" i="117"/>
  <c r="R16" i="117"/>
  <c r="AB24" i="115"/>
  <c r="AB21" i="115"/>
  <c r="AB18" i="115"/>
  <c r="AA24" i="115"/>
  <c r="AA21" i="115"/>
  <c r="AA18" i="115"/>
  <c r="Z24" i="115"/>
  <c r="Z21" i="115"/>
  <c r="Z18" i="115"/>
  <c r="Y24" i="115"/>
  <c r="Y21" i="115"/>
  <c r="Y18" i="115"/>
  <c r="X24" i="115"/>
  <c r="X21" i="115"/>
  <c r="X18" i="115"/>
  <c r="AB23" i="115"/>
  <c r="AB20" i="115"/>
  <c r="AB17" i="115"/>
  <c r="AA23" i="115"/>
  <c r="AA20" i="115"/>
  <c r="AA17" i="115"/>
  <c r="Z23" i="115"/>
  <c r="Z20" i="115"/>
  <c r="Z17" i="115"/>
  <c r="Y23" i="115"/>
  <c r="Y20" i="115"/>
  <c r="Y17" i="115"/>
  <c r="X23" i="115"/>
  <c r="X20" i="115"/>
  <c r="X17" i="115"/>
  <c r="AB22" i="115"/>
  <c r="AB19" i="115"/>
  <c r="AB16" i="115"/>
  <c r="AA22" i="115"/>
  <c r="AA19" i="115"/>
  <c r="AA16" i="115"/>
  <c r="Z22" i="115"/>
  <c r="Z19" i="115"/>
  <c r="Z16" i="115"/>
  <c r="Y22" i="115"/>
  <c r="Y19" i="115"/>
  <c r="Y16" i="115"/>
  <c r="X22" i="115"/>
  <c r="X19" i="115"/>
  <c r="X16" i="115"/>
  <c r="V24" i="115"/>
  <c r="V21" i="115"/>
  <c r="V18" i="115"/>
  <c r="U24" i="115"/>
  <c r="U21" i="115"/>
  <c r="U18" i="115"/>
  <c r="T24" i="115"/>
  <c r="T21" i="115"/>
  <c r="T18" i="115"/>
  <c r="S24" i="115"/>
  <c r="S21" i="115"/>
  <c r="S18" i="115"/>
  <c r="R24" i="115"/>
  <c r="R21" i="115"/>
  <c r="R18" i="115"/>
  <c r="V23" i="115"/>
  <c r="V20" i="115"/>
  <c r="V17" i="115"/>
  <c r="U23" i="115"/>
  <c r="U20" i="115"/>
  <c r="U17" i="115"/>
  <c r="T23" i="115"/>
  <c r="T20" i="115"/>
  <c r="T17" i="115"/>
  <c r="S23" i="115"/>
  <c r="S20" i="115"/>
  <c r="S17" i="115"/>
  <c r="R23" i="115"/>
  <c r="R20" i="115"/>
  <c r="R17" i="115"/>
  <c r="V22" i="115"/>
  <c r="V19" i="115"/>
  <c r="V16" i="115"/>
  <c r="U22" i="115"/>
  <c r="U19" i="115"/>
  <c r="U16" i="115"/>
  <c r="T22" i="115"/>
  <c r="T19" i="115"/>
  <c r="T16" i="115"/>
  <c r="S22" i="115"/>
  <c r="S19" i="115"/>
  <c r="S16" i="115"/>
  <c r="R22" i="115"/>
  <c r="R19" i="115"/>
  <c r="R16" i="115"/>
  <c r="Q17" i="115"/>
  <c r="Q18" i="115"/>
  <c r="Q19" i="115"/>
  <c r="Q20" i="115"/>
  <c r="Q21" i="115"/>
  <c r="Q22" i="115"/>
  <c r="Q23" i="115"/>
  <c r="Q24" i="115"/>
  <c r="Q16" i="115"/>
  <c r="L11" i="117"/>
  <c r="M11" i="117"/>
  <c r="N11" i="117"/>
  <c r="O11" i="117"/>
  <c r="K11" i="117"/>
  <c r="L11" i="115"/>
  <c r="M11" i="115"/>
  <c r="N11" i="115"/>
  <c r="O11" i="115"/>
  <c r="K11" i="115"/>
  <c r="P24" i="117"/>
  <c r="M24" i="117"/>
  <c r="D24" i="117"/>
  <c r="C24" i="117"/>
  <c r="B24" i="117"/>
  <c r="D23" i="117"/>
  <c r="B23" i="117"/>
  <c r="C23" i="117" s="1"/>
  <c r="B22" i="117"/>
  <c r="C22" i="117" s="1"/>
  <c r="P21" i="117"/>
  <c r="D21" i="117"/>
  <c r="C21" i="117"/>
  <c r="B21" i="117"/>
  <c r="P20" i="117"/>
  <c r="D20" i="117"/>
  <c r="C20" i="117"/>
  <c r="B20" i="117"/>
  <c r="B19" i="117"/>
  <c r="C19" i="117" s="1"/>
  <c r="P18" i="117"/>
  <c r="B18" i="117"/>
  <c r="C18" i="117" s="1"/>
  <c r="P17" i="117"/>
  <c r="P23" i="117" s="1"/>
  <c r="D17" i="117"/>
  <c r="D18" i="117" s="1"/>
  <c r="B17" i="117"/>
  <c r="C17" i="117" s="1"/>
  <c r="E16" i="117"/>
  <c r="E19" i="117" s="1"/>
  <c r="E20" i="117" s="1"/>
  <c r="E21" i="117" s="1"/>
  <c r="B16" i="117"/>
  <c r="C16" i="117" s="1"/>
  <c r="B11" i="117"/>
  <c r="B10" i="117"/>
  <c r="B9" i="117"/>
  <c r="G8" i="117"/>
  <c r="M23" i="117" s="1"/>
  <c r="C8" i="117"/>
  <c r="C9" i="117" s="1"/>
  <c r="C10" i="117" s="1"/>
  <c r="C11" i="117" s="1"/>
  <c r="B8" i="117"/>
  <c r="C7" i="117"/>
  <c r="B7" i="117"/>
  <c r="B6" i="117"/>
  <c r="P24" i="115"/>
  <c r="D24" i="115"/>
  <c r="C24" i="115"/>
  <c r="B24" i="115"/>
  <c r="D23" i="115"/>
  <c r="B23" i="115"/>
  <c r="C23" i="115" s="1"/>
  <c r="B22" i="115"/>
  <c r="C22" i="115" s="1"/>
  <c r="P21" i="115"/>
  <c r="B21" i="115"/>
  <c r="C21" i="115" s="1"/>
  <c r="D20" i="115"/>
  <c r="D21" i="115" s="1"/>
  <c r="B20" i="115"/>
  <c r="C20" i="115" s="1"/>
  <c r="B19" i="115"/>
  <c r="C19" i="115" s="1"/>
  <c r="P18" i="115"/>
  <c r="B18" i="115"/>
  <c r="C18" i="115" s="1"/>
  <c r="P17" i="115"/>
  <c r="P23" i="115" s="1"/>
  <c r="D17" i="115"/>
  <c r="D18" i="115" s="1"/>
  <c r="B17" i="115"/>
  <c r="C17" i="115" s="1"/>
  <c r="E16" i="115"/>
  <c r="C16" i="115"/>
  <c r="B16" i="115"/>
  <c r="B11" i="115"/>
  <c r="B10" i="115"/>
  <c r="C9" i="115"/>
  <c r="C10" i="115" s="1"/>
  <c r="C11" i="115" s="1"/>
  <c r="B9" i="115"/>
  <c r="C8" i="115"/>
  <c r="B8" i="115"/>
  <c r="C7" i="115"/>
  <c r="B7" i="115"/>
  <c r="B6" i="115"/>
  <c r="V140" i="113"/>
  <c r="W140" i="113"/>
  <c r="X140" i="113"/>
  <c r="U140" i="113"/>
  <c r="N140" i="113"/>
  <c r="O140" i="113"/>
  <c r="P140" i="113"/>
  <c r="M140" i="113"/>
  <c r="V139" i="113"/>
  <c r="W139" i="113"/>
  <c r="X139" i="113"/>
  <c r="U139" i="113"/>
  <c r="N139" i="113"/>
  <c r="O139" i="113"/>
  <c r="P139" i="113"/>
  <c r="M139" i="113"/>
  <c r="V138" i="113"/>
  <c r="W138" i="113"/>
  <c r="X138" i="113"/>
  <c r="U138" i="113"/>
  <c r="N138" i="113"/>
  <c r="O138" i="113"/>
  <c r="P138" i="113"/>
  <c r="M138" i="113"/>
  <c r="V136" i="113"/>
  <c r="W136" i="113"/>
  <c r="X136" i="113"/>
  <c r="U136" i="113"/>
  <c r="V137" i="113"/>
  <c r="W137" i="113"/>
  <c r="X137" i="113"/>
  <c r="U137" i="113"/>
  <c r="N137" i="113"/>
  <c r="O137" i="113"/>
  <c r="P137" i="113"/>
  <c r="M137" i="113"/>
  <c r="P136" i="113"/>
  <c r="N136" i="113"/>
  <c r="O136" i="113"/>
  <c r="M136" i="113"/>
  <c r="B146" i="113"/>
  <c r="B137" i="113"/>
  <c r="B138" i="113"/>
  <c r="B139" i="113"/>
  <c r="B140" i="113"/>
  <c r="B136" i="113"/>
  <c r="K146" i="113"/>
  <c r="L146" i="113"/>
  <c r="M146" i="113"/>
  <c r="N146" i="113"/>
  <c r="J146" i="113"/>
  <c r="E146" i="113"/>
  <c r="F146" i="113"/>
  <c r="G146" i="113"/>
  <c r="H146" i="113"/>
  <c r="I146" i="113"/>
  <c r="AA102" i="113"/>
  <c r="AB102" i="113"/>
  <c r="AC102" i="113"/>
  <c r="AD102" i="113"/>
  <c r="AE102" i="113"/>
  <c r="AF102" i="113"/>
  <c r="AG102" i="113"/>
  <c r="AA103" i="113"/>
  <c r="AB103" i="113"/>
  <c r="AC103" i="113"/>
  <c r="AD103" i="113"/>
  <c r="AE103" i="113"/>
  <c r="AF103" i="113"/>
  <c r="AG103" i="113"/>
  <c r="AA104" i="113"/>
  <c r="AB104" i="113"/>
  <c r="AC104" i="113"/>
  <c r="AD104" i="113"/>
  <c r="AE104" i="113"/>
  <c r="AF104" i="113"/>
  <c r="AG104" i="113"/>
  <c r="AA105" i="113"/>
  <c r="AB105" i="113"/>
  <c r="AC105" i="113"/>
  <c r="AD105" i="113"/>
  <c r="AE105" i="113"/>
  <c r="AF105" i="113"/>
  <c r="AG105" i="113"/>
  <c r="AA106" i="113"/>
  <c r="AB106" i="113"/>
  <c r="AC106" i="113"/>
  <c r="AD106" i="113"/>
  <c r="AE106" i="113"/>
  <c r="AF106" i="113"/>
  <c r="AG106" i="113"/>
  <c r="AA107" i="113"/>
  <c r="AB107" i="113"/>
  <c r="AC107" i="113"/>
  <c r="AD107" i="113"/>
  <c r="AE107" i="113"/>
  <c r="AF107" i="113"/>
  <c r="AG107" i="113"/>
  <c r="AA108" i="113"/>
  <c r="AB108" i="113"/>
  <c r="AC108" i="113"/>
  <c r="AD108" i="113"/>
  <c r="AE108" i="113"/>
  <c r="AF108" i="113"/>
  <c r="AG108" i="113"/>
  <c r="AA109" i="113"/>
  <c r="AB109" i="113"/>
  <c r="AC109" i="113"/>
  <c r="AD109" i="113"/>
  <c r="AE109" i="113"/>
  <c r="AF109" i="113"/>
  <c r="AG109" i="113"/>
  <c r="AA110" i="113"/>
  <c r="AB110" i="113"/>
  <c r="AC110" i="113"/>
  <c r="AD110" i="113"/>
  <c r="AE110" i="113"/>
  <c r="AF110" i="113"/>
  <c r="AG110" i="113"/>
  <c r="AA111" i="113"/>
  <c r="AB111" i="113"/>
  <c r="AC111" i="113"/>
  <c r="AD111" i="113"/>
  <c r="AE111" i="113"/>
  <c r="AF111" i="113"/>
  <c r="AG111" i="113"/>
  <c r="AA112" i="113"/>
  <c r="AB112" i="113"/>
  <c r="AC112" i="113"/>
  <c r="AD112" i="113"/>
  <c r="AE112" i="113"/>
  <c r="AF112" i="113"/>
  <c r="AG112" i="113"/>
  <c r="AA113" i="113"/>
  <c r="AB113" i="113"/>
  <c r="AC113" i="113"/>
  <c r="AD113" i="113"/>
  <c r="AE113" i="113"/>
  <c r="AF113" i="113"/>
  <c r="AG113" i="113"/>
  <c r="AA114" i="113"/>
  <c r="AB114" i="113"/>
  <c r="AC114" i="113"/>
  <c r="AD114" i="113"/>
  <c r="AE114" i="113"/>
  <c r="AF114" i="113"/>
  <c r="AG114" i="113"/>
  <c r="AA115" i="113"/>
  <c r="AB115" i="113"/>
  <c r="AC115" i="113"/>
  <c r="AD115" i="113"/>
  <c r="AE115" i="113"/>
  <c r="AF115" i="113"/>
  <c r="AG115" i="113"/>
  <c r="AA116" i="113"/>
  <c r="AB116" i="113"/>
  <c r="AC116" i="113"/>
  <c r="AD116" i="113"/>
  <c r="AE116" i="113"/>
  <c r="AF116" i="113"/>
  <c r="AG116" i="113"/>
  <c r="AA117" i="113"/>
  <c r="AB117" i="113"/>
  <c r="AC117" i="113"/>
  <c r="AD117" i="113"/>
  <c r="AE117" i="113"/>
  <c r="AF117" i="113"/>
  <c r="AG117" i="113"/>
  <c r="AA118" i="113"/>
  <c r="AB118" i="113"/>
  <c r="AC118" i="113"/>
  <c r="AD118" i="113"/>
  <c r="AE118" i="113"/>
  <c r="AF118" i="113"/>
  <c r="AG118" i="113"/>
  <c r="AA119" i="113"/>
  <c r="AB119" i="113"/>
  <c r="AC119" i="113"/>
  <c r="AD119" i="113"/>
  <c r="AE119" i="113"/>
  <c r="AF119" i="113"/>
  <c r="AG119" i="113"/>
  <c r="AA120" i="113"/>
  <c r="AB120" i="113"/>
  <c r="AC120" i="113"/>
  <c r="AD120" i="113"/>
  <c r="AE120" i="113"/>
  <c r="AF120" i="113"/>
  <c r="AG120" i="113"/>
  <c r="AA121" i="113"/>
  <c r="AB121" i="113"/>
  <c r="AC121" i="113"/>
  <c r="AD121" i="113"/>
  <c r="AE121" i="113"/>
  <c r="AF121" i="113"/>
  <c r="AG121" i="113"/>
  <c r="AA122" i="113"/>
  <c r="AB122" i="113"/>
  <c r="AC122" i="113"/>
  <c r="AD122" i="113"/>
  <c r="AE122" i="113"/>
  <c r="AF122" i="113"/>
  <c r="AG122" i="113"/>
  <c r="AA123" i="113"/>
  <c r="AB123" i="113"/>
  <c r="AC123" i="113"/>
  <c r="AD123" i="113"/>
  <c r="AE123" i="113"/>
  <c r="AF123" i="113"/>
  <c r="AG123" i="113"/>
  <c r="AA124" i="113"/>
  <c r="AB124" i="113"/>
  <c r="AC124" i="113"/>
  <c r="AD124" i="113"/>
  <c r="AE124" i="113"/>
  <c r="AF124" i="113"/>
  <c r="AG124" i="113"/>
  <c r="AA125" i="113"/>
  <c r="AB125" i="113"/>
  <c r="AC125" i="113"/>
  <c r="AD125" i="113"/>
  <c r="AE125" i="113"/>
  <c r="AF125" i="113"/>
  <c r="AG125" i="113"/>
  <c r="AA126" i="113"/>
  <c r="AB126" i="113"/>
  <c r="AC126" i="113"/>
  <c r="AD126" i="113"/>
  <c r="AE126" i="113"/>
  <c r="AF126" i="113"/>
  <c r="AG126" i="113"/>
  <c r="AA127" i="113"/>
  <c r="AB127" i="113"/>
  <c r="AC127" i="113"/>
  <c r="AD127" i="113"/>
  <c r="AE127" i="113"/>
  <c r="AF127" i="113"/>
  <c r="AG127" i="113"/>
  <c r="AA128" i="113"/>
  <c r="AB128" i="113"/>
  <c r="AC128" i="113"/>
  <c r="AD128" i="113"/>
  <c r="AE128" i="113"/>
  <c r="AF128" i="113"/>
  <c r="AG128" i="113"/>
  <c r="AA129" i="113"/>
  <c r="AB129" i="113"/>
  <c r="AC129" i="113"/>
  <c r="AD129" i="113"/>
  <c r="AE129" i="113"/>
  <c r="AF129" i="113"/>
  <c r="AG129" i="113"/>
  <c r="AA130" i="113"/>
  <c r="AB130" i="113"/>
  <c r="AC130" i="113"/>
  <c r="AD130" i="113"/>
  <c r="AE130" i="113"/>
  <c r="AF130" i="113"/>
  <c r="AG130" i="113"/>
  <c r="AA131" i="113"/>
  <c r="AB131" i="113"/>
  <c r="AC131" i="113"/>
  <c r="AD131" i="113"/>
  <c r="AE131" i="113"/>
  <c r="AF131" i="113"/>
  <c r="AG131" i="113"/>
  <c r="S102" i="113"/>
  <c r="T102" i="113"/>
  <c r="U102" i="113"/>
  <c r="V102" i="113"/>
  <c r="W102" i="113"/>
  <c r="X102" i="113"/>
  <c r="Y102" i="113"/>
  <c r="S103" i="113"/>
  <c r="T103" i="113"/>
  <c r="U103" i="113"/>
  <c r="V103" i="113"/>
  <c r="W103" i="113"/>
  <c r="X103" i="113"/>
  <c r="Y103" i="113"/>
  <c r="S104" i="113"/>
  <c r="T104" i="113"/>
  <c r="U104" i="113"/>
  <c r="V104" i="113"/>
  <c r="W104" i="113"/>
  <c r="X104" i="113"/>
  <c r="Y104" i="113"/>
  <c r="S105" i="113"/>
  <c r="T105" i="113"/>
  <c r="U105" i="113"/>
  <c r="V105" i="113"/>
  <c r="W105" i="113"/>
  <c r="X105" i="113"/>
  <c r="Y105" i="113"/>
  <c r="S106" i="113"/>
  <c r="T106" i="113"/>
  <c r="U106" i="113"/>
  <c r="V106" i="113"/>
  <c r="W106" i="113"/>
  <c r="X106" i="113"/>
  <c r="Y106" i="113"/>
  <c r="S107" i="113"/>
  <c r="T107" i="113"/>
  <c r="U107" i="113"/>
  <c r="V107" i="113"/>
  <c r="W107" i="113"/>
  <c r="X107" i="113"/>
  <c r="Y107" i="113"/>
  <c r="S108" i="113"/>
  <c r="T108" i="113"/>
  <c r="U108" i="113"/>
  <c r="V108" i="113"/>
  <c r="W108" i="113"/>
  <c r="X108" i="113"/>
  <c r="Y108" i="113"/>
  <c r="S109" i="113"/>
  <c r="T109" i="113"/>
  <c r="U109" i="113"/>
  <c r="V109" i="113"/>
  <c r="W109" i="113"/>
  <c r="X109" i="113"/>
  <c r="Y109" i="113"/>
  <c r="S110" i="113"/>
  <c r="T110" i="113"/>
  <c r="U110" i="113"/>
  <c r="V110" i="113"/>
  <c r="W110" i="113"/>
  <c r="X110" i="113"/>
  <c r="Y110" i="113"/>
  <c r="S111" i="113"/>
  <c r="T111" i="113"/>
  <c r="U111" i="113"/>
  <c r="V111" i="113"/>
  <c r="W111" i="113"/>
  <c r="X111" i="113"/>
  <c r="Y111" i="113"/>
  <c r="S112" i="113"/>
  <c r="T112" i="113"/>
  <c r="U112" i="113"/>
  <c r="V112" i="113"/>
  <c r="W112" i="113"/>
  <c r="X112" i="113"/>
  <c r="Y112" i="113"/>
  <c r="S113" i="113"/>
  <c r="T113" i="113"/>
  <c r="U113" i="113"/>
  <c r="V113" i="113"/>
  <c r="W113" i="113"/>
  <c r="X113" i="113"/>
  <c r="Y113" i="113"/>
  <c r="S114" i="113"/>
  <c r="T114" i="113"/>
  <c r="U114" i="113"/>
  <c r="V114" i="113"/>
  <c r="W114" i="113"/>
  <c r="X114" i="113"/>
  <c r="Y114" i="113"/>
  <c r="S115" i="113"/>
  <c r="T115" i="113"/>
  <c r="U115" i="113"/>
  <c r="V115" i="113"/>
  <c r="W115" i="113"/>
  <c r="X115" i="113"/>
  <c r="Y115" i="113"/>
  <c r="S116" i="113"/>
  <c r="T116" i="113"/>
  <c r="U116" i="113"/>
  <c r="V116" i="113"/>
  <c r="W116" i="113"/>
  <c r="X116" i="113"/>
  <c r="Y116" i="113"/>
  <c r="S117" i="113"/>
  <c r="T117" i="113"/>
  <c r="U117" i="113"/>
  <c r="V117" i="113"/>
  <c r="W117" i="113"/>
  <c r="X117" i="113"/>
  <c r="Y117" i="113"/>
  <c r="S118" i="113"/>
  <c r="T118" i="113"/>
  <c r="U118" i="113"/>
  <c r="V118" i="113"/>
  <c r="W118" i="113"/>
  <c r="X118" i="113"/>
  <c r="Y118" i="113"/>
  <c r="S119" i="113"/>
  <c r="T119" i="113"/>
  <c r="U119" i="113"/>
  <c r="V119" i="113"/>
  <c r="W119" i="113"/>
  <c r="X119" i="113"/>
  <c r="Y119" i="113"/>
  <c r="S120" i="113"/>
  <c r="T120" i="113"/>
  <c r="U120" i="113"/>
  <c r="V120" i="113"/>
  <c r="W120" i="113"/>
  <c r="X120" i="113"/>
  <c r="Y120" i="113"/>
  <c r="S121" i="113"/>
  <c r="T121" i="113"/>
  <c r="U121" i="113"/>
  <c r="V121" i="113"/>
  <c r="W121" i="113"/>
  <c r="X121" i="113"/>
  <c r="Y121" i="113"/>
  <c r="S122" i="113"/>
  <c r="T122" i="113"/>
  <c r="U122" i="113"/>
  <c r="V122" i="113"/>
  <c r="W122" i="113"/>
  <c r="X122" i="113"/>
  <c r="Y122" i="113"/>
  <c r="S123" i="113"/>
  <c r="T123" i="113"/>
  <c r="U123" i="113"/>
  <c r="V123" i="113"/>
  <c r="W123" i="113"/>
  <c r="X123" i="113"/>
  <c r="Y123" i="113"/>
  <c r="S124" i="113"/>
  <c r="T124" i="113"/>
  <c r="U124" i="113"/>
  <c r="V124" i="113"/>
  <c r="W124" i="113"/>
  <c r="X124" i="113"/>
  <c r="Y124" i="113"/>
  <c r="S125" i="113"/>
  <c r="T125" i="113"/>
  <c r="U125" i="113"/>
  <c r="V125" i="113"/>
  <c r="W125" i="113"/>
  <c r="X125" i="113"/>
  <c r="Y125" i="113"/>
  <c r="S126" i="113"/>
  <c r="T126" i="113"/>
  <c r="U126" i="113"/>
  <c r="V126" i="113"/>
  <c r="W126" i="113"/>
  <c r="X126" i="113"/>
  <c r="Y126" i="113"/>
  <c r="S127" i="113"/>
  <c r="T127" i="113"/>
  <c r="U127" i="113"/>
  <c r="V127" i="113"/>
  <c r="W127" i="113"/>
  <c r="X127" i="113"/>
  <c r="Y127" i="113"/>
  <c r="S128" i="113"/>
  <c r="T128" i="113"/>
  <c r="U128" i="113"/>
  <c r="V128" i="113"/>
  <c r="W128" i="113"/>
  <c r="X128" i="113"/>
  <c r="Y128" i="113"/>
  <c r="S129" i="113"/>
  <c r="T129" i="113"/>
  <c r="U129" i="113"/>
  <c r="V129" i="113"/>
  <c r="W129" i="113"/>
  <c r="X129" i="113"/>
  <c r="Y129" i="113"/>
  <c r="S130" i="113"/>
  <c r="T130" i="113"/>
  <c r="U130" i="113"/>
  <c r="V130" i="113"/>
  <c r="W130" i="113"/>
  <c r="X130" i="113"/>
  <c r="Y130" i="113"/>
  <c r="S131" i="113"/>
  <c r="T131" i="113"/>
  <c r="U131" i="113"/>
  <c r="V131" i="113"/>
  <c r="W131" i="113"/>
  <c r="X131" i="113"/>
  <c r="Y131" i="113"/>
  <c r="Z131" i="113"/>
  <c r="Z130" i="113"/>
  <c r="Z129" i="113"/>
  <c r="Z128" i="113"/>
  <c r="Z127" i="113"/>
  <c r="Z126" i="113"/>
  <c r="Z125" i="113"/>
  <c r="Z124" i="113"/>
  <c r="Z123" i="113"/>
  <c r="Z122" i="113"/>
  <c r="Z121" i="113"/>
  <c r="Z120" i="113"/>
  <c r="Z119" i="113"/>
  <c r="Z118" i="113"/>
  <c r="Z117" i="113"/>
  <c r="Z116" i="113"/>
  <c r="Z115" i="113"/>
  <c r="Z114" i="113"/>
  <c r="Z113" i="113"/>
  <c r="Z112" i="113"/>
  <c r="Z111" i="113"/>
  <c r="Z110" i="113"/>
  <c r="Z109" i="113"/>
  <c r="Z108" i="113"/>
  <c r="R131" i="113"/>
  <c r="Z107" i="113"/>
  <c r="Z106" i="113"/>
  <c r="Z105" i="113"/>
  <c r="Z104" i="113"/>
  <c r="Z103" i="113"/>
  <c r="Z102" i="113"/>
  <c r="R102" i="113"/>
  <c r="R130" i="113"/>
  <c r="R129" i="113"/>
  <c r="R128" i="113"/>
  <c r="R127" i="113"/>
  <c r="R126" i="113"/>
  <c r="R125" i="113"/>
  <c r="R124" i="113"/>
  <c r="R123" i="113"/>
  <c r="R122" i="113"/>
  <c r="R121" i="113"/>
  <c r="R120" i="113"/>
  <c r="R119" i="113"/>
  <c r="R118" i="113"/>
  <c r="R117" i="113"/>
  <c r="R116" i="113"/>
  <c r="R115" i="113"/>
  <c r="R114" i="113"/>
  <c r="R113" i="113"/>
  <c r="R112" i="113"/>
  <c r="R111" i="113"/>
  <c r="R110" i="113"/>
  <c r="R109" i="113"/>
  <c r="R108" i="113"/>
  <c r="R107" i="113"/>
  <c r="R106" i="113"/>
  <c r="R105" i="113"/>
  <c r="R104" i="113"/>
  <c r="R103" i="113"/>
  <c r="E17" i="117" l="1"/>
  <c r="E18" i="117" s="1"/>
  <c r="E22" i="117"/>
  <c r="E23" i="117" s="1"/>
  <c r="E24" i="117" s="1"/>
  <c r="P20" i="115"/>
  <c r="E17" i="115"/>
  <c r="E22" i="115"/>
  <c r="E23" i="115" s="1"/>
  <c r="E24" i="115" s="1"/>
  <c r="E19" i="115"/>
  <c r="E18" i="115" l="1"/>
  <c r="E20" i="115"/>
  <c r="E21" i="115" l="1"/>
  <c r="B131" i="113" l="1"/>
  <c r="C131" i="113" s="1"/>
  <c r="B103" i="113"/>
  <c r="C103" i="113" s="1"/>
  <c r="B104" i="113"/>
  <c r="C104" i="113" s="1"/>
  <c r="B105" i="113"/>
  <c r="C105" i="113" s="1"/>
  <c r="B106" i="113"/>
  <c r="C106" i="113" s="1"/>
  <c r="B107" i="113"/>
  <c r="C107" i="113" s="1"/>
  <c r="B108" i="113"/>
  <c r="C108" i="113" s="1"/>
  <c r="B109" i="113"/>
  <c r="C109" i="113" s="1"/>
  <c r="B110" i="113"/>
  <c r="C110" i="113" s="1"/>
  <c r="B111" i="113"/>
  <c r="C111" i="113" s="1"/>
  <c r="B112" i="113"/>
  <c r="C112" i="113" s="1"/>
  <c r="B113" i="113"/>
  <c r="C113" i="113" s="1"/>
  <c r="B114" i="113"/>
  <c r="C114" i="113" s="1"/>
  <c r="B115" i="113"/>
  <c r="C115" i="113" s="1"/>
  <c r="B116" i="113"/>
  <c r="C116" i="113" s="1"/>
  <c r="B117" i="113"/>
  <c r="C117" i="113" s="1"/>
  <c r="B118" i="113"/>
  <c r="C118" i="113" s="1"/>
  <c r="B119" i="113"/>
  <c r="C119" i="113" s="1"/>
  <c r="B120" i="113"/>
  <c r="C120" i="113" s="1"/>
  <c r="B121" i="113"/>
  <c r="C121" i="113" s="1"/>
  <c r="B122" i="113"/>
  <c r="C122" i="113" s="1"/>
  <c r="B123" i="113"/>
  <c r="C123" i="113" s="1"/>
  <c r="B124" i="113"/>
  <c r="C124" i="113" s="1"/>
  <c r="B125" i="113"/>
  <c r="C125" i="113" s="1"/>
  <c r="B126" i="113"/>
  <c r="C126" i="113" s="1"/>
  <c r="B127" i="113"/>
  <c r="C127" i="113" s="1"/>
  <c r="B128" i="113"/>
  <c r="C128" i="113" s="1"/>
  <c r="B129" i="113"/>
  <c r="C129" i="113" s="1"/>
  <c r="B130" i="113"/>
  <c r="C130" i="113" s="1"/>
  <c r="B102" i="113"/>
  <c r="H127" i="113"/>
  <c r="H128" i="113" s="1"/>
  <c r="H129" i="113" s="1"/>
  <c r="H130" i="113" s="1"/>
  <c r="H131" i="113" s="1"/>
  <c r="M85" i="113" l="1"/>
  <c r="N85" i="113"/>
  <c r="O85" i="113"/>
  <c r="P85" i="113"/>
  <c r="M86" i="113"/>
  <c r="N86" i="113"/>
  <c r="O86" i="113"/>
  <c r="P86" i="113"/>
  <c r="M87" i="113"/>
  <c r="N87" i="113"/>
  <c r="O87" i="113"/>
  <c r="P87" i="113"/>
  <c r="M88" i="113"/>
  <c r="N88" i="113"/>
  <c r="O88" i="113"/>
  <c r="P88" i="113"/>
  <c r="M89" i="113"/>
  <c r="N89" i="113"/>
  <c r="O89" i="113"/>
  <c r="P89" i="113"/>
  <c r="L86" i="113"/>
  <c r="L87" i="113"/>
  <c r="L88" i="113"/>
  <c r="L89" i="113"/>
  <c r="L85" i="113"/>
  <c r="S30" i="113"/>
  <c r="T30" i="113"/>
  <c r="U30" i="113"/>
  <c r="V30" i="113"/>
  <c r="W30" i="113"/>
  <c r="X30" i="113"/>
  <c r="Y30" i="113"/>
  <c r="S31" i="113"/>
  <c r="T31" i="113"/>
  <c r="U31" i="113"/>
  <c r="V31" i="113"/>
  <c r="W31" i="113"/>
  <c r="X31" i="113"/>
  <c r="Y31" i="113"/>
  <c r="S32" i="113"/>
  <c r="T32" i="113"/>
  <c r="U32" i="113"/>
  <c r="V32" i="113"/>
  <c r="W32" i="113"/>
  <c r="X32" i="113"/>
  <c r="Y32" i="113"/>
  <c r="S33" i="113"/>
  <c r="T33" i="113"/>
  <c r="U33" i="113"/>
  <c r="V33" i="113"/>
  <c r="W33" i="113"/>
  <c r="X33" i="113"/>
  <c r="Y33" i="113"/>
  <c r="S34" i="113"/>
  <c r="T34" i="113"/>
  <c r="U34" i="113"/>
  <c r="V34" i="113"/>
  <c r="W34" i="113"/>
  <c r="X34" i="113"/>
  <c r="Y34" i="113"/>
  <c r="S35" i="113"/>
  <c r="T35" i="113"/>
  <c r="U35" i="113"/>
  <c r="V35" i="113"/>
  <c r="W35" i="113"/>
  <c r="X35" i="113"/>
  <c r="Y35" i="113"/>
  <c r="S36" i="113"/>
  <c r="T36" i="113"/>
  <c r="U36" i="113"/>
  <c r="V36" i="113"/>
  <c r="W36" i="113"/>
  <c r="X36" i="113"/>
  <c r="Y36" i="113"/>
  <c r="S37" i="113"/>
  <c r="T37" i="113"/>
  <c r="U37" i="113"/>
  <c r="V37" i="113"/>
  <c r="W37" i="113"/>
  <c r="X37" i="113"/>
  <c r="Y37" i="113"/>
  <c r="S38" i="113"/>
  <c r="T38" i="113"/>
  <c r="U38" i="113"/>
  <c r="V38" i="113"/>
  <c r="W38" i="113"/>
  <c r="X38" i="113"/>
  <c r="Y38" i="113"/>
  <c r="S39" i="113"/>
  <c r="T39" i="113"/>
  <c r="U39" i="113"/>
  <c r="V39" i="113"/>
  <c r="W39" i="113"/>
  <c r="X39" i="113"/>
  <c r="Y39" i="113"/>
  <c r="S40" i="113"/>
  <c r="T40" i="113"/>
  <c r="U40" i="113"/>
  <c r="V40" i="113"/>
  <c r="W40" i="113"/>
  <c r="X40" i="113"/>
  <c r="Y40" i="113"/>
  <c r="S41" i="113"/>
  <c r="T41" i="113"/>
  <c r="U41" i="113"/>
  <c r="V41" i="113"/>
  <c r="W41" i="113"/>
  <c r="X41" i="113"/>
  <c r="Y41" i="113"/>
  <c r="S42" i="113"/>
  <c r="T42" i="113"/>
  <c r="U42" i="113"/>
  <c r="V42" i="113"/>
  <c r="W42" i="113"/>
  <c r="X42" i="113"/>
  <c r="Y42" i="113"/>
  <c r="S43" i="113"/>
  <c r="T43" i="113"/>
  <c r="U43" i="113"/>
  <c r="V43" i="113"/>
  <c r="W43" i="113"/>
  <c r="X43" i="113"/>
  <c r="Y43" i="113"/>
  <c r="S44" i="113"/>
  <c r="T44" i="113"/>
  <c r="U44" i="113"/>
  <c r="V44" i="113"/>
  <c r="W44" i="113"/>
  <c r="X44" i="113"/>
  <c r="Y44" i="113"/>
  <c r="S45" i="113"/>
  <c r="T45" i="113"/>
  <c r="U45" i="113"/>
  <c r="V45" i="113"/>
  <c r="W45" i="113"/>
  <c r="X45" i="113"/>
  <c r="Y45" i="113"/>
  <c r="S46" i="113"/>
  <c r="T46" i="113"/>
  <c r="U46" i="113"/>
  <c r="V46" i="113"/>
  <c r="W46" i="113"/>
  <c r="X46" i="113"/>
  <c r="Y46" i="113"/>
  <c r="S47" i="113"/>
  <c r="T47" i="113"/>
  <c r="U47" i="113"/>
  <c r="V47" i="113"/>
  <c r="W47" i="113"/>
  <c r="X47" i="113"/>
  <c r="Y47" i="113"/>
  <c r="S48" i="113"/>
  <c r="T48" i="113"/>
  <c r="U48" i="113"/>
  <c r="V48" i="113"/>
  <c r="W48" i="113"/>
  <c r="X48" i="113"/>
  <c r="Y48" i="113"/>
  <c r="S49" i="113"/>
  <c r="T49" i="113"/>
  <c r="U49" i="113"/>
  <c r="V49" i="113"/>
  <c r="W49" i="113"/>
  <c r="X49" i="113"/>
  <c r="Y49" i="113"/>
  <c r="S50" i="113"/>
  <c r="T50" i="113"/>
  <c r="U50" i="113"/>
  <c r="V50" i="113"/>
  <c r="W50" i="113"/>
  <c r="X50" i="113"/>
  <c r="Y50" i="113"/>
  <c r="S51" i="113"/>
  <c r="T51" i="113"/>
  <c r="U51" i="113"/>
  <c r="V51" i="113"/>
  <c r="W51" i="113"/>
  <c r="X51" i="113"/>
  <c r="Y51" i="113"/>
  <c r="S52" i="113"/>
  <c r="T52" i="113"/>
  <c r="U52" i="113"/>
  <c r="V52" i="113"/>
  <c r="W52" i="113"/>
  <c r="X52" i="113"/>
  <c r="Y52" i="113"/>
  <c r="S53" i="113"/>
  <c r="T53" i="113"/>
  <c r="U53" i="113"/>
  <c r="V53" i="113"/>
  <c r="W53" i="113"/>
  <c r="X53" i="113"/>
  <c r="Y53" i="113"/>
  <c r="S54" i="113"/>
  <c r="T54" i="113"/>
  <c r="U54" i="113"/>
  <c r="V54" i="113"/>
  <c r="W54" i="113"/>
  <c r="X54" i="113"/>
  <c r="Y54" i="113"/>
  <c r="S55" i="113"/>
  <c r="T55" i="113"/>
  <c r="U55" i="113"/>
  <c r="V55" i="113"/>
  <c r="W55" i="113"/>
  <c r="X55" i="113"/>
  <c r="Y55" i="113"/>
  <c r="S56" i="113"/>
  <c r="T56" i="113"/>
  <c r="U56" i="113"/>
  <c r="V56" i="113"/>
  <c r="W56" i="113"/>
  <c r="X56" i="113"/>
  <c r="Y56" i="113"/>
  <c r="S57" i="113"/>
  <c r="T57" i="113"/>
  <c r="U57" i="113"/>
  <c r="V57" i="113"/>
  <c r="W57" i="113"/>
  <c r="X57" i="113"/>
  <c r="Y57" i="113"/>
  <c r="S58" i="113"/>
  <c r="T58" i="113"/>
  <c r="U58" i="113"/>
  <c r="V58" i="113"/>
  <c r="W58" i="113"/>
  <c r="X58" i="113"/>
  <c r="Y58" i="113"/>
  <c r="S59" i="113"/>
  <c r="T59" i="113"/>
  <c r="U59" i="113"/>
  <c r="V59" i="113"/>
  <c r="W59" i="113"/>
  <c r="X59" i="113"/>
  <c r="Y59" i="113"/>
  <c r="S60" i="113"/>
  <c r="T60" i="113"/>
  <c r="U60" i="113"/>
  <c r="V60" i="113"/>
  <c r="W60" i="113"/>
  <c r="X60" i="113"/>
  <c r="Y60" i="113"/>
  <c r="S61" i="113"/>
  <c r="T61" i="113"/>
  <c r="U61" i="113"/>
  <c r="V61" i="113"/>
  <c r="W61" i="113"/>
  <c r="X61" i="113"/>
  <c r="Y61" i="113"/>
  <c r="S62" i="113"/>
  <c r="T62" i="113"/>
  <c r="U62" i="113"/>
  <c r="V62" i="113"/>
  <c r="W62" i="113"/>
  <c r="X62" i="113"/>
  <c r="Y62" i="113"/>
  <c r="S63" i="113"/>
  <c r="T63" i="113"/>
  <c r="U63" i="113"/>
  <c r="V63" i="113"/>
  <c r="W63" i="113"/>
  <c r="X63" i="113"/>
  <c r="Y63" i="113"/>
  <c r="S64" i="113"/>
  <c r="T64" i="113"/>
  <c r="U64" i="113"/>
  <c r="V64" i="113"/>
  <c r="W64" i="113"/>
  <c r="X64" i="113"/>
  <c r="Y64" i="113"/>
  <c r="S65" i="113"/>
  <c r="T65" i="113"/>
  <c r="U65" i="113"/>
  <c r="V65" i="113"/>
  <c r="W65" i="113"/>
  <c r="X65" i="113"/>
  <c r="Y65" i="113"/>
  <c r="S66" i="113"/>
  <c r="T66" i="113"/>
  <c r="U66" i="113"/>
  <c r="V66" i="113"/>
  <c r="W66" i="113"/>
  <c r="X66" i="113"/>
  <c r="Y66" i="113"/>
  <c r="S67" i="113"/>
  <c r="T67" i="113"/>
  <c r="U67" i="113"/>
  <c r="V67" i="113"/>
  <c r="W67" i="113"/>
  <c r="X67" i="113"/>
  <c r="Y67" i="113"/>
  <c r="S68" i="113"/>
  <c r="T68" i="113"/>
  <c r="U68" i="113"/>
  <c r="V68" i="113"/>
  <c r="W68" i="113"/>
  <c r="X68" i="113"/>
  <c r="Y68" i="113"/>
  <c r="S69" i="113"/>
  <c r="T69" i="113"/>
  <c r="U69" i="113"/>
  <c r="V69" i="113"/>
  <c r="W69" i="113"/>
  <c r="X69" i="113"/>
  <c r="Y69" i="113"/>
  <c r="S70" i="113"/>
  <c r="T70" i="113"/>
  <c r="U70" i="113"/>
  <c r="V70" i="113"/>
  <c r="W70" i="113"/>
  <c r="X70" i="113"/>
  <c r="Y70" i="113"/>
  <c r="S71" i="113"/>
  <c r="T71" i="113"/>
  <c r="U71" i="113"/>
  <c r="V71" i="113"/>
  <c r="W71" i="113"/>
  <c r="X71" i="113"/>
  <c r="Y71" i="113"/>
  <c r="S72" i="113"/>
  <c r="T72" i="113"/>
  <c r="U72" i="113"/>
  <c r="V72" i="113"/>
  <c r="W72" i="113"/>
  <c r="X72" i="113"/>
  <c r="Y72" i="113"/>
  <c r="S73" i="113"/>
  <c r="T73" i="113"/>
  <c r="U73" i="113"/>
  <c r="V73" i="113"/>
  <c r="W73" i="113"/>
  <c r="X73" i="113"/>
  <c r="Y73" i="113"/>
  <c r="S74" i="113"/>
  <c r="T74" i="113"/>
  <c r="U74" i="113"/>
  <c r="V74" i="113"/>
  <c r="W74" i="113"/>
  <c r="X74" i="113"/>
  <c r="Y74" i="113"/>
  <c r="S75" i="113"/>
  <c r="T75" i="113"/>
  <c r="U75" i="113"/>
  <c r="V75" i="113"/>
  <c r="W75" i="113"/>
  <c r="X75" i="113"/>
  <c r="Y75" i="113"/>
  <c r="S76" i="113"/>
  <c r="T76" i="113"/>
  <c r="U76" i="113"/>
  <c r="V76" i="113"/>
  <c r="W76" i="113"/>
  <c r="X76" i="113"/>
  <c r="Y76" i="113"/>
  <c r="S77" i="113"/>
  <c r="T77" i="113"/>
  <c r="U77" i="113"/>
  <c r="V77" i="113"/>
  <c r="W77" i="113"/>
  <c r="X77" i="113"/>
  <c r="Y77" i="113"/>
  <c r="S78" i="113"/>
  <c r="T78" i="113"/>
  <c r="U78" i="113"/>
  <c r="V78" i="113"/>
  <c r="W78" i="113"/>
  <c r="X78" i="113"/>
  <c r="Y78" i="113"/>
  <c r="AA33" i="113"/>
  <c r="AB33" i="113"/>
  <c r="AC33" i="113"/>
  <c r="AD33" i="113"/>
  <c r="AE33" i="113"/>
  <c r="AF33" i="113"/>
  <c r="AG33" i="113"/>
  <c r="AA34" i="113"/>
  <c r="AB34" i="113"/>
  <c r="AC34" i="113"/>
  <c r="AD34" i="113"/>
  <c r="AE34" i="113"/>
  <c r="AF34" i="113"/>
  <c r="AG34" i="113"/>
  <c r="AA35" i="113"/>
  <c r="AB35" i="113"/>
  <c r="AC35" i="113"/>
  <c r="AD35" i="113"/>
  <c r="AE35" i="113"/>
  <c r="AF35" i="113"/>
  <c r="AG35" i="113"/>
  <c r="AA36" i="113"/>
  <c r="AB36" i="113"/>
  <c r="AC36" i="113"/>
  <c r="AD36" i="113"/>
  <c r="AE36" i="113"/>
  <c r="AF36" i="113"/>
  <c r="AG36" i="113"/>
  <c r="AA37" i="113"/>
  <c r="AB37" i="113"/>
  <c r="AC37" i="113"/>
  <c r="AD37" i="113"/>
  <c r="AE37" i="113"/>
  <c r="AF37" i="113"/>
  <c r="AG37" i="113"/>
  <c r="AA38" i="113"/>
  <c r="AB38" i="113"/>
  <c r="AC38" i="113"/>
  <c r="AD38" i="113"/>
  <c r="AE38" i="113"/>
  <c r="AF38" i="113"/>
  <c r="AG38" i="113"/>
  <c r="AA39" i="113"/>
  <c r="AB39" i="113"/>
  <c r="AC39" i="113"/>
  <c r="AD39" i="113"/>
  <c r="AE39" i="113"/>
  <c r="AF39" i="113"/>
  <c r="AG39" i="113"/>
  <c r="AA40" i="113"/>
  <c r="AB40" i="113"/>
  <c r="AC40" i="113"/>
  <c r="AD40" i="113"/>
  <c r="AE40" i="113"/>
  <c r="AF40" i="113"/>
  <c r="AG40" i="113"/>
  <c r="AA41" i="113"/>
  <c r="AB41" i="113"/>
  <c r="AC41" i="113"/>
  <c r="AD41" i="113"/>
  <c r="AE41" i="113"/>
  <c r="AF41" i="113"/>
  <c r="AG41" i="113"/>
  <c r="AA42" i="113"/>
  <c r="AB42" i="113"/>
  <c r="AC42" i="113"/>
  <c r="AD42" i="113"/>
  <c r="AE42" i="113"/>
  <c r="AF42" i="113"/>
  <c r="AG42" i="113"/>
  <c r="AA43" i="113"/>
  <c r="AB43" i="113"/>
  <c r="AC43" i="113"/>
  <c r="AD43" i="113"/>
  <c r="AE43" i="113"/>
  <c r="AF43" i="113"/>
  <c r="AG43" i="113"/>
  <c r="AA44" i="113"/>
  <c r="AB44" i="113"/>
  <c r="AC44" i="113"/>
  <c r="AD44" i="113"/>
  <c r="AE44" i="113"/>
  <c r="AF44" i="113"/>
  <c r="AG44" i="113"/>
  <c r="AA45" i="113"/>
  <c r="AB45" i="113"/>
  <c r="AC45" i="113"/>
  <c r="AD45" i="113"/>
  <c r="AE45" i="113"/>
  <c r="AF45" i="113"/>
  <c r="AG45" i="113"/>
  <c r="AA46" i="113"/>
  <c r="AB46" i="113"/>
  <c r="AC46" i="113"/>
  <c r="AD46" i="113"/>
  <c r="AE46" i="113"/>
  <c r="AF46" i="113"/>
  <c r="AG46" i="113"/>
  <c r="AA47" i="113"/>
  <c r="AB47" i="113"/>
  <c r="AC47" i="113"/>
  <c r="AD47" i="113"/>
  <c r="AE47" i="113"/>
  <c r="AF47" i="113"/>
  <c r="AG47" i="113"/>
  <c r="AA48" i="113"/>
  <c r="AB48" i="113"/>
  <c r="AC48" i="113"/>
  <c r="AD48" i="113"/>
  <c r="AE48" i="113"/>
  <c r="AF48" i="113"/>
  <c r="AG48" i="113"/>
  <c r="AA49" i="113"/>
  <c r="AB49" i="113"/>
  <c r="AC49" i="113"/>
  <c r="AD49" i="113"/>
  <c r="AE49" i="113"/>
  <c r="AF49" i="113"/>
  <c r="AG49" i="113"/>
  <c r="AA50" i="113"/>
  <c r="AB50" i="113"/>
  <c r="AC50" i="113"/>
  <c r="AD50" i="113"/>
  <c r="AE50" i="113"/>
  <c r="AF50" i="113"/>
  <c r="AG50" i="113"/>
  <c r="AA51" i="113"/>
  <c r="AB51" i="113"/>
  <c r="AC51" i="113"/>
  <c r="AD51" i="113"/>
  <c r="AE51" i="113"/>
  <c r="AF51" i="113"/>
  <c r="AG51" i="113"/>
  <c r="AA52" i="113"/>
  <c r="AB52" i="113"/>
  <c r="AC52" i="113"/>
  <c r="AD52" i="113"/>
  <c r="AE52" i="113"/>
  <c r="AF52" i="113"/>
  <c r="AG52" i="113"/>
  <c r="AA53" i="113"/>
  <c r="AB53" i="113"/>
  <c r="AC53" i="113"/>
  <c r="AD53" i="113"/>
  <c r="AE53" i="113"/>
  <c r="AF53" i="113"/>
  <c r="AG53" i="113"/>
  <c r="AA54" i="113"/>
  <c r="AB54" i="113"/>
  <c r="AC54" i="113"/>
  <c r="AD54" i="113"/>
  <c r="AE54" i="113"/>
  <c r="AF54" i="113"/>
  <c r="AG54" i="113"/>
  <c r="AA55" i="113"/>
  <c r="AB55" i="113"/>
  <c r="AC55" i="113"/>
  <c r="AD55" i="113"/>
  <c r="AE55" i="113"/>
  <c r="AF55" i="113"/>
  <c r="AG55" i="113"/>
  <c r="AA56" i="113"/>
  <c r="AB56" i="113"/>
  <c r="AC56" i="113"/>
  <c r="AD56" i="113"/>
  <c r="AE56" i="113"/>
  <c r="AF56" i="113"/>
  <c r="AG56" i="113"/>
  <c r="AA57" i="113"/>
  <c r="AB57" i="113"/>
  <c r="AC57" i="113"/>
  <c r="AD57" i="113"/>
  <c r="AE57" i="113"/>
  <c r="AF57" i="113"/>
  <c r="AG57" i="113"/>
  <c r="AA58" i="113"/>
  <c r="AB58" i="113"/>
  <c r="AC58" i="113"/>
  <c r="AD58" i="113"/>
  <c r="AE58" i="113"/>
  <c r="AF58" i="113"/>
  <c r="AG58" i="113"/>
  <c r="AA59" i="113"/>
  <c r="AB59" i="113"/>
  <c r="AC59" i="113"/>
  <c r="AD59" i="113"/>
  <c r="AE59" i="113"/>
  <c r="AF59" i="113"/>
  <c r="AG59" i="113"/>
  <c r="AA60" i="113"/>
  <c r="AB60" i="113"/>
  <c r="AC60" i="113"/>
  <c r="AD60" i="113"/>
  <c r="AE60" i="113"/>
  <c r="AF60" i="113"/>
  <c r="AG60" i="113"/>
  <c r="AA61" i="113"/>
  <c r="AB61" i="113"/>
  <c r="AC61" i="113"/>
  <c r="AD61" i="113"/>
  <c r="AE61" i="113"/>
  <c r="AF61" i="113"/>
  <c r="AG61" i="113"/>
  <c r="AA62" i="113"/>
  <c r="AB62" i="113"/>
  <c r="AC62" i="113"/>
  <c r="AD62" i="113"/>
  <c r="AE62" i="113"/>
  <c r="AF62" i="113"/>
  <c r="AG62" i="113"/>
  <c r="AA63" i="113"/>
  <c r="AB63" i="113"/>
  <c r="AC63" i="113"/>
  <c r="AD63" i="113"/>
  <c r="AE63" i="113"/>
  <c r="AF63" i="113"/>
  <c r="AG63" i="113"/>
  <c r="AA64" i="113"/>
  <c r="AB64" i="113"/>
  <c r="AC64" i="113"/>
  <c r="AD64" i="113"/>
  <c r="AE64" i="113"/>
  <c r="AF64" i="113"/>
  <c r="AG64" i="113"/>
  <c r="AA65" i="113"/>
  <c r="AB65" i="113"/>
  <c r="AC65" i="113"/>
  <c r="AD65" i="113"/>
  <c r="AE65" i="113"/>
  <c r="AF65" i="113"/>
  <c r="AG65" i="113"/>
  <c r="AA66" i="113"/>
  <c r="AB66" i="113"/>
  <c r="AC66" i="113"/>
  <c r="AD66" i="113"/>
  <c r="AE66" i="113"/>
  <c r="AF66" i="113"/>
  <c r="AG66" i="113"/>
  <c r="AA67" i="113"/>
  <c r="AB67" i="113"/>
  <c r="AC67" i="113"/>
  <c r="AD67" i="113"/>
  <c r="AE67" i="113"/>
  <c r="AF67" i="113"/>
  <c r="AG67" i="113"/>
  <c r="AA68" i="113"/>
  <c r="AB68" i="113"/>
  <c r="AC68" i="113"/>
  <c r="AD68" i="113"/>
  <c r="AE68" i="113"/>
  <c r="AF68" i="113"/>
  <c r="AG68" i="113"/>
  <c r="AA69" i="113"/>
  <c r="AB69" i="113"/>
  <c r="AC69" i="113"/>
  <c r="AD69" i="113"/>
  <c r="AE69" i="113"/>
  <c r="AF69" i="113"/>
  <c r="AG69" i="113"/>
  <c r="AA70" i="113"/>
  <c r="AB70" i="113"/>
  <c r="AC70" i="113"/>
  <c r="AD70" i="113"/>
  <c r="AE70" i="113"/>
  <c r="AF70" i="113"/>
  <c r="AG70" i="113"/>
  <c r="AA71" i="113"/>
  <c r="AB71" i="113"/>
  <c r="AC71" i="113"/>
  <c r="AD71" i="113"/>
  <c r="AE71" i="113"/>
  <c r="AF71" i="113"/>
  <c r="AG71" i="113"/>
  <c r="AA72" i="113"/>
  <c r="AB72" i="113"/>
  <c r="AC72" i="113"/>
  <c r="AD72" i="113"/>
  <c r="AE72" i="113"/>
  <c r="AF72" i="113"/>
  <c r="AG72" i="113"/>
  <c r="AA73" i="113"/>
  <c r="AB73" i="113"/>
  <c r="AC73" i="113"/>
  <c r="AD73" i="113"/>
  <c r="AE73" i="113"/>
  <c r="AF73" i="113"/>
  <c r="AG73" i="113"/>
  <c r="AA74" i="113"/>
  <c r="AB74" i="113"/>
  <c r="AC74" i="113"/>
  <c r="AD74" i="113"/>
  <c r="AE74" i="113"/>
  <c r="AF74" i="113"/>
  <c r="AG74" i="113"/>
  <c r="AA75" i="113"/>
  <c r="AB75" i="113"/>
  <c r="AC75" i="113"/>
  <c r="AD75" i="113"/>
  <c r="AE75" i="113"/>
  <c r="AF75" i="113"/>
  <c r="AG75" i="113"/>
  <c r="AA76" i="113"/>
  <c r="AB76" i="113"/>
  <c r="AC76" i="113"/>
  <c r="AD76" i="113"/>
  <c r="AE76" i="113"/>
  <c r="AF76" i="113"/>
  <c r="AG76" i="113"/>
  <c r="AA77" i="113"/>
  <c r="AB77" i="113"/>
  <c r="AC77" i="113"/>
  <c r="AD77" i="113"/>
  <c r="AE77" i="113"/>
  <c r="AF77" i="113"/>
  <c r="AG77" i="113"/>
  <c r="AA78" i="113"/>
  <c r="AB78" i="113"/>
  <c r="AC78" i="113"/>
  <c r="AD78" i="113"/>
  <c r="AE78" i="113"/>
  <c r="AF78" i="113"/>
  <c r="AG78" i="113"/>
  <c r="AA32" i="113"/>
  <c r="AB32" i="113"/>
  <c r="AC32" i="113"/>
  <c r="AD32" i="113"/>
  <c r="AE32" i="113"/>
  <c r="AF32" i="113"/>
  <c r="AG32" i="113"/>
  <c r="AA31" i="113"/>
  <c r="AB31" i="113"/>
  <c r="AC31" i="113"/>
  <c r="AD31" i="113"/>
  <c r="AE31" i="113"/>
  <c r="AF31" i="113"/>
  <c r="AG31" i="113"/>
  <c r="AA30" i="113"/>
  <c r="AB30" i="113"/>
  <c r="AC30" i="113"/>
  <c r="AD30" i="113"/>
  <c r="AE30" i="113"/>
  <c r="AF30" i="113"/>
  <c r="AG30" i="113"/>
  <c r="AA29" i="113"/>
  <c r="AB29" i="113"/>
  <c r="AC29" i="113"/>
  <c r="AD29" i="113"/>
  <c r="AE29" i="113"/>
  <c r="AF29" i="113"/>
  <c r="AG29" i="113"/>
  <c r="Z72" i="113"/>
  <c r="Z71" i="113"/>
  <c r="Z70" i="113"/>
  <c r="Z69" i="113"/>
  <c r="Z68" i="113"/>
  <c r="Z67" i="113"/>
  <c r="Z66" i="113"/>
  <c r="Z65" i="113"/>
  <c r="Z64" i="113"/>
  <c r="Z63" i="113"/>
  <c r="Z62" i="113"/>
  <c r="Z61" i="113"/>
  <c r="Z60" i="113"/>
  <c r="Z59" i="113"/>
  <c r="Z58" i="113"/>
  <c r="Z57" i="113"/>
  <c r="Z56" i="113"/>
  <c r="Z55" i="113"/>
  <c r="Z54" i="113"/>
  <c r="Z53" i="113"/>
  <c r="Z52" i="113"/>
  <c r="Z51" i="113"/>
  <c r="Z50" i="113"/>
  <c r="Z49" i="113"/>
  <c r="Z48" i="113"/>
  <c r="Z47" i="113"/>
  <c r="Z46" i="113"/>
  <c r="Z45" i="113"/>
  <c r="Z44" i="113"/>
  <c r="Z43" i="113"/>
  <c r="Z42" i="113"/>
  <c r="Z41" i="113"/>
  <c r="Z40" i="113"/>
  <c r="Z39" i="113"/>
  <c r="Z38" i="113"/>
  <c r="Z37" i="113"/>
  <c r="Z36" i="113"/>
  <c r="Z35" i="113"/>
  <c r="Z34" i="113"/>
  <c r="Z33" i="113"/>
  <c r="Z32" i="113"/>
  <c r="Z31" i="113"/>
  <c r="Z78" i="113"/>
  <c r="Z77" i="113"/>
  <c r="Z76" i="113"/>
  <c r="Z75" i="113"/>
  <c r="Z74" i="113"/>
  <c r="Z73" i="113"/>
  <c r="R78" i="113"/>
  <c r="R77" i="113"/>
  <c r="R76" i="113"/>
  <c r="R75" i="113"/>
  <c r="R74" i="113"/>
  <c r="R73" i="113"/>
  <c r="R72" i="113"/>
  <c r="R71" i="113"/>
  <c r="R70" i="113"/>
  <c r="R69" i="113"/>
  <c r="R68" i="113"/>
  <c r="R67" i="113"/>
  <c r="R66" i="113"/>
  <c r="R65" i="113"/>
  <c r="R64" i="113"/>
  <c r="R63" i="113"/>
  <c r="R62" i="113"/>
  <c r="R61" i="113"/>
  <c r="R60" i="113"/>
  <c r="R59" i="113"/>
  <c r="R58" i="113"/>
  <c r="R57" i="113"/>
  <c r="R56" i="113"/>
  <c r="R55" i="113"/>
  <c r="R54" i="113"/>
  <c r="R53" i="113"/>
  <c r="R52" i="113"/>
  <c r="R51" i="113"/>
  <c r="R50" i="113"/>
  <c r="R49" i="113"/>
  <c r="R48" i="113"/>
  <c r="R47" i="113"/>
  <c r="R46" i="113"/>
  <c r="R45" i="113"/>
  <c r="R44" i="113"/>
  <c r="R43" i="113"/>
  <c r="R42" i="113"/>
  <c r="R41" i="113"/>
  <c r="R40" i="113"/>
  <c r="R39" i="113"/>
  <c r="R38" i="113"/>
  <c r="R37" i="113"/>
  <c r="R36" i="113"/>
  <c r="R35" i="113"/>
  <c r="R34" i="113"/>
  <c r="R33" i="113"/>
  <c r="R32" i="113"/>
  <c r="R31" i="113"/>
  <c r="R30" i="113"/>
  <c r="S29" i="113"/>
  <c r="T29" i="113"/>
  <c r="U29" i="113"/>
  <c r="V29" i="113"/>
  <c r="W29" i="113"/>
  <c r="X29" i="113"/>
  <c r="Y29" i="113"/>
  <c r="R29" i="113"/>
  <c r="R24" i="113" l="1"/>
  <c r="R23" i="113"/>
  <c r="R22" i="113"/>
  <c r="R21" i="113"/>
  <c r="R20" i="113"/>
  <c r="R19" i="113"/>
  <c r="R18" i="113"/>
  <c r="R17" i="113"/>
  <c r="R16" i="113"/>
  <c r="S17" i="113"/>
  <c r="T17" i="113"/>
  <c r="U17" i="113"/>
  <c r="V17" i="113"/>
  <c r="S24" i="113"/>
  <c r="T24" i="113"/>
  <c r="U24" i="113"/>
  <c r="V24" i="113"/>
  <c r="S23" i="113"/>
  <c r="T23" i="113"/>
  <c r="U23" i="113"/>
  <c r="V23" i="113"/>
  <c r="S22" i="113"/>
  <c r="T22" i="113"/>
  <c r="U22" i="113"/>
  <c r="V22" i="113"/>
  <c r="S21" i="113"/>
  <c r="T21" i="113"/>
  <c r="U21" i="113"/>
  <c r="V21" i="113"/>
  <c r="S20" i="113"/>
  <c r="T20" i="113"/>
  <c r="U20" i="113"/>
  <c r="V20" i="113"/>
  <c r="S19" i="113"/>
  <c r="T19" i="113"/>
  <c r="U19" i="113"/>
  <c r="V19" i="113"/>
  <c r="S18" i="113"/>
  <c r="T18" i="113"/>
  <c r="U18" i="113"/>
  <c r="V18" i="113"/>
  <c r="S16" i="113"/>
  <c r="T16" i="113"/>
  <c r="U16" i="113"/>
  <c r="V16" i="113"/>
  <c r="P18" i="113"/>
  <c r="P21" i="113" s="1"/>
  <c r="P17" i="113"/>
  <c r="P20" i="113" s="1"/>
  <c r="P23" i="113" l="1"/>
  <c r="P24" i="113"/>
  <c r="B17" i="113"/>
  <c r="C17" i="113" s="1"/>
  <c r="B18" i="113"/>
  <c r="C18" i="113" s="1"/>
  <c r="B19" i="113"/>
  <c r="C19" i="113" s="1"/>
  <c r="B20" i="113"/>
  <c r="C20" i="113" s="1"/>
  <c r="B21" i="113"/>
  <c r="C21" i="113" s="1"/>
  <c r="B22" i="113"/>
  <c r="C22" i="113" s="1"/>
  <c r="B23" i="113"/>
  <c r="C23" i="113" s="1"/>
  <c r="B24" i="113"/>
  <c r="C24" i="113" s="1"/>
  <c r="B16" i="113"/>
  <c r="B6" i="113"/>
  <c r="B7" i="113"/>
  <c r="B8" i="113"/>
  <c r="B9" i="113"/>
  <c r="B10" i="113"/>
  <c r="B11" i="113"/>
  <c r="L11" i="113"/>
  <c r="M11" i="113"/>
  <c r="N11" i="113"/>
  <c r="O11" i="113"/>
  <c r="K11" i="113"/>
  <c r="E64" i="113" l="1"/>
  <c r="D139" i="113"/>
  <c r="D136" i="113"/>
  <c r="D127" i="113"/>
  <c r="D128" i="113" s="1"/>
  <c r="D129" i="113" s="1"/>
  <c r="D130" i="113" s="1"/>
  <c r="D131" i="113" s="1"/>
  <c r="H121" i="113"/>
  <c r="D121" i="113"/>
  <c r="D122" i="113" s="1"/>
  <c r="D123" i="113" s="1"/>
  <c r="D124" i="113" s="1"/>
  <c r="D125" i="113" s="1"/>
  <c r="H115" i="113"/>
  <c r="H109" i="113"/>
  <c r="Q103" i="113"/>
  <c r="Q104" i="113" s="1"/>
  <c r="Q105" i="113" s="1"/>
  <c r="Q106" i="113" s="1"/>
  <c r="Q107" i="113" s="1"/>
  <c r="Q108" i="113" s="1"/>
  <c r="Q109" i="113" s="1"/>
  <c r="Q110" i="113" s="1"/>
  <c r="Q111" i="113" s="1"/>
  <c r="Q112" i="113" s="1"/>
  <c r="Q113" i="113" s="1"/>
  <c r="Q114" i="113" s="1"/>
  <c r="Q115" i="113" s="1"/>
  <c r="Q116" i="113" s="1"/>
  <c r="Q117" i="113" s="1"/>
  <c r="Q118" i="113" s="1"/>
  <c r="Q119" i="113" s="1"/>
  <c r="Q120" i="113" s="1"/>
  <c r="Q121" i="113" s="1"/>
  <c r="Q122" i="113" s="1"/>
  <c r="Q123" i="113" s="1"/>
  <c r="Q124" i="113" s="1"/>
  <c r="Q125" i="113" s="1"/>
  <c r="Q126" i="113" s="1"/>
  <c r="Q127" i="113" s="1"/>
  <c r="Q128" i="113" s="1"/>
  <c r="Q129" i="113" s="1"/>
  <c r="Q130" i="113" s="1"/>
  <c r="Q131" i="113" s="1"/>
  <c r="H103" i="113"/>
  <c r="D103" i="113"/>
  <c r="D104" i="113" s="1"/>
  <c r="D105" i="113" s="1"/>
  <c r="D106" i="113" s="1"/>
  <c r="D86" i="113"/>
  <c r="D87" i="113" s="1"/>
  <c r="D88" i="113" s="1"/>
  <c r="D89" i="113" s="1"/>
  <c r="C86" i="113"/>
  <c r="C87" i="113" s="1"/>
  <c r="C88" i="113" s="1"/>
  <c r="C89" i="113" s="1"/>
  <c r="B86" i="113"/>
  <c r="B87" i="113" s="1"/>
  <c r="B88" i="113" s="1"/>
  <c r="B89" i="113" s="1"/>
  <c r="D23" i="113"/>
  <c r="D24" i="113" s="1"/>
  <c r="D20" i="113"/>
  <c r="D17" i="113"/>
  <c r="D137" i="113" s="1"/>
  <c r="C7" i="113"/>
  <c r="C8" i="113" s="1"/>
  <c r="C9" i="113" s="1"/>
  <c r="C10" i="113" s="1"/>
  <c r="C11" i="113" s="1"/>
  <c r="D107" i="113" l="1"/>
  <c r="D108" i="113" s="1"/>
  <c r="D109" i="113" s="1"/>
  <c r="D110" i="113" s="1"/>
  <c r="D111" i="113" s="1"/>
  <c r="D112" i="113" s="1"/>
  <c r="D113" i="113" s="1"/>
  <c r="D114" i="113" s="1"/>
  <c r="D115" i="113" s="1"/>
  <c r="D116" i="113" s="1"/>
  <c r="D117" i="113" s="1"/>
  <c r="D118" i="113" s="1"/>
  <c r="D119" i="113" s="1"/>
  <c r="H110" i="113"/>
  <c r="H116" i="113"/>
  <c r="H122" i="113"/>
  <c r="D18" i="113"/>
  <c r="D138" i="113" s="1"/>
  <c r="H104" i="113"/>
  <c r="C78" i="113"/>
  <c r="B68" i="113"/>
  <c r="B48" i="113"/>
  <c r="B36" i="113"/>
  <c r="C32" i="113"/>
  <c r="C38" i="113"/>
  <c r="C16" i="113"/>
  <c r="C58" i="113"/>
  <c r="B29" i="113"/>
  <c r="C74" i="113"/>
  <c r="B70" i="113"/>
  <c r="C66" i="113"/>
  <c r="C54" i="113"/>
  <c r="B50" i="113"/>
  <c r="C46" i="113"/>
  <c r="B49" i="113"/>
  <c r="B66" i="113"/>
  <c r="C60" i="113"/>
  <c r="B46" i="113"/>
  <c r="C40" i="113"/>
  <c r="C34" i="113"/>
  <c r="C30" i="113"/>
  <c r="B72" i="113"/>
  <c r="B62" i="113"/>
  <c r="B42" i="113"/>
  <c r="B32" i="113"/>
  <c r="B38" i="113"/>
  <c r="C72" i="113"/>
  <c r="C68" i="113"/>
  <c r="C62" i="113"/>
  <c r="B60" i="113"/>
  <c r="B56" i="113"/>
  <c r="C52" i="113"/>
  <c r="C48" i="113"/>
  <c r="C42" i="113"/>
  <c r="B40" i="113"/>
  <c r="B30" i="113"/>
  <c r="B52" i="113"/>
  <c r="B69" i="113"/>
  <c r="E36" i="113"/>
  <c r="E76" i="113"/>
  <c r="E42" i="113"/>
  <c r="E56" i="113"/>
  <c r="E62" i="113"/>
  <c r="E22" i="113"/>
  <c r="E23" i="113" s="1"/>
  <c r="E24" i="113" s="1"/>
  <c r="E34" i="113"/>
  <c r="E40" i="113"/>
  <c r="E60" i="113"/>
  <c r="E54" i="113"/>
  <c r="E74" i="113"/>
  <c r="E44" i="113"/>
  <c r="H111" i="113"/>
  <c r="E136" i="113"/>
  <c r="E73" i="113"/>
  <c r="E63" i="113"/>
  <c r="E53" i="113"/>
  <c r="E43" i="113"/>
  <c r="E33" i="113"/>
  <c r="E77" i="113"/>
  <c r="E67" i="113"/>
  <c r="E57" i="113"/>
  <c r="E47" i="113"/>
  <c r="E37" i="113"/>
  <c r="E19" i="113"/>
  <c r="E71" i="113"/>
  <c r="E61" i="113"/>
  <c r="E51" i="113"/>
  <c r="E41" i="113"/>
  <c r="E31" i="113"/>
  <c r="E75" i="113"/>
  <c r="E65" i="113"/>
  <c r="E55" i="113"/>
  <c r="E45" i="113"/>
  <c r="E35" i="113"/>
  <c r="E69" i="113"/>
  <c r="E59" i="113"/>
  <c r="E49" i="113"/>
  <c r="E39" i="113"/>
  <c r="E29" i="113"/>
  <c r="E17" i="113"/>
  <c r="E48" i="113"/>
  <c r="E68" i="113"/>
  <c r="C44" i="113"/>
  <c r="E46" i="113"/>
  <c r="C64" i="113"/>
  <c r="E66" i="113"/>
  <c r="C140" i="113"/>
  <c r="E32" i="113"/>
  <c r="B39" i="113"/>
  <c r="C50" i="113"/>
  <c r="E52" i="113"/>
  <c r="B58" i="113"/>
  <c r="B59" i="113"/>
  <c r="C70" i="113"/>
  <c r="E72" i="113"/>
  <c r="B78" i="113"/>
  <c r="D21" i="113"/>
  <c r="D140" i="113"/>
  <c r="E50" i="113"/>
  <c r="E70" i="113"/>
  <c r="B76" i="113"/>
  <c r="E30" i="113"/>
  <c r="B74" i="113"/>
  <c r="B64" i="113"/>
  <c r="B54" i="113"/>
  <c r="B44" i="113"/>
  <c r="B34" i="113"/>
  <c r="B65" i="113"/>
  <c r="C73" i="113"/>
  <c r="C63" i="113"/>
  <c r="C53" i="113"/>
  <c r="C43" i="113"/>
  <c r="C33" i="113"/>
  <c r="C59" i="113"/>
  <c r="C29" i="113"/>
  <c r="C136" i="113"/>
  <c r="C77" i="113"/>
  <c r="B73" i="113"/>
  <c r="C67" i="113"/>
  <c r="B63" i="113"/>
  <c r="C57" i="113"/>
  <c r="B53" i="113"/>
  <c r="C47" i="113"/>
  <c r="B43" i="113"/>
  <c r="C37" i="113"/>
  <c r="B33" i="113"/>
  <c r="C69" i="113"/>
  <c r="C39" i="113"/>
  <c r="B35" i="113"/>
  <c r="C137" i="113"/>
  <c r="B77" i="113"/>
  <c r="C71" i="113"/>
  <c r="B67" i="113"/>
  <c r="C61" i="113"/>
  <c r="B57" i="113"/>
  <c r="C51" i="113"/>
  <c r="B47" i="113"/>
  <c r="C41" i="113"/>
  <c r="B37" i="113"/>
  <c r="C31" i="113"/>
  <c r="C139" i="113"/>
  <c r="B75" i="113"/>
  <c r="B55" i="113"/>
  <c r="C49" i="113"/>
  <c r="B45" i="113"/>
  <c r="C138" i="113"/>
  <c r="C75" i="113"/>
  <c r="B71" i="113"/>
  <c r="C65" i="113"/>
  <c r="B61" i="113"/>
  <c r="C55" i="113"/>
  <c r="B51" i="113"/>
  <c r="C45" i="113"/>
  <c r="B41" i="113"/>
  <c r="C35" i="113"/>
  <c r="B31" i="113"/>
  <c r="C36" i="113"/>
  <c r="E38" i="113"/>
  <c r="C56" i="113"/>
  <c r="E58" i="113"/>
  <c r="C76" i="113"/>
  <c r="E78" i="113"/>
  <c r="H123" i="113" l="1"/>
  <c r="H124" i="113" s="1"/>
  <c r="H117" i="113"/>
  <c r="H105" i="113"/>
  <c r="H106" i="113" s="1"/>
  <c r="E139" i="113"/>
  <c r="E20" i="113"/>
  <c r="E137" i="113"/>
  <c r="E18" i="113"/>
  <c r="E138" i="113" s="1"/>
  <c r="H112" i="113"/>
  <c r="H113" i="113" s="1"/>
  <c r="C102" i="113"/>
  <c r="H107" i="113" l="1"/>
  <c r="H125" i="113"/>
  <c r="E140" i="113"/>
  <c r="E21" i="113"/>
  <c r="B124" i="86" l="1"/>
  <c r="P118" i="91"/>
  <c r="P118" i="105"/>
  <c r="P118" i="98"/>
  <c r="P118" i="103"/>
  <c r="P118" i="106"/>
  <c r="O118" i="91"/>
  <c r="O118" i="105"/>
  <c r="O118" i="98"/>
  <c r="O118" i="103"/>
  <c r="O118" i="106"/>
  <c r="L120" i="91"/>
  <c r="K120" i="91"/>
  <c r="J120" i="91"/>
  <c r="I120" i="91"/>
  <c r="H120" i="91"/>
  <c r="G120" i="91"/>
  <c r="F120" i="91"/>
  <c r="E120" i="91"/>
  <c r="B117" i="91"/>
  <c r="O107" i="113" s="1"/>
  <c r="O113" i="113" s="1"/>
  <c r="O119" i="113" s="1"/>
  <c r="O125" i="113" s="1"/>
  <c r="O131" i="113" s="1"/>
  <c r="L120" i="105"/>
  <c r="K120" i="105"/>
  <c r="J120" i="105"/>
  <c r="I120" i="105"/>
  <c r="H120" i="105"/>
  <c r="G120" i="105"/>
  <c r="F120" i="105"/>
  <c r="E120" i="105"/>
  <c r="L120" i="98"/>
  <c r="K120" i="98"/>
  <c r="J120" i="98"/>
  <c r="I120" i="98"/>
  <c r="H120" i="98"/>
  <c r="G120" i="98"/>
  <c r="F120" i="98"/>
  <c r="E120" i="98"/>
  <c r="B120" i="98"/>
  <c r="B119" i="98"/>
  <c r="B118" i="98"/>
  <c r="P117" i="98"/>
  <c r="O117" i="98"/>
  <c r="L120" i="103"/>
  <c r="K120" i="103"/>
  <c r="J120" i="103"/>
  <c r="I120" i="103"/>
  <c r="H120" i="103"/>
  <c r="G120" i="103"/>
  <c r="F120" i="103"/>
  <c r="E120" i="103"/>
  <c r="B120" i="103"/>
  <c r="B119" i="103"/>
  <c r="B118" i="103"/>
  <c r="P117" i="103"/>
  <c r="B117" i="103" s="1"/>
  <c r="O117" i="103"/>
  <c r="L120" i="106"/>
  <c r="K120" i="106"/>
  <c r="J120" i="106"/>
  <c r="I120" i="106"/>
  <c r="H120" i="106"/>
  <c r="G120" i="106"/>
  <c r="F120" i="106"/>
  <c r="E120" i="106"/>
  <c r="B117" i="105" l="1"/>
  <c r="B117" i="98"/>
  <c r="B117" i="106"/>
  <c r="F68" i="90"/>
  <c r="G68" i="90"/>
  <c r="H68" i="90"/>
  <c r="I68" i="90"/>
  <c r="E68" i="90"/>
  <c r="F56" i="90"/>
  <c r="G56" i="90"/>
  <c r="H56" i="90"/>
  <c r="I56" i="90"/>
  <c r="E56" i="90"/>
  <c r="F66" i="90"/>
  <c r="L9" i="117" s="1"/>
  <c r="G66" i="90"/>
  <c r="M9" i="117" s="1"/>
  <c r="H66" i="90"/>
  <c r="N9" i="117" s="1"/>
  <c r="I66" i="90"/>
  <c r="O9" i="117" s="1"/>
  <c r="F67" i="90"/>
  <c r="L10" i="117" s="1"/>
  <c r="G67" i="90"/>
  <c r="M10" i="117" s="1"/>
  <c r="H67" i="90"/>
  <c r="N10" i="117" s="1"/>
  <c r="I67" i="90"/>
  <c r="O10" i="117" s="1"/>
  <c r="E67" i="90"/>
  <c r="K10" i="117" s="1"/>
  <c r="E66" i="90"/>
  <c r="K9" i="117" s="1"/>
  <c r="F54" i="90"/>
  <c r="L9" i="115" s="1"/>
  <c r="G54" i="90"/>
  <c r="M9" i="115" s="1"/>
  <c r="H54" i="90"/>
  <c r="N9" i="115" s="1"/>
  <c r="I54" i="90"/>
  <c r="O9" i="115" s="1"/>
  <c r="F55" i="90"/>
  <c r="L10" i="115" s="1"/>
  <c r="G55" i="90"/>
  <c r="M10" i="115" s="1"/>
  <c r="H55" i="90"/>
  <c r="N10" i="115" s="1"/>
  <c r="I55" i="90"/>
  <c r="O10" i="115" s="1"/>
  <c r="E55" i="90"/>
  <c r="K10" i="115" s="1"/>
  <c r="E54" i="90"/>
  <c r="K9" i="115" s="1"/>
  <c r="F42" i="90"/>
  <c r="G42" i="90"/>
  <c r="H42" i="90"/>
  <c r="I42" i="90"/>
  <c r="F43" i="90"/>
  <c r="G43" i="90"/>
  <c r="H43" i="90"/>
  <c r="I43" i="90"/>
  <c r="E43" i="90"/>
  <c r="E42" i="90"/>
  <c r="F49" i="90"/>
  <c r="L7" i="115" s="1"/>
  <c r="G49" i="90"/>
  <c r="M7" i="115" s="1"/>
  <c r="H49" i="90"/>
  <c r="N7" i="115" s="1"/>
  <c r="I49" i="90"/>
  <c r="O7" i="115" s="1"/>
  <c r="F50" i="90"/>
  <c r="L8" i="115" s="1"/>
  <c r="G50" i="90"/>
  <c r="M8" i="115" s="1"/>
  <c r="H50" i="90"/>
  <c r="N8" i="115" s="1"/>
  <c r="I50" i="90"/>
  <c r="O8" i="115" s="1"/>
  <c r="E50" i="90"/>
  <c r="K8" i="115" s="1"/>
  <c r="E49" i="90"/>
  <c r="K7" i="115" s="1"/>
  <c r="F61" i="90"/>
  <c r="L7" i="117" s="1"/>
  <c r="G61" i="90"/>
  <c r="M7" i="117" s="1"/>
  <c r="H61" i="90"/>
  <c r="N7" i="117" s="1"/>
  <c r="I61" i="90"/>
  <c r="O7" i="117" s="1"/>
  <c r="F62" i="90"/>
  <c r="L8" i="117" s="1"/>
  <c r="G62" i="90"/>
  <c r="M8" i="117" s="1"/>
  <c r="H62" i="90"/>
  <c r="N8" i="117" s="1"/>
  <c r="I62" i="90"/>
  <c r="O8" i="117" s="1"/>
  <c r="E62" i="90"/>
  <c r="K8" i="117" s="1"/>
  <c r="E61" i="90"/>
  <c r="K7" i="117" s="1"/>
  <c r="F60" i="90"/>
  <c r="L6" i="117" s="1"/>
  <c r="G60" i="90"/>
  <c r="M6" i="117" s="1"/>
  <c r="H60" i="90"/>
  <c r="N6" i="117" s="1"/>
  <c r="I60" i="90"/>
  <c r="O6" i="117" s="1"/>
  <c r="E60" i="90"/>
  <c r="K6" i="117" s="1"/>
  <c r="F48" i="90"/>
  <c r="L6" i="115" s="1"/>
  <c r="G48" i="90"/>
  <c r="M6" i="115" s="1"/>
  <c r="H48" i="90"/>
  <c r="N6" i="115" s="1"/>
  <c r="I48" i="90"/>
  <c r="O6" i="115" s="1"/>
  <c r="E48" i="90"/>
  <c r="K6" i="115" s="1"/>
  <c r="F36" i="90"/>
  <c r="G36" i="90"/>
  <c r="H36" i="90"/>
  <c r="I36" i="90"/>
  <c r="E36" i="90"/>
  <c r="O100" i="92"/>
  <c r="B100" i="92" s="1"/>
  <c r="P100" i="92"/>
  <c r="O62" i="92"/>
  <c r="P62" i="92"/>
  <c r="B26" i="92"/>
  <c r="O24" i="92"/>
  <c r="B24" i="92" s="1"/>
  <c r="P24" i="92"/>
  <c r="B123" i="92"/>
  <c r="E119" i="92"/>
  <c r="B119" i="92"/>
  <c r="E118" i="92"/>
  <c r="B114" i="92"/>
  <c r="K110" i="92"/>
  <c r="J110" i="92"/>
  <c r="I110" i="92"/>
  <c r="H110" i="92"/>
  <c r="G110" i="92"/>
  <c r="D110" i="92"/>
  <c r="D108" i="92"/>
  <c r="B108" i="92"/>
  <c r="B118" i="92" s="1"/>
  <c r="K107" i="92"/>
  <c r="J107" i="92"/>
  <c r="I107" i="92"/>
  <c r="H107" i="92"/>
  <c r="G107" i="92"/>
  <c r="D107" i="92"/>
  <c r="D105" i="92"/>
  <c r="B105" i="92"/>
  <c r="I104" i="92"/>
  <c r="G104" i="92"/>
  <c r="D104" i="92"/>
  <c r="K103" i="92"/>
  <c r="J103" i="92"/>
  <c r="I103" i="92"/>
  <c r="H103" i="92"/>
  <c r="K102" i="92"/>
  <c r="K104" i="92" s="1"/>
  <c r="J102" i="92"/>
  <c r="I102" i="92"/>
  <c r="H102" i="92"/>
  <c r="D102" i="92"/>
  <c r="B102" i="92"/>
  <c r="B98" i="92"/>
  <c r="B85" i="92"/>
  <c r="E81" i="92"/>
  <c r="B81" i="92"/>
  <c r="E80" i="92"/>
  <c r="B76" i="92"/>
  <c r="K72" i="92"/>
  <c r="J72" i="92"/>
  <c r="I72" i="92"/>
  <c r="H72" i="92"/>
  <c r="G72" i="92"/>
  <c r="D72" i="92"/>
  <c r="D70" i="92"/>
  <c r="B70" i="92"/>
  <c r="B80" i="92" s="1"/>
  <c r="K69" i="92"/>
  <c r="J69" i="92"/>
  <c r="I69" i="92"/>
  <c r="H69" i="92"/>
  <c r="G69" i="92"/>
  <c r="D69" i="92"/>
  <c r="D67" i="92"/>
  <c r="B67" i="92"/>
  <c r="I66" i="92"/>
  <c r="H66" i="92"/>
  <c r="G66" i="92"/>
  <c r="D66" i="92"/>
  <c r="K65" i="92"/>
  <c r="J65" i="92"/>
  <c r="I65" i="92"/>
  <c r="H65" i="92"/>
  <c r="K64" i="92"/>
  <c r="K66" i="92" s="1"/>
  <c r="J64" i="92"/>
  <c r="J66" i="92" s="1"/>
  <c r="I64" i="92"/>
  <c r="H64" i="92"/>
  <c r="D64" i="92"/>
  <c r="B64" i="92"/>
  <c r="B60" i="92"/>
  <c r="I276" i="105"/>
  <c r="I276" i="106"/>
  <c r="I276" i="98"/>
  <c r="I276" i="103"/>
  <c r="I276" i="91"/>
  <c r="G276" i="105"/>
  <c r="G276" i="106"/>
  <c r="G276" i="98"/>
  <c r="G276" i="103"/>
  <c r="G276" i="91"/>
  <c r="E276" i="105"/>
  <c r="E276" i="106"/>
  <c r="E276" i="98"/>
  <c r="E276" i="103"/>
  <c r="E276" i="91"/>
  <c r="B278" i="105"/>
  <c r="B278" i="106"/>
  <c r="B278" i="98"/>
  <c r="B278" i="103"/>
  <c r="B278" i="91"/>
  <c r="L241" i="105"/>
  <c r="K241" i="105"/>
  <c r="J241" i="105"/>
  <c r="I241" i="105"/>
  <c r="H241" i="105"/>
  <c r="G241" i="105"/>
  <c r="F241" i="105"/>
  <c r="E241" i="105"/>
  <c r="L236" i="105"/>
  <c r="K236" i="105"/>
  <c r="J236" i="105"/>
  <c r="I236" i="105"/>
  <c r="H236" i="105"/>
  <c r="G236" i="105"/>
  <c r="F236" i="105"/>
  <c r="E236" i="105"/>
  <c r="L231" i="105"/>
  <c r="K231" i="105"/>
  <c r="J231" i="105"/>
  <c r="I231" i="105"/>
  <c r="H231" i="105"/>
  <c r="G231" i="105"/>
  <c r="F231" i="105"/>
  <c r="E231" i="105"/>
  <c r="L226" i="105"/>
  <c r="K226" i="105"/>
  <c r="J226" i="105"/>
  <c r="I226" i="105"/>
  <c r="H226" i="105"/>
  <c r="G226" i="105"/>
  <c r="F226" i="105"/>
  <c r="E226" i="105"/>
  <c r="L221" i="105"/>
  <c r="K221" i="105"/>
  <c r="J221" i="105"/>
  <c r="I221" i="105"/>
  <c r="H221" i="105"/>
  <c r="G221" i="105"/>
  <c r="F221" i="105"/>
  <c r="E221" i="105"/>
  <c r="L216" i="105"/>
  <c r="K216" i="105"/>
  <c r="J216" i="105"/>
  <c r="I216" i="105"/>
  <c r="H216" i="105"/>
  <c r="G216" i="105"/>
  <c r="F216" i="105"/>
  <c r="E216" i="105"/>
  <c r="L211" i="105"/>
  <c r="K211" i="105"/>
  <c r="J211" i="105"/>
  <c r="I211" i="105"/>
  <c r="H211" i="105"/>
  <c r="G211" i="105"/>
  <c r="F211" i="105"/>
  <c r="E211" i="105"/>
  <c r="L206" i="105"/>
  <c r="K206" i="105"/>
  <c r="J206" i="105"/>
  <c r="I206" i="105"/>
  <c r="H206" i="105"/>
  <c r="G206" i="105"/>
  <c r="F206" i="105"/>
  <c r="E206" i="105"/>
  <c r="L241" i="106"/>
  <c r="K241" i="106"/>
  <c r="J241" i="106"/>
  <c r="I241" i="106"/>
  <c r="H241" i="106"/>
  <c r="G241" i="106"/>
  <c r="F241" i="106"/>
  <c r="E241" i="106"/>
  <c r="L236" i="106"/>
  <c r="K236" i="106"/>
  <c r="J236" i="106"/>
  <c r="I236" i="106"/>
  <c r="H236" i="106"/>
  <c r="G236" i="106"/>
  <c r="F236" i="106"/>
  <c r="E236" i="106"/>
  <c r="L231" i="106"/>
  <c r="K231" i="106"/>
  <c r="J231" i="106"/>
  <c r="I231" i="106"/>
  <c r="H231" i="106"/>
  <c r="G231" i="106"/>
  <c r="F231" i="106"/>
  <c r="E231" i="106"/>
  <c r="L226" i="106"/>
  <c r="K226" i="106"/>
  <c r="J226" i="106"/>
  <c r="I226" i="106"/>
  <c r="H226" i="106"/>
  <c r="G226" i="106"/>
  <c r="F226" i="106"/>
  <c r="E226" i="106"/>
  <c r="L221" i="106"/>
  <c r="K221" i="106"/>
  <c r="J221" i="106"/>
  <c r="I221" i="106"/>
  <c r="H221" i="106"/>
  <c r="G221" i="106"/>
  <c r="F221" i="106"/>
  <c r="E221" i="106"/>
  <c r="L216" i="106"/>
  <c r="K216" i="106"/>
  <c r="J216" i="106"/>
  <c r="I216" i="106"/>
  <c r="H216" i="106"/>
  <c r="G216" i="106"/>
  <c r="F216" i="106"/>
  <c r="E216" i="106"/>
  <c r="L211" i="106"/>
  <c r="K211" i="106"/>
  <c r="J211" i="106"/>
  <c r="I211" i="106"/>
  <c r="H211" i="106"/>
  <c r="G211" i="106"/>
  <c r="F211" i="106"/>
  <c r="E211" i="106"/>
  <c r="L206" i="106"/>
  <c r="K206" i="106"/>
  <c r="J206" i="106"/>
  <c r="I206" i="106"/>
  <c r="H206" i="106"/>
  <c r="G206" i="106"/>
  <c r="F206" i="106"/>
  <c r="E206" i="106"/>
  <c r="L241" i="98"/>
  <c r="K241" i="98"/>
  <c r="J241" i="98"/>
  <c r="I241" i="98"/>
  <c r="H241" i="98"/>
  <c r="G241" i="98"/>
  <c r="F241" i="98"/>
  <c r="E241" i="98"/>
  <c r="L236" i="98"/>
  <c r="K236" i="98"/>
  <c r="J236" i="98"/>
  <c r="I236" i="98"/>
  <c r="H236" i="98"/>
  <c r="G236" i="98"/>
  <c r="F236" i="98"/>
  <c r="E236" i="98"/>
  <c r="L231" i="98"/>
  <c r="K231" i="98"/>
  <c r="J231" i="98"/>
  <c r="I231" i="98"/>
  <c r="H231" i="98"/>
  <c r="G231" i="98"/>
  <c r="F231" i="98"/>
  <c r="E231" i="98"/>
  <c r="L226" i="98"/>
  <c r="K226" i="98"/>
  <c r="J226" i="98"/>
  <c r="I226" i="98"/>
  <c r="H226" i="98"/>
  <c r="G226" i="98"/>
  <c r="F226" i="98"/>
  <c r="E226" i="98"/>
  <c r="L221" i="98"/>
  <c r="K221" i="98"/>
  <c r="J221" i="98"/>
  <c r="I221" i="98"/>
  <c r="H221" i="98"/>
  <c r="G221" i="98"/>
  <c r="F221" i="98"/>
  <c r="E221" i="98"/>
  <c r="L216" i="98"/>
  <c r="K216" i="98"/>
  <c r="J216" i="98"/>
  <c r="I216" i="98"/>
  <c r="H216" i="98"/>
  <c r="G216" i="98"/>
  <c r="F216" i="98"/>
  <c r="E216" i="98"/>
  <c r="L211" i="98"/>
  <c r="K211" i="98"/>
  <c r="J211" i="98"/>
  <c r="I211" i="98"/>
  <c r="H211" i="98"/>
  <c r="G211" i="98"/>
  <c r="F211" i="98"/>
  <c r="E211" i="98"/>
  <c r="L206" i="98"/>
  <c r="K206" i="98"/>
  <c r="J206" i="98"/>
  <c r="I206" i="98"/>
  <c r="H206" i="98"/>
  <c r="G206" i="98"/>
  <c r="F206" i="98"/>
  <c r="E206" i="98"/>
  <c r="L241" i="103"/>
  <c r="K241" i="103"/>
  <c r="J241" i="103"/>
  <c r="I241" i="103"/>
  <c r="H241" i="103"/>
  <c r="G241" i="103"/>
  <c r="F241" i="103"/>
  <c r="E241" i="103"/>
  <c r="L236" i="103"/>
  <c r="K236" i="103"/>
  <c r="J236" i="103"/>
  <c r="I236" i="103"/>
  <c r="H236" i="103"/>
  <c r="G236" i="103"/>
  <c r="F236" i="103"/>
  <c r="E236" i="103"/>
  <c r="L231" i="103"/>
  <c r="K231" i="103"/>
  <c r="J231" i="103"/>
  <c r="I231" i="103"/>
  <c r="H231" i="103"/>
  <c r="G231" i="103"/>
  <c r="F231" i="103"/>
  <c r="E231" i="103"/>
  <c r="L226" i="103"/>
  <c r="K226" i="103"/>
  <c r="J226" i="103"/>
  <c r="I226" i="103"/>
  <c r="H226" i="103"/>
  <c r="G226" i="103"/>
  <c r="F226" i="103"/>
  <c r="E226" i="103"/>
  <c r="L221" i="103"/>
  <c r="K221" i="103"/>
  <c r="J221" i="103"/>
  <c r="I221" i="103"/>
  <c r="H221" i="103"/>
  <c r="G221" i="103"/>
  <c r="F221" i="103"/>
  <c r="E221" i="103"/>
  <c r="L216" i="103"/>
  <c r="K216" i="103"/>
  <c r="J216" i="103"/>
  <c r="I216" i="103"/>
  <c r="H216" i="103"/>
  <c r="G216" i="103"/>
  <c r="F216" i="103"/>
  <c r="E216" i="103"/>
  <c r="L211" i="103"/>
  <c r="K211" i="103"/>
  <c r="J211" i="103"/>
  <c r="I211" i="103"/>
  <c r="H211" i="103"/>
  <c r="G211" i="103"/>
  <c r="F211" i="103"/>
  <c r="E211" i="103"/>
  <c r="L206" i="103"/>
  <c r="K206" i="103"/>
  <c r="J206" i="103"/>
  <c r="I206" i="103"/>
  <c r="H206" i="103"/>
  <c r="G206" i="103"/>
  <c r="F206" i="103"/>
  <c r="E206" i="103"/>
  <c r="L241" i="91"/>
  <c r="K241" i="91"/>
  <c r="J241" i="91"/>
  <c r="I241" i="91"/>
  <c r="H241" i="91"/>
  <c r="G241" i="91"/>
  <c r="F241" i="91"/>
  <c r="E241" i="91"/>
  <c r="L236" i="91"/>
  <c r="K236" i="91"/>
  <c r="J236" i="91"/>
  <c r="I236" i="91"/>
  <c r="H236" i="91"/>
  <c r="G236" i="91"/>
  <c r="F236" i="91"/>
  <c r="E236" i="91"/>
  <c r="L231" i="91"/>
  <c r="K231" i="91"/>
  <c r="J231" i="91"/>
  <c r="I231" i="91"/>
  <c r="H231" i="91"/>
  <c r="G231" i="91"/>
  <c r="F231" i="91"/>
  <c r="E231" i="91"/>
  <c r="L226" i="91"/>
  <c r="K226" i="91"/>
  <c r="J226" i="91"/>
  <c r="I226" i="91"/>
  <c r="H226" i="91"/>
  <c r="G226" i="91"/>
  <c r="F226" i="91"/>
  <c r="E226" i="91"/>
  <c r="L221" i="91"/>
  <c r="K221" i="91"/>
  <c r="J221" i="91"/>
  <c r="I221" i="91"/>
  <c r="H221" i="91"/>
  <c r="G221" i="91"/>
  <c r="F221" i="91"/>
  <c r="E221" i="91"/>
  <c r="L216" i="91"/>
  <c r="K216" i="91"/>
  <c r="J216" i="91"/>
  <c r="I216" i="91"/>
  <c r="H216" i="91"/>
  <c r="G216" i="91"/>
  <c r="F216" i="91"/>
  <c r="E216" i="91"/>
  <c r="L211" i="91"/>
  <c r="K211" i="91"/>
  <c r="J211" i="91"/>
  <c r="I211" i="91"/>
  <c r="H211" i="91"/>
  <c r="G211" i="91"/>
  <c r="F211" i="91"/>
  <c r="E211" i="91"/>
  <c r="L206" i="91"/>
  <c r="K206" i="91"/>
  <c r="J206" i="91"/>
  <c r="I206" i="91"/>
  <c r="H206" i="91"/>
  <c r="G206" i="91"/>
  <c r="F206" i="91"/>
  <c r="E206" i="91"/>
  <c r="L165" i="105"/>
  <c r="K165" i="105"/>
  <c r="J165" i="105"/>
  <c r="I165" i="105"/>
  <c r="H165" i="105"/>
  <c r="G165" i="105"/>
  <c r="F165" i="105"/>
  <c r="E165" i="105"/>
  <c r="L160" i="105"/>
  <c r="K160" i="105"/>
  <c r="J160" i="105"/>
  <c r="I160" i="105"/>
  <c r="H160" i="105"/>
  <c r="G160" i="105"/>
  <c r="F160" i="105"/>
  <c r="E160" i="105"/>
  <c r="L155" i="105"/>
  <c r="K155" i="105"/>
  <c r="J155" i="105"/>
  <c r="I155" i="105"/>
  <c r="H155" i="105"/>
  <c r="G155" i="105"/>
  <c r="F155" i="105"/>
  <c r="E155" i="105"/>
  <c r="L150" i="105"/>
  <c r="K150" i="105"/>
  <c r="J150" i="105"/>
  <c r="I150" i="105"/>
  <c r="H150" i="105"/>
  <c r="G150" i="105"/>
  <c r="F150" i="105"/>
  <c r="E150" i="105"/>
  <c r="L165" i="106"/>
  <c r="K165" i="106"/>
  <c r="J165" i="106"/>
  <c r="I165" i="106"/>
  <c r="H165" i="106"/>
  <c r="G165" i="106"/>
  <c r="F165" i="106"/>
  <c r="E165" i="106"/>
  <c r="L160" i="106"/>
  <c r="K160" i="106"/>
  <c r="J160" i="106"/>
  <c r="I160" i="106"/>
  <c r="H160" i="106"/>
  <c r="G160" i="106"/>
  <c r="F160" i="106"/>
  <c r="E160" i="106"/>
  <c r="L155" i="106"/>
  <c r="K155" i="106"/>
  <c r="J155" i="106"/>
  <c r="I155" i="106"/>
  <c r="H155" i="106"/>
  <c r="G155" i="106"/>
  <c r="F155" i="106"/>
  <c r="E155" i="106"/>
  <c r="L150" i="106"/>
  <c r="K150" i="106"/>
  <c r="J150" i="106"/>
  <c r="I150" i="106"/>
  <c r="H150" i="106"/>
  <c r="G150" i="106"/>
  <c r="F150" i="106"/>
  <c r="E150" i="106"/>
  <c r="L165" i="98"/>
  <c r="K165" i="98"/>
  <c r="J165" i="98"/>
  <c r="I165" i="98"/>
  <c r="H165" i="98"/>
  <c r="G165" i="98"/>
  <c r="F165" i="98"/>
  <c r="E165" i="98"/>
  <c r="L160" i="98"/>
  <c r="K160" i="98"/>
  <c r="J160" i="98"/>
  <c r="I160" i="98"/>
  <c r="H160" i="98"/>
  <c r="G160" i="98"/>
  <c r="F160" i="98"/>
  <c r="E160" i="98"/>
  <c r="L155" i="98"/>
  <c r="K155" i="98"/>
  <c r="J155" i="98"/>
  <c r="I155" i="98"/>
  <c r="H155" i="98"/>
  <c r="G155" i="98"/>
  <c r="F155" i="98"/>
  <c r="E155" i="98"/>
  <c r="L150" i="98"/>
  <c r="K150" i="98"/>
  <c r="J150" i="98"/>
  <c r="I150" i="98"/>
  <c r="H150" i="98"/>
  <c r="G150" i="98"/>
  <c r="F150" i="98"/>
  <c r="E150" i="98"/>
  <c r="L165" i="103"/>
  <c r="K165" i="103"/>
  <c r="J165" i="103"/>
  <c r="I165" i="103"/>
  <c r="H165" i="103"/>
  <c r="G165" i="103"/>
  <c r="F165" i="103"/>
  <c r="E165" i="103"/>
  <c r="L160" i="103"/>
  <c r="K160" i="103"/>
  <c r="J160" i="103"/>
  <c r="I160" i="103"/>
  <c r="H160" i="103"/>
  <c r="G160" i="103"/>
  <c r="F160" i="103"/>
  <c r="E160" i="103"/>
  <c r="L155" i="103"/>
  <c r="K155" i="103"/>
  <c r="J155" i="103"/>
  <c r="I155" i="103"/>
  <c r="H155" i="103"/>
  <c r="G155" i="103"/>
  <c r="F155" i="103"/>
  <c r="E155" i="103"/>
  <c r="L150" i="103"/>
  <c r="K150" i="103"/>
  <c r="J150" i="103"/>
  <c r="I150" i="103"/>
  <c r="H150" i="103"/>
  <c r="G150" i="103"/>
  <c r="F150" i="103"/>
  <c r="E150" i="103"/>
  <c r="L165" i="91"/>
  <c r="K165" i="91"/>
  <c r="J165" i="91"/>
  <c r="I165" i="91"/>
  <c r="H165" i="91"/>
  <c r="G165" i="91"/>
  <c r="F165" i="91"/>
  <c r="E165" i="91"/>
  <c r="L160" i="91"/>
  <c r="K160" i="91"/>
  <c r="J160" i="91"/>
  <c r="I160" i="91"/>
  <c r="H160" i="91"/>
  <c r="G160" i="91"/>
  <c r="F160" i="91"/>
  <c r="E160" i="91"/>
  <c r="L155" i="91"/>
  <c r="K155" i="91"/>
  <c r="J155" i="91"/>
  <c r="I155" i="91"/>
  <c r="H155" i="91"/>
  <c r="G155" i="91"/>
  <c r="F155" i="91"/>
  <c r="E155" i="91"/>
  <c r="L150" i="91"/>
  <c r="K150" i="91"/>
  <c r="J150" i="91"/>
  <c r="I150" i="91"/>
  <c r="H150" i="91"/>
  <c r="G150" i="91"/>
  <c r="F150" i="91"/>
  <c r="E150" i="91"/>
  <c r="L145" i="105"/>
  <c r="K145" i="105"/>
  <c r="J145" i="105"/>
  <c r="I145" i="105"/>
  <c r="H145" i="105"/>
  <c r="G145" i="105"/>
  <c r="F145" i="105"/>
  <c r="E145" i="105"/>
  <c r="L145" i="106"/>
  <c r="K145" i="106"/>
  <c r="J145" i="106"/>
  <c r="I145" i="106"/>
  <c r="H145" i="106"/>
  <c r="G145" i="106"/>
  <c r="F145" i="106"/>
  <c r="E145" i="106"/>
  <c r="L145" i="98"/>
  <c r="K145" i="98"/>
  <c r="J145" i="98"/>
  <c r="I145" i="98"/>
  <c r="H145" i="98"/>
  <c r="G145" i="98"/>
  <c r="F145" i="98"/>
  <c r="E145" i="98"/>
  <c r="L145" i="103"/>
  <c r="K145" i="103"/>
  <c r="J145" i="103"/>
  <c r="I145" i="103"/>
  <c r="H145" i="103"/>
  <c r="G145" i="103"/>
  <c r="F145" i="103"/>
  <c r="E145" i="103"/>
  <c r="L145" i="91"/>
  <c r="K145" i="91"/>
  <c r="J145" i="91"/>
  <c r="I145" i="91"/>
  <c r="H145" i="91"/>
  <c r="G145" i="91"/>
  <c r="F145" i="91"/>
  <c r="E145" i="91"/>
  <c r="L116" i="105"/>
  <c r="K116" i="105"/>
  <c r="J116" i="105"/>
  <c r="I116" i="105"/>
  <c r="H116" i="105"/>
  <c r="G116" i="105"/>
  <c r="F116" i="105"/>
  <c r="E116" i="105"/>
  <c r="L112" i="105"/>
  <c r="K112" i="105"/>
  <c r="J112" i="105"/>
  <c r="I112" i="105"/>
  <c r="H112" i="105"/>
  <c r="G112" i="105"/>
  <c r="F112" i="105"/>
  <c r="E112" i="105"/>
  <c r="L108" i="105"/>
  <c r="K108" i="105"/>
  <c r="J108" i="105"/>
  <c r="I108" i="105"/>
  <c r="H108" i="105"/>
  <c r="G108" i="105"/>
  <c r="F108" i="105"/>
  <c r="E108" i="105"/>
  <c r="L104" i="105"/>
  <c r="K104" i="105"/>
  <c r="J104" i="105"/>
  <c r="I104" i="105"/>
  <c r="H104" i="105"/>
  <c r="G104" i="105"/>
  <c r="F104" i="105"/>
  <c r="E104" i="105"/>
  <c r="L116" i="106"/>
  <c r="K116" i="106"/>
  <c r="J116" i="106"/>
  <c r="I116" i="106"/>
  <c r="H116" i="106"/>
  <c r="G116" i="106"/>
  <c r="F116" i="106"/>
  <c r="E116" i="106"/>
  <c r="L112" i="106"/>
  <c r="K112" i="106"/>
  <c r="J112" i="106"/>
  <c r="I112" i="106"/>
  <c r="H112" i="106"/>
  <c r="G112" i="106"/>
  <c r="F112" i="106"/>
  <c r="E112" i="106"/>
  <c r="L108" i="106"/>
  <c r="K108" i="106"/>
  <c r="J108" i="106"/>
  <c r="I108" i="106"/>
  <c r="H108" i="106"/>
  <c r="G108" i="106"/>
  <c r="F108" i="106"/>
  <c r="E108" i="106"/>
  <c r="L104" i="106"/>
  <c r="K104" i="106"/>
  <c r="J104" i="106"/>
  <c r="I104" i="106"/>
  <c r="H104" i="106"/>
  <c r="G104" i="106"/>
  <c r="F104" i="106"/>
  <c r="E104" i="106"/>
  <c r="L116" i="98"/>
  <c r="K116" i="98"/>
  <c r="J116" i="98"/>
  <c r="I116" i="98"/>
  <c r="H116" i="98"/>
  <c r="G116" i="98"/>
  <c r="F116" i="98"/>
  <c r="E116" i="98"/>
  <c r="L112" i="98"/>
  <c r="K112" i="98"/>
  <c r="J112" i="98"/>
  <c r="I112" i="98"/>
  <c r="H112" i="98"/>
  <c r="G112" i="98"/>
  <c r="F112" i="98"/>
  <c r="E112" i="98"/>
  <c r="L108" i="98"/>
  <c r="K108" i="98"/>
  <c r="J108" i="98"/>
  <c r="I108" i="98"/>
  <c r="H108" i="98"/>
  <c r="G108" i="98"/>
  <c r="F108" i="98"/>
  <c r="E108" i="98"/>
  <c r="L104" i="98"/>
  <c r="K104" i="98"/>
  <c r="J104" i="98"/>
  <c r="I104" i="98"/>
  <c r="H104" i="98"/>
  <c r="G104" i="98"/>
  <c r="F104" i="98"/>
  <c r="E104" i="98"/>
  <c r="L116" i="103"/>
  <c r="K116" i="103"/>
  <c r="J116" i="103"/>
  <c r="I116" i="103"/>
  <c r="H116" i="103"/>
  <c r="G116" i="103"/>
  <c r="F116" i="103"/>
  <c r="E116" i="103"/>
  <c r="L112" i="103"/>
  <c r="K112" i="103"/>
  <c r="J112" i="103"/>
  <c r="I112" i="103"/>
  <c r="H112" i="103"/>
  <c r="G112" i="103"/>
  <c r="F112" i="103"/>
  <c r="E112" i="103"/>
  <c r="L108" i="103"/>
  <c r="K108" i="103"/>
  <c r="J108" i="103"/>
  <c r="I108" i="103"/>
  <c r="H108" i="103"/>
  <c r="G108" i="103"/>
  <c r="F108" i="103"/>
  <c r="E108" i="103"/>
  <c r="L104" i="103"/>
  <c r="K104" i="103"/>
  <c r="J104" i="103"/>
  <c r="I104" i="103"/>
  <c r="H104" i="103"/>
  <c r="G104" i="103"/>
  <c r="F104" i="103"/>
  <c r="E104" i="103"/>
  <c r="L116" i="91"/>
  <c r="K116" i="91"/>
  <c r="J116" i="91"/>
  <c r="I116" i="91"/>
  <c r="H116" i="91"/>
  <c r="G116" i="91"/>
  <c r="F116" i="91"/>
  <c r="E116" i="91"/>
  <c r="L112" i="91"/>
  <c r="K112" i="91"/>
  <c r="J112" i="91"/>
  <c r="I112" i="91"/>
  <c r="H112" i="91"/>
  <c r="G112" i="91"/>
  <c r="F112" i="91"/>
  <c r="E112" i="91"/>
  <c r="L108" i="91"/>
  <c r="K108" i="91"/>
  <c r="J108" i="91"/>
  <c r="I108" i="91"/>
  <c r="H108" i="91"/>
  <c r="G108" i="91"/>
  <c r="F108" i="91"/>
  <c r="E108" i="91"/>
  <c r="L104" i="91"/>
  <c r="K104" i="91"/>
  <c r="J104" i="91"/>
  <c r="I104" i="91"/>
  <c r="H104" i="91"/>
  <c r="G104" i="91"/>
  <c r="F104" i="91"/>
  <c r="E104" i="91"/>
  <c r="K29" i="105"/>
  <c r="J29" i="105"/>
  <c r="I29" i="105"/>
  <c r="H29" i="105"/>
  <c r="G29" i="105"/>
  <c r="K36" i="105"/>
  <c r="J36" i="105"/>
  <c r="I36" i="105"/>
  <c r="H36" i="105"/>
  <c r="G36" i="105"/>
  <c r="K45" i="105"/>
  <c r="J45" i="105"/>
  <c r="I45" i="105"/>
  <c r="H45" i="105"/>
  <c r="G45" i="105"/>
  <c r="K52" i="105"/>
  <c r="J52" i="105"/>
  <c r="I52" i="105"/>
  <c r="H52" i="105"/>
  <c r="G52" i="105"/>
  <c r="K68" i="105"/>
  <c r="J68" i="105"/>
  <c r="I68" i="105"/>
  <c r="H68" i="105"/>
  <c r="G68" i="105"/>
  <c r="K65" i="105"/>
  <c r="J65" i="105"/>
  <c r="I65" i="105"/>
  <c r="H65" i="105"/>
  <c r="G65" i="105"/>
  <c r="K29" i="106"/>
  <c r="J29" i="106"/>
  <c r="I29" i="106"/>
  <c r="H29" i="106"/>
  <c r="G29" i="106"/>
  <c r="K36" i="106"/>
  <c r="J36" i="106"/>
  <c r="I36" i="106"/>
  <c r="H36" i="106"/>
  <c r="G36" i="106"/>
  <c r="K45" i="106"/>
  <c r="J45" i="106"/>
  <c r="I45" i="106"/>
  <c r="H45" i="106"/>
  <c r="G45" i="106"/>
  <c r="K52" i="106"/>
  <c r="J52" i="106"/>
  <c r="I52" i="106"/>
  <c r="H52" i="106"/>
  <c r="G52" i="106"/>
  <c r="K68" i="106"/>
  <c r="J68" i="106"/>
  <c r="I68" i="106"/>
  <c r="H68" i="106"/>
  <c r="G68" i="106"/>
  <c r="K65" i="106"/>
  <c r="J65" i="106"/>
  <c r="I65" i="106"/>
  <c r="H65" i="106"/>
  <c r="G65" i="106"/>
  <c r="K29" i="98"/>
  <c r="J29" i="98"/>
  <c r="I29" i="98"/>
  <c r="H29" i="98"/>
  <c r="G29" i="98"/>
  <c r="K36" i="98"/>
  <c r="J36" i="98"/>
  <c r="I36" i="98"/>
  <c r="H36" i="98"/>
  <c r="G36" i="98"/>
  <c r="K45" i="98"/>
  <c r="J45" i="98"/>
  <c r="I45" i="98"/>
  <c r="H45" i="98"/>
  <c r="G45" i="98"/>
  <c r="K52" i="98"/>
  <c r="J52" i="98"/>
  <c r="I52" i="98"/>
  <c r="H52" i="98"/>
  <c r="G52" i="98"/>
  <c r="K68" i="98"/>
  <c r="J68" i="98"/>
  <c r="I68" i="98"/>
  <c r="H68" i="98"/>
  <c r="G68" i="98"/>
  <c r="K65" i="98"/>
  <c r="J65" i="98"/>
  <c r="I65" i="98"/>
  <c r="H65" i="98"/>
  <c r="G65" i="98"/>
  <c r="K29" i="103"/>
  <c r="J29" i="103"/>
  <c r="I29" i="103"/>
  <c r="H29" i="103"/>
  <c r="G29" i="103"/>
  <c r="K36" i="103"/>
  <c r="J36" i="103"/>
  <c r="I36" i="103"/>
  <c r="H36" i="103"/>
  <c r="G36" i="103"/>
  <c r="K45" i="103"/>
  <c r="J45" i="103"/>
  <c r="I45" i="103"/>
  <c r="H45" i="103"/>
  <c r="G45" i="103"/>
  <c r="K52" i="103"/>
  <c r="J52" i="103"/>
  <c r="I52" i="103"/>
  <c r="H52" i="103"/>
  <c r="G52" i="103"/>
  <c r="K68" i="103"/>
  <c r="J68" i="103"/>
  <c r="I68" i="103"/>
  <c r="H68" i="103"/>
  <c r="G68" i="103"/>
  <c r="K65" i="103"/>
  <c r="J65" i="103"/>
  <c r="I65" i="103"/>
  <c r="H65" i="103"/>
  <c r="G65" i="103"/>
  <c r="K29" i="91"/>
  <c r="J29" i="91"/>
  <c r="I29" i="91"/>
  <c r="H29" i="91"/>
  <c r="G29" i="91"/>
  <c r="K36" i="91"/>
  <c r="J36" i="91"/>
  <c r="I36" i="91"/>
  <c r="H36" i="91"/>
  <c r="G36" i="91"/>
  <c r="K45" i="91"/>
  <c r="J45" i="91"/>
  <c r="I45" i="91"/>
  <c r="H45" i="91"/>
  <c r="G45" i="91"/>
  <c r="K52" i="91"/>
  <c r="J52" i="91"/>
  <c r="I52" i="91"/>
  <c r="H52" i="91"/>
  <c r="G52" i="91"/>
  <c r="K68" i="91"/>
  <c r="J68" i="91"/>
  <c r="I68" i="91"/>
  <c r="H68" i="91"/>
  <c r="G68" i="91"/>
  <c r="K65" i="91"/>
  <c r="J65" i="91"/>
  <c r="I65" i="91"/>
  <c r="H65" i="91"/>
  <c r="G65" i="91"/>
  <c r="P57" i="105"/>
  <c r="P57" i="106"/>
  <c r="P57" i="98"/>
  <c r="P57" i="103"/>
  <c r="P57" i="91"/>
  <c r="O57" i="105"/>
  <c r="O57" i="106"/>
  <c r="O57" i="98"/>
  <c r="O57" i="103"/>
  <c r="O57" i="91"/>
  <c r="P41" i="105"/>
  <c r="P41" i="106"/>
  <c r="P41" i="98"/>
  <c r="P41" i="103"/>
  <c r="P41" i="91"/>
  <c r="O41" i="105"/>
  <c r="O41" i="106"/>
  <c r="O41" i="98"/>
  <c r="O41" i="103"/>
  <c r="O41" i="91"/>
  <c r="P25" i="105"/>
  <c r="P25" i="106"/>
  <c r="P25" i="98"/>
  <c r="P25" i="103"/>
  <c r="P25" i="91"/>
  <c r="O25" i="105"/>
  <c r="O25" i="106"/>
  <c r="O25" i="98"/>
  <c r="O25" i="103"/>
  <c r="O25" i="91"/>
  <c r="K86" i="105"/>
  <c r="J86" i="105"/>
  <c r="I86" i="105"/>
  <c r="H86" i="105"/>
  <c r="G86" i="105"/>
  <c r="K85" i="105"/>
  <c r="K87" i="105" s="1"/>
  <c r="J85" i="105"/>
  <c r="J87" i="105" s="1"/>
  <c r="I85" i="105"/>
  <c r="I87" i="105" s="1"/>
  <c r="H85" i="105"/>
  <c r="H87" i="105" s="1"/>
  <c r="G85" i="105"/>
  <c r="G87" i="105" s="1"/>
  <c r="B85" i="105"/>
  <c r="K84" i="105"/>
  <c r="J84" i="105"/>
  <c r="I84" i="105"/>
  <c r="H84" i="105"/>
  <c r="G84" i="105"/>
  <c r="P82" i="105"/>
  <c r="O82" i="105"/>
  <c r="K81" i="105"/>
  <c r="J81" i="105"/>
  <c r="I81" i="105"/>
  <c r="H81" i="105"/>
  <c r="G81" i="105"/>
  <c r="D80" i="105"/>
  <c r="D83" i="105" s="1"/>
  <c r="D86" i="105" s="1"/>
  <c r="P79" i="105"/>
  <c r="O79" i="105"/>
  <c r="B78" i="105"/>
  <c r="K77" i="105"/>
  <c r="J77" i="105"/>
  <c r="I77" i="105"/>
  <c r="H77" i="105"/>
  <c r="G77" i="105"/>
  <c r="D77" i="105"/>
  <c r="D81" i="105" s="1"/>
  <c r="D84" i="105" s="1"/>
  <c r="D87" i="105" s="1"/>
  <c r="D76" i="105"/>
  <c r="D75" i="105"/>
  <c r="D79" i="105" s="1"/>
  <c r="D82" i="105" s="1"/>
  <c r="D85" i="105" s="1"/>
  <c r="B75" i="105"/>
  <c r="B74" i="105"/>
  <c r="K86" i="106"/>
  <c r="J86" i="106"/>
  <c r="I86" i="106"/>
  <c r="H86" i="106"/>
  <c r="G86" i="106"/>
  <c r="K85" i="106"/>
  <c r="K87" i="106" s="1"/>
  <c r="J85" i="106"/>
  <c r="J87" i="106" s="1"/>
  <c r="I85" i="106"/>
  <c r="I87" i="106" s="1"/>
  <c r="H85" i="106"/>
  <c r="H87" i="106" s="1"/>
  <c r="G85" i="106"/>
  <c r="G87" i="106" s="1"/>
  <c r="B85" i="106"/>
  <c r="K84" i="106"/>
  <c r="J84" i="106"/>
  <c r="I84" i="106"/>
  <c r="H84" i="106"/>
  <c r="G84" i="106"/>
  <c r="P82" i="106"/>
  <c r="O82" i="106"/>
  <c r="K81" i="106"/>
  <c r="J81" i="106"/>
  <c r="I81" i="106"/>
  <c r="H81" i="106"/>
  <c r="G81" i="106"/>
  <c r="D80" i="106"/>
  <c r="D83" i="106" s="1"/>
  <c r="D86" i="106" s="1"/>
  <c r="P79" i="106"/>
  <c r="O79" i="106"/>
  <c r="B78" i="106"/>
  <c r="K77" i="106"/>
  <c r="J77" i="106"/>
  <c r="I77" i="106"/>
  <c r="H77" i="106"/>
  <c r="G77" i="106"/>
  <c r="D77" i="106"/>
  <c r="D81" i="106" s="1"/>
  <c r="D84" i="106" s="1"/>
  <c r="D87" i="106" s="1"/>
  <c r="D76" i="106"/>
  <c r="D75" i="106"/>
  <c r="D79" i="106" s="1"/>
  <c r="D82" i="106" s="1"/>
  <c r="D85" i="106" s="1"/>
  <c r="B75" i="106"/>
  <c r="B74" i="106"/>
  <c r="K86" i="98"/>
  <c r="J86" i="98"/>
  <c r="I86" i="98"/>
  <c r="H86" i="98"/>
  <c r="G86" i="98"/>
  <c r="K85" i="98"/>
  <c r="K87" i="98" s="1"/>
  <c r="J85" i="98"/>
  <c r="J87" i="98" s="1"/>
  <c r="I85" i="98"/>
  <c r="I87" i="98" s="1"/>
  <c r="H85" i="98"/>
  <c r="H87" i="98" s="1"/>
  <c r="G85" i="98"/>
  <c r="G87" i="98" s="1"/>
  <c r="B85" i="98"/>
  <c r="K84" i="98"/>
  <c r="J84" i="98"/>
  <c r="I84" i="98"/>
  <c r="H84" i="98"/>
  <c r="G84" i="98"/>
  <c r="P82" i="98"/>
  <c r="O82" i="98"/>
  <c r="K81" i="98"/>
  <c r="J81" i="98"/>
  <c r="I81" i="98"/>
  <c r="H81" i="98"/>
  <c r="G81" i="98"/>
  <c r="D80" i="98"/>
  <c r="D83" i="98" s="1"/>
  <c r="D86" i="98" s="1"/>
  <c r="P79" i="98"/>
  <c r="O79" i="98"/>
  <c r="B78" i="98"/>
  <c r="K77" i="98"/>
  <c r="J77" i="98"/>
  <c r="I77" i="98"/>
  <c r="H77" i="98"/>
  <c r="G77" i="98"/>
  <c r="D77" i="98"/>
  <c r="D81" i="98" s="1"/>
  <c r="D84" i="98" s="1"/>
  <c r="D87" i="98" s="1"/>
  <c r="D76" i="98"/>
  <c r="D75" i="98"/>
  <c r="D79" i="98" s="1"/>
  <c r="D82" i="98" s="1"/>
  <c r="D85" i="98" s="1"/>
  <c r="B75" i="98"/>
  <c r="B74" i="98"/>
  <c r="K86" i="103"/>
  <c r="J86" i="103"/>
  <c r="I86" i="103"/>
  <c r="H86" i="103"/>
  <c r="G86" i="103"/>
  <c r="K85" i="103"/>
  <c r="K87" i="103" s="1"/>
  <c r="J85" i="103"/>
  <c r="J87" i="103" s="1"/>
  <c r="I85" i="103"/>
  <c r="I87" i="103" s="1"/>
  <c r="H85" i="103"/>
  <c r="H87" i="103" s="1"/>
  <c r="G85" i="103"/>
  <c r="G87" i="103" s="1"/>
  <c r="B85" i="103"/>
  <c r="K84" i="103"/>
  <c r="J84" i="103"/>
  <c r="I84" i="103"/>
  <c r="H84" i="103"/>
  <c r="G84" i="103"/>
  <c r="P82" i="103"/>
  <c r="O82" i="103"/>
  <c r="K81" i="103"/>
  <c r="J81" i="103"/>
  <c r="I81" i="103"/>
  <c r="H81" i="103"/>
  <c r="G81" i="103"/>
  <c r="D80" i="103"/>
  <c r="D83" i="103" s="1"/>
  <c r="D86" i="103" s="1"/>
  <c r="P79" i="103"/>
  <c r="O79" i="103"/>
  <c r="B78" i="103"/>
  <c r="K77" i="103"/>
  <c r="J77" i="103"/>
  <c r="I77" i="103"/>
  <c r="H77" i="103"/>
  <c r="G77" i="103"/>
  <c r="D77" i="103"/>
  <c r="D81" i="103" s="1"/>
  <c r="D84" i="103" s="1"/>
  <c r="D87" i="103" s="1"/>
  <c r="D76" i="103"/>
  <c r="D75" i="103"/>
  <c r="D79" i="103" s="1"/>
  <c r="D82" i="103" s="1"/>
  <c r="D85" i="103" s="1"/>
  <c r="B75" i="103"/>
  <c r="B74" i="103"/>
  <c r="K86" i="91"/>
  <c r="J86" i="91"/>
  <c r="I86" i="91"/>
  <c r="H86" i="91"/>
  <c r="G86" i="91"/>
  <c r="K85" i="91"/>
  <c r="K87" i="91" s="1"/>
  <c r="J85" i="91"/>
  <c r="J87" i="91" s="1"/>
  <c r="I85" i="91"/>
  <c r="I87" i="91" s="1"/>
  <c r="H85" i="91"/>
  <c r="H87" i="91" s="1"/>
  <c r="G85" i="91"/>
  <c r="G87" i="91" s="1"/>
  <c r="B85" i="91"/>
  <c r="K84" i="91"/>
  <c r="J84" i="91"/>
  <c r="I84" i="91"/>
  <c r="H84" i="91"/>
  <c r="G84" i="91"/>
  <c r="P82" i="91"/>
  <c r="O82" i="91"/>
  <c r="K81" i="91"/>
  <c r="J81" i="91"/>
  <c r="I81" i="91"/>
  <c r="H81" i="91"/>
  <c r="G81" i="91"/>
  <c r="D80" i="91"/>
  <c r="D83" i="91" s="1"/>
  <c r="D86" i="91" s="1"/>
  <c r="P79" i="91"/>
  <c r="O79" i="91"/>
  <c r="B78" i="91"/>
  <c r="K77" i="91"/>
  <c r="J77" i="91"/>
  <c r="I77" i="91"/>
  <c r="H77" i="91"/>
  <c r="G77" i="91"/>
  <c r="D77" i="91"/>
  <c r="D81" i="91" s="1"/>
  <c r="D84" i="91" s="1"/>
  <c r="D87" i="91" s="1"/>
  <c r="D76" i="91"/>
  <c r="D75" i="91"/>
  <c r="D79" i="91" s="1"/>
  <c r="D82" i="91" s="1"/>
  <c r="D85" i="91" s="1"/>
  <c r="B75" i="91"/>
  <c r="B74" i="91"/>
  <c r="K70" i="105"/>
  <c r="J70" i="105"/>
  <c r="I70" i="105"/>
  <c r="H70" i="105"/>
  <c r="G70" i="105"/>
  <c r="K69" i="105"/>
  <c r="K71" i="105" s="1"/>
  <c r="J69" i="105"/>
  <c r="J71" i="105" s="1"/>
  <c r="I69" i="105"/>
  <c r="I71" i="105" s="1"/>
  <c r="H69" i="105"/>
  <c r="G69" i="105"/>
  <c r="G71" i="105" s="1"/>
  <c r="B69" i="105"/>
  <c r="P66" i="105"/>
  <c r="O66" i="105"/>
  <c r="D64" i="105"/>
  <c r="D67" i="105" s="1"/>
  <c r="D70" i="105" s="1"/>
  <c r="P63" i="105"/>
  <c r="O63" i="105"/>
  <c r="B62" i="105"/>
  <c r="K61" i="105"/>
  <c r="J61" i="105"/>
  <c r="I61" i="105"/>
  <c r="H61" i="105"/>
  <c r="G61" i="105"/>
  <c r="D61" i="105"/>
  <c r="D65" i="105" s="1"/>
  <c r="D68" i="105" s="1"/>
  <c r="D71" i="105" s="1"/>
  <c r="D60" i="105"/>
  <c r="D59" i="105"/>
  <c r="D63" i="105" s="1"/>
  <c r="D66" i="105" s="1"/>
  <c r="D69" i="105" s="1"/>
  <c r="B59" i="105"/>
  <c r="B58" i="105"/>
  <c r="K70" i="106"/>
  <c r="J70" i="106"/>
  <c r="I70" i="106"/>
  <c r="H70" i="106"/>
  <c r="G70" i="106"/>
  <c r="K69" i="106"/>
  <c r="K71" i="106" s="1"/>
  <c r="J69" i="106"/>
  <c r="J71" i="106" s="1"/>
  <c r="I69" i="106"/>
  <c r="I71" i="106" s="1"/>
  <c r="H69" i="106"/>
  <c r="H71" i="106" s="1"/>
  <c r="G69" i="106"/>
  <c r="B69" i="106"/>
  <c r="P66" i="106"/>
  <c r="O66" i="106"/>
  <c r="D64" i="106"/>
  <c r="D67" i="106" s="1"/>
  <c r="D70" i="106" s="1"/>
  <c r="P63" i="106"/>
  <c r="O63" i="106"/>
  <c r="B62" i="106"/>
  <c r="K61" i="106"/>
  <c r="J61" i="106"/>
  <c r="I61" i="106"/>
  <c r="H61" i="106"/>
  <c r="G61" i="106"/>
  <c r="D61" i="106"/>
  <c r="D65" i="106" s="1"/>
  <c r="D68" i="106" s="1"/>
  <c r="D71" i="106" s="1"/>
  <c r="D60" i="106"/>
  <c r="D59" i="106"/>
  <c r="D63" i="106" s="1"/>
  <c r="D66" i="106" s="1"/>
  <c r="D69" i="106" s="1"/>
  <c r="B59" i="106"/>
  <c r="B58" i="106"/>
  <c r="K70" i="98"/>
  <c r="J70" i="98"/>
  <c r="I70" i="98"/>
  <c r="H70" i="98"/>
  <c r="G70" i="98"/>
  <c r="K69" i="98"/>
  <c r="K71" i="98" s="1"/>
  <c r="J69" i="98"/>
  <c r="I69" i="98"/>
  <c r="I71" i="98" s="1"/>
  <c r="H69" i="98"/>
  <c r="H71" i="98" s="1"/>
  <c r="G69" i="98"/>
  <c r="G71" i="98" s="1"/>
  <c r="B69" i="98"/>
  <c r="P66" i="98"/>
  <c r="O66" i="98"/>
  <c r="D64" i="98"/>
  <c r="D67" i="98" s="1"/>
  <c r="D70" i="98" s="1"/>
  <c r="P63" i="98"/>
  <c r="O63" i="98"/>
  <c r="B63" i="98" s="1"/>
  <c r="B62" i="98"/>
  <c r="K61" i="98"/>
  <c r="J61" i="98"/>
  <c r="I61" i="98"/>
  <c r="H61" i="98"/>
  <c r="G61" i="98"/>
  <c r="D61" i="98"/>
  <c r="D65" i="98" s="1"/>
  <c r="D68" i="98" s="1"/>
  <c r="D71" i="98" s="1"/>
  <c r="D60" i="98"/>
  <c r="D59" i="98"/>
  <c r="D63" i="98" s="1"/>
  <c r="D66" i="98" s="1"/>
  <c r="D69" i="98" s="1"/>
  <c r="B59" i="98"/>
  <c r="B58" i="98"/>
  <c r="K70" i="103"/>
  <c r="J70" i="103"/>
  <c r="I70" i="103"/>
  <c r="H70" i="103"/>
  <c r="G70" i="103"/>
  <c r="K69" i="103"/>
  <c r="K71" i="103" s="1"/>
  <c r="J69" i="103"/>
  <c r="J71" i="103" s="1"/>
  <c r="I69" i="103"/>
  <c r="I71" i="103" s="1"/>
  <c r="H69" i="103"/>
  <c r="H71" i="103" s="1"/>
  <c r="G69" i="103"/>
  <c r="G71" i="103" s="1"/>
  <c r="B69" i="103"/>
  <c r="P66" i="103"/>
  <c r="O66" i="103"/>
  <c r="B66" i="103" s="1"/>
  <c r="D64" i="103"/>
  <c r="D67" i="103" s="1"/>
  <c r="D70" i="103" s="1"/>
  <c r="P63" i="103"/>
  <c r="O63" i="103"/>
  <c r="B62" i="103"/>
  <c r="K61" i="103"/>
  <c r="J61" i="103"/>
  <c r="I61" i="103"/>
  <c r="H61" i="103"/>
  <c r="G61" i="103"/>
  <c r="D61" i="103"/>
  <c r="D65" i="103" s="1"/>
  <c r="D68" i="103" s="1"/>
  <c r="D71" i="103" s="1"/>
  <c r="D60" i="103"/>
  <c r="D59" i="103"/>
  <c r="D63" i="103" s="1"/>
  <c r="D66" i="103" s="1"/>
  <c r="D69" i="103" s="1"/>
  <c r="B59" i="103"/>
  <c r="B58" i="103"/>
  <c r="K70" i="91"/>
  <c r="J70" i="91"/>
  <c r="I70" i="91"/>
  <c r="H70" i="91"/>
  <c r="G70" i="91"/>
  <c r="K69" i="91"/>
  <c r="K71" i="91" s="1"/>
  <c r="J69" i="91"/>
  <c r="J71" i="91" s="1"/>
  <c r="I69" i="91"/>
  <c r="I71" i="91" s="1"/>
  <c r="H69" i="91"/>
  <c r="H71" i="91" s="1"/>
  <c r="G69" i="91"/>
  <c r="B69" i="91"/>
  <c r="P66" i="91"/>
  <c r="B66" i="91" s="1"/>
  <c r="O66" i="91"/>
  <c r="D64" i="91"/>
  <c r="D67" i="91" s="1"/>
  <c r="D70" i="91" s="1"/>
  <c r="D68" i="92" s="1"/>
  <c r="P63" i="91"/>
  <c r="O63" i="91"/>
  <c r="B63" i="91"/>
  <c r="B62" i="91"/>
  <c r="K61" i="91"/>
  <c r="J61" i="91"/>
  <c r="I61" i="91"/>
  <c r="H61" i="91"/>
  <c r="G61" i="91"/>
  <c r="D61" i="91"/>
  <c r="D65" i="91" s="1"/>
  <c r="D68" i="91" s="1"/>
  <c r="D71" i="91" s="1"/>
  <c r="D60" i="91"/>
  <c r="D59" i="91"/>
  <c r="D63" i="91" s="1"/>
  <c r="D66" i="91" s="1"/>
  <c r="D69" i="91" s="1"/>
  <c r="B59" i="91"/>
  <c r="B58" i="91"/>
  <c r="K54" i="105"/>
  <c r="J54" i="105"/>
  <c r="I54" i="105"/>
  <c r="H54" i="105"/>
  <c r="G54" i="105"/>
  <c r="K53" i="105"/>
  <c r="K55" i="105" s="1"/>
  <c r="J53" i="105"/>
  <c r="J55" i="105" s="1"/>
  <c r="I53" i="105"/>
  <c r="I55" i="105" s="1"/>
  <c r="H53" i="105"/>
  <c r="G53" i="105"/>
  <c r="G55" i="105" s="1"/>
  <c r="B53" i="105"/>
  <c r="P50" i="105"/>
  <c r="O50" i="105"/>
  <c r="K49" i="105"/>
  <c r="J49" i="105"/>
  <c r="I49" i="105"/>
  <c r="H49" i="105"/>
  <c r="G49" i="105"/>
  <c r="D48" i="105"/>
  <c r="D51" i="105" s="1"/>
  <c r="D54" i="105" s="1"/>
  <c r="P47" i="105"/>
  <c r="O47" i="105"/>
  <c r="B46" i="105"/>
  <c r="D45" i="105"/>
  <c r="D49" i="105" s="1"/>
  <c r="D52" i="105" s="1"/>
  <c r="D55" i="105" s="1"/>
  <c r="D44" i="105"/>
  <c r="D43" i="105"/>
  <c r="D47" i="105" s="1"/>
  <c r="D50" i="105" s="1"/>
  <c r="D53" i="105" s="1"/>
  <c r="B43" i="105"/>
  <c r="B42" i="105"/>
  <c r="K54" i="106"/>
  <c r="J54" i="106"/>
  <c r="I54" i="106"/>
  <c r="H54" i="106"/>
  <c r="G54" i="106"/>
  <c r="K53" i="106"/>
  <c r="K55" i="106" s="1"/>
  <c r="J53" i="106"/>
  <c r="J55" i="106" s="1"/>
  <c r="I53" i="106"/>
  <c r="H53" i="106"/>
  <c r="H55" i="106" s="1"/>
  <c r="G53" i="106"/>
  <c r="G55" i="106" s="1"/>
  <c r="B53" i="106"/>
  <c r="P50" i="106"/>
  <c r="O50" i="106"/>
  <c r="K49" i="106"/>
  <c r="J49" i="106"/>
  <c r="I49" i="106"/>
  <c r="H49" i="106"/>
  <c r="G49" i="106"/>
  <c r="D48" i="106"/>
  <c r="D51" i="106" s="1"/>
  <c r="D54" i="106" s="1"/>
  <c r="P47" i="106"/>
  <c r="O47" i="106"/>
  <c r="B46" i="106"/>
  <c r="D45" i="106"/>
  <c r="D49" i="106" s="1"/>
  <c r="D52" i="106" s="1"/>
  <c r="D55" i="106" s="1"/>
  <c r="D44" i="106"/>
  <c r="D43" i="106"/>
  <c r="D47" i="106" s="1"/>
  <c r="D50" i="106" s="1"/>
  <c r="D53" i="106" s="1"/>
  <c r="B43" i="106"/>
  <c r="B42" i="106"/>
  <c r="K54" i="98"/>
  <c r="J54" i="98"/>
  <c r="I54" i="98"/>
  <c r="H54" i="98"/>
  <c r="G54" i="98"/>
  <c r="K53" i="98"/>
  <c r="K55" i="98" s="1"/>
  <c r="J53" i="98"/>
  <c r="I53" i="98"/>
  <c r="I55" i="98" s="1"/>
  <c r="H53" i="98"/>
  <c r="H55" i="98" s="1"/>
  <c r="G53" i="98"/>
  <c r="G55" i="98" s="1"/>
  <c r="B53" i="98"/>
  <c r="P50" i="98"/>
  <c r="O50" i="98"/>
  <c r="K49" i="98"/>
  <c r="J49" i="98"/>
  <c r="I49" i="98"/>
  <c r="H49" i="98"/>
  <c r="G49" i="98"/>
  <c r="D48" i="98"/>
  <c r="D51" i="98" s="1"/>
  <c r="D54" i="98" s="1"/>
  <c r="P47" i="98"/>
  <c r="O47" i="98"/>
  <c r="B46" i="98"/>
  <c r="D45" i="98"/>
  <c r="D49" i="98" s="1"/>
  <c r="D52" i="98" s="1"/>
  <c r="D55" i="98" s="1"/>
  <c r="D44" i="98"/>
  <c r="D43" i="98"/>
  <c r="D47" i="98" s="1"/>
  <c r="D50" i="98" s="1"/>
  <c r="D53" i="98" s="1"/>
  <c r="B43" i="98"/>
  <c r="B42" i="98"/>
  <c r="K54" i="103"/>
  <c r="J54" i="103"/>
  <c r="I54" i="103"/>
  <c r="H54" i="103"/>
  <c r="G54" i="103"/>
  <c r="K53" i="103"/>
  <c r="K55" i="103" s="1"/>
  <c r="J53" i="103"/>
  <c r="J55" i="103" s="1"/>
  <c r="I53" i="103"/>
  <c r="I55" i="103" s="1"/>
  <c r="H53" i="103"/>
  <c r="H55" i="103" s="1"/>
  <c r="G53" i="103"/>
  <c r="G55" i="103" s="1"/>
  <c r="B53" i="103"/>
  <c r="P50" i="103"/>
  <c r="O50" i="103"/>
  <c r="K49" i="103"/>
  <c r="J49" i="103"/>
  <c r="I49" i="103"/>
  <c r="H49" i="103"/>
  <c r="G49" i="103"/>
  <c r="D48" i="103"/>
  <c r="D51" i="103" s="1"/>
  <c r="D54" i="103" s="1"/>
  <c r="P47" i="103"/>
  <c r="O47" i="103"/>
  <c r="B47" i="103" s="1"/>
  <c r="B46" i="103"/>
  <c r="D45" i="103"/>
  <c r="D49" i="103" s="1"/>
  <c r="D52" i="103" s="1"/>
  <c r="D55" i="103" s="1"/>
  <c r="D44" i="103"/>
  <c r="D43" i="103"/>
  <c r="D47" i="103" s="1"/>
  <c r="D50" i="103" s="1"/>
  <c r="D53" i="103" s="1"/>
  <c r="B43" i="103"/>
  <c r="B42" i="103"/>
  <c r="K54" i="91"/>
  <c r="J54" i="91"/>
  <c r="I54" i="91"/>
  <c r="H54" i="91"/>
  <c r="G54" i="91"/>
  <c r="K53" i="91"/>
  <c r="K55" i="91" s="1"/>
  <c r="J53" i="91"/>
  <c r="J55" i="91" s="1"/>
  <c r="I53" i="91"/>
  <c r="I55" i="91" s="1"/>
  <c r="H53" i="91"/>
  <c r="G53" i="91"/>
  <c r="B53" i="91"/>
  <c r="P50" i="91"/>
  <c r="O50" i="91"/>
  <c r="K49" i="91"/>
  <c r="J49" i="91"/>
  <c r="I49" i="91"/>
  <c r="H49" i="91"/>
  <c r="G49" i="91"/>
  <c r="D48" i="91"/>
  <c r="D51" i="91" s="1"/>
  <c r="D54" i="91" s="1"/>
  <c r="P47" i="91"/>
  <c r="O47" i="91"/>
  <c r="B46" i="91"/>
  <c r="D45" i="91"/>
  <c r="D49" i="91" s="1"/>
  <c r="D52" i="91" s="1"/>
  <c r="D55" i="91" s="1"/>
  <c r="D44" i="91"/>
  <c r="D43" i="91"/>
  <c r="D47" i="91" s="1"/>
  <c r="D50" i="91" s="1"/>
  <c r="D53" i="91" s="1"/>
  <c r="B43" i="91"/>
  <c r="B42" i="91"/>
  <c r="B288" i="106"/>
  <c r="B280" i="106"/>
  <c r="B274" i="106"/>
  <c r="B270" i="106"/>
  <c r="B267" i="106"/>
  <c r="F264" i="106"/>
  <c r="B262" i="106"/>
  <c r="B273" i="106" s="1"/>
  <c r="B277" i="106" s="1"/>
  <c r="B259" i="106"/>
  <c r="B256" i="106"/>
  <c r="B253" i="106"/>
  <c r="I252" i="106"/>
  <c r="H252" i="106"/>
  <c r="G252" i="106"/>
  <c r="B252" i="106"/>
  <c r="B249" i="106"/>
  <c r="I248" i="106"/>
  <c r="H248" i="106"/>
  <c r="G248" i="106"/>
  <c r="B248" i="106"/>
  <c r="B243" i="106"/>
  <c r="B198" i="106"/>
  <c r="B195" i="106"/>
  <c r="I192" i="106"/>
  <c r="H192" i="106"/>
  <c r="G192" i="106"/>
  <c r="B192" i="106"/>
  <c r="I191" i="106"/>
  <c r="H191" i="106"/>
  <c r="G191" i="106"/>
  <c r="B191" i="106"/>
  <c r="I188" i="106"/>
  <c r="H188" i="106"/>
  <c r="G188" i="106"/>
  <c r="B188" i="106"/>
  <c r="I187" i="106"/>
  <c r="H187" i="106"/>
  <c r="G187" i="106"/>
  <c r="B187" i="106"/>
  <c r="B182" i="106"/>
  <c r="B237" i="106"/>
  <c r="B232" i="106"/>
  <c r="B227" i="106"/>
  <c r="B161" i="106"/>
  <c r="B222" i="106" s="1"/>
  <c r="B156" i="106"/>
  <c r="B217" i="106" s="1"/>
  <c r="B151" i="106"/>
  <c r="B212" i="106" s="1"/>
  <c r="B146" i="106"/>
  <c r="B207" i="106" s="1"/>
  <c r="B141" i="106"/>
  <c r="B202" i="106" s="1"/>
  <c r="B138" i="106"/>
  <c r="B135" i="106"/>
  <c r="B132" i="106"/>
  <c r="I131" i="106"/>
  <c r="H131" i="106"/>
  <c r="G131" i="106"/>
  <c r="B131" i="106"/>
  <c r="B128" i="106"/>
  <c r="I127" i="106"/>
  <c r="H127" i="106"/>
  <c r="G127" i="106"/>
  <c r="B127" i="106"/>
  <c r="B122" i="106"/>
  <c r="P114" i="106"/>
  <c r="O114" i="106"/>
  <c r="P110" i="106"/>
  <c r="O110" i="106"/>
  <c r="P106" i="106"/>
  <c r="O106" i="106"/>
  <c r="P102" i="106"/>
  <c r="O102" i="106"/>
  <c r="L100" i="106"/>
  <c r="K100" i="106"/>
  <c r="J100" i="106"/>
  <c r="I100" i="106"/>
  <c r="H100" i="106"/>
  <c r="G100" i="106"/>
  <c r="F100" i="106"/>
  <c r="E100" i="106"/>
  <c r="P98" i="106"/>
  <c r="O98" i="106"/>
  <c r="B93" i="106"/>
  <c r="B90" i="106"/>
  <c r="K38" i="106"/>
  <c r="J38" i="106"/>
  <c r="I38" i="106"/>
  <c r="H38" i="106"/>
  <c r="G38" i="106"/>
  <c r="K37" i="106"/>
  <c r="J37" i="106"/>
  <c r="I37" i="106"/>
  <c r="H37" i="106"/>
  <c r="G37" i="106"/>
  <c r="B37" i="106"/>
  <c r="P34" i="106"/>
  <c r="O34" i="106"/>
  <c r="K33" i="106"/>
  <c r="J33" i="106"/>
  <c r="I33" i="106"/>
  <c r="H33" i="106"/>
  <c r="G33" i="106"/>
  <c r="D32" i="106"/>
  <c r="P31" i="106"/>
  <c r="O31" i="106"/>
  <c r="B31" i="106" s="1"/>
  <c r="B30" i="106"/>
  <c r="D29" i="106"/>
  <c r="D28" i="106"/>
  <c r="D27" i="106"/>
  <c r="B27" i="106"/>
  <c r="B26" i="106"/>
  <c r="K25" i="106"/>
  <c r="J25" i="106"/>
  <c r="J41" i="106" s="1"/>
  <c r="J57" i="106" s="1"/>
  <c r="J73" i="106" s="1"/>
  <c r="G25" i="106"/>
  <c r="H25" i="106" s="1"/>
  <c r="I25" i="106" s="1"/>
  <c r="I41" i="106" s="1"/>
  <c r="I57" i="106" s="1"/>
  <c r="I73" i="106" s="1"/>
  <c r="B23" i="106"/>
  <c r="B22" i="106"/>
  <c r="B19" i="106"/>
  <c r="B17" i="106"/>
  <c r="B10" i="106"/>
  <c r="B288" i="105"/>
  <c r="B280" i="105"/>
  <c r="B274" i="105"/>
  <c r="B270" i="105"/>
  <c r="B267" i="105"/>
  <c r="F264" i="105"/>
  <c r="B262" i="105"/>
  <c r="B273" i="105" s="1"/>
  <c r="B277" i="105" s="1"/>
  <c r="B259" i="105"/>
  <c r="B256" i="105"/>
  <c r="B253" i="105"/>
  <c r="I252" i="105"/>
  <c r="H252" i="105"/>
  <c r="G252" i="105"/>
  <c r="B252" i="105"/>
  <c r="B249" i="105"/>
  <c r="I248" i="105"/>
  <c r="H248" i="105"/>
  <c r="G248" i="105"/>
  <c r="B248" i="105"/>
  <c r="B243" i="105"/>
  <c r="B198" i="105"/>
  <c r="B195" i="105"/>
  <c r="I192" i="105"/>
  <c r="H192" i="105"/>
  <c r="G192" i="105"/>
  <c r="B192" i="105"/>
  <c r="I191" i="105"/>
  <c r="H191" i="105"/>
  <c r="G191" i="105"/>
  <c r="B191" i="105"/>
  <c r="I188" i="105"/>
  <c r="H188" i="105"/>
  <c r="G188" i="105"/>
  <c r="B188" i="105"/>
  <c r="I187" i="105"/>
  <c r="H187" i="105"/>
  <c r="G187" i="105"/>
  <c r="B187" i="105"/>
  <c r="B182" i="105"/>
  <c r="B237" i="105"/>
  <c r="B232" i="105"/>
  <c r="B227" i="105"/>
  <c r="B161" i="105"/>
  <c r="B222" i="105" s="1"/>
  <c r="B156" i="105"/>
  <c r="B217" i="105" s="1"/>
  <c r="B151" i="105"/>
  <c r="B212" i="105" s="1"/>
  <c r="B146" i="105"/>
  <c r="B207" i="105" s="1"/>
  <c r="B141" i="105"/>
  <c r="B202" i="105" s="1"/>
  <c r="B138" i="105"/>
  <c r="B135" i="105"/>
  <c r="B132" i="105"/>
  <c r="I131" i="105"/>
  <c r="H131" i="105"/>
  <c r="G131" i="105"/>
  <c r="B131" i="105"/>
  <c r="B128" i="105"/>
  <c r="I127" i="105"/>
  <c r="H127" i="105"/>
  <c r="G127" i="105"/>
  <c r="B127" i="105"/>
  <c r="B122" i="105"/>
  <c r="P114" i="105"/>
  <c r="O114" i="105"/>
  <c r="B113" i="105" s="1"/>
  <c r="P110" i="105"/>
  <c r="O110" i="105"/>
  <c r="P106" i="105"/>
  <c r="O106" i="105"/>
  <c r="P102" i="105"/>
  <c r="O102" i="105"/>
  <c r="B101" i="105" s="1"/>
  <c r="L100" i="105"/>
  <c r="K100" i="105"/>
  <c r="J100" i="105"/>
  <c r="I100" i="105"/>
  <c r="H100" i="105"/>
  <c r="G100" i="105"/>
  <c r="F100" i="105"/>
  <c r="E100" i="105"/>
  <c r="P98" i="105"/>
  <c r="O98" i="105"/>
  <c r="B93" i="105"/>
  <c r="B90" i="105"/>
  <c r="K38" i="105"/>
  <c r="J38" i="105"/>
  <c r="I38" i="105"/>
  <c r="H38" i="105"/>
  <c r="G38" i="105"/>
  <c r="K37" i="105"/>
  <c r="J37" i="105"/>
  <c r="I37" i="105"/>
  <c r="H37" i="105"/>
  <c r="G37" i="105"/>
  <c r="B37" i="105"/>
  <c r="P34" i="105"/>
  <c r="O34" i="105"/>
  <c r="K33" i="105"/>
  <c r="J33" i="105"/>
  <c r="I33" i="105"/>
  <c r="H33" i="105"/>
  <c r="G33" i="105"/>
  <c r="D32" i="105"/>
  <c r="P31" i="105"/>
  <c r="O31" i="105"/>
  <c r="B30" i="105"/>
  <c r="D29" i="105"/>
  <c r="D28" i="105"/>
  <c r="D27" i="105"/>
  <c r="B27" i="105"/>
  <c r="B26" i="105"/>
  <c r="K25" i="105"/>
  <c r="J25" i="105"/>
  <c r="J41" i="105" s="1"/>
  <c r="J57" i="105" s="1"/>
  <c r="J73" i="105" s="1"/>
  <c r="G25" i="105"/>
  <c r="G41" i="105" s="1"/>
  <c r="G57" i="105" s="1"/>
  <c r="G73" i="105" s="1"/>
  <c r="B23" i="105"/>
  <c r="B22" i="105"/>
  <c r="B19" i="105"/>
  <c r="B17" i="105"/>
  <c r="B10" i="105"/>
  <c r="D47" i="80"/>
  <c r="G22" i="105" s="1"/>
  <c r="B8" i="80"/>
  <c r="C8" i="80" s="1"/>
  <c r="C6" i="80"/>
  <c r="C2" i="80"/>
  <c r="B36" i="82"/>
  <c r="B148" i="83"/>
  <c r="B79" i="106" l="1"/>
  <c r="B62" i="92"/>
  <c r="B63" i="103"/>
  <c r="B66" i="105"/>
  <c r="B79" i="91"/>
  <c r="B82" i="105"/>
  <c r="B79" i="98"/>
  <c r="B109" i="105"/>
  <c r="B50" i="91"/>
  <c r="B50" i="105"/>
  <c r="B82" i="91"/>
  <c r="B41" i="105"/>
  <c r="D31" i="106"/>
  <c r="B118" i="106" s="1"/>
  <c r="B168" i="106"/>
  <c r="B173" i="106"/>
  <c r="B178" i="106"/>
  <c r="B34" i="106"/>
  <c r="B47" i="106"/>
  <c r="B25" i="103"/>
  <c r="B41" i="106"/>
  <c r="B25" i="98"/>
  <c r="B169" i="106"/>
  <c r="B174" i="106"/>
  <c r="B179" i="106"/>
  <c r="B82" i="98"/>
  <c r="B57" i="103"/>
  <c r="B169" i="105"/>
  <c r="B174" i="105"/>
  <c r="B179" i="105"/>
  <c r="B170" i="105"/>
  <c r="B175" i="105"/>
  <c r="B180" i="105"/>
  <c r="B113" i="106"/>
  <c r="B79" i="105"/>
  <c r="B41" i="91"/>
  <c r="C264" i="106"/>
  <c r="B170" i="106"/>
  <c r="B175" i="106"/>
  <c r="B180" i="106"/>
  <c r="D31" i="105"/>
  <c r="B118" i="105" s="1"/>
  <c r="B168" i="105"/>
  <c r="B173" i="105"/>
  <c r="B178" i="105"/>
  <c r="B66" i="98"/>
  <c r="B63" i="106"/>
  <c r="B25" i="91"/>
  <c r="B41" i="98"/>
  <c r="B57" i="105"/>
  <c r="B101" i="106"/>
  <c r="I55" i="106"/>
  <c r="B66" i="106"/>
  <c r="B63" i="105"/>
  <c r="B82" i="103"/>
  <c r="B25" i="106"/>
  <c r="G55" i="91"/>
  <c r="B50" i="103"/>
  <c r="B25" i="105"/>
  <c r="B97" i="106"/>
  <c r="B105" i="106"/>
  <c r="B47" i="91"/>
  <c r="B47" i="105"/>
  <c r="B82" i="106"/>
  <c r="B34" i="105"/>
  <c r="B109" i="106"/>
  <c r="B50" i="98"/>
  <c r="B79" i="103"/>
  <c r="B57" i="91"/>
  <c r="B97" i="105"/>
  <c r="B105" i="105"/>
  <c r="B50" i="106"/>
  <c r="B57" i="98"/>
  <c r="B31" i="105"/>
  <c r="B47" i="98"/>
  <c r="B41" i="103"/>
  <c r="B57" i="106"/>
  <c r="H71" i="105"/>
  <c r="J71" i="98"/>
  <c r="G71" i="106"/>
  <c r="H93" i="113"/>
  <c r="G71" i="91"/>
  <c r="H55" i="105"/>
  <c r="H94" i="113"/>
  <c r="H39" i="105"/>
  <c r="E93" i="113"/>
  <c r="I39" i="105"/>
  <c r="F93" i="113"/>
  <c r="J39" i="105"/>
  <c r="G93" i="113"/>
  <c r="H39" i="106"/>
  <c r="E94" i="113"/>
  <c r="J39" i="106"/>
  <c r="G94" i="113"/>
  <c r="O9" i="113"/>
  <c r="N9" i="113"/>
  <c r="M9" i="113"/>
  <c r="K9" i="113"/>
  <c r="L9" i="113"/>
  <c r="K6" i="113"/>
  <c r="K10" i="113"/>
  <c r="O6" i="113"/>
  <c r="O10" i="113"/>
  <c r="N6" i="113"/>
  <c r="N10" i="113"/>
  <c r="M6" i="113"/>
  <c r="M10" i="113"/>
  <c r="L6" i="113"/>
  <c r="L10" i="113"/>
  <c r="G39" i="106"/>
  <c r="D94" i="113"/>
  <c r="G39" i="105"/>
  <c r="D93" i="113"/>
  <c r="J55" i="98"/>
  <c r="F94" i="113"/>
  <c r="H118" i="92"/>
  <c r="H119" i="92" s="1"/>
  <c r="I118" i="92"/>
  <c r="I119" i="92" s="1"/>
  <c r="H80" i="92"/>
  <c r="H81" i="92" s="1"/>
  <c r="K118" i="92"/>
  <c r="K119" i="92" s="1"/>
  <c r="B115" i="105"/>
  <c r="B119" i="105"/>
  <c r="B115" i="106"/>
  <c r="B119" i="106"/>
  <c r="I80" i="92"/>
  <c r="I81" i="92" s="1"/>
  <c r="J118" i="92"/>
  <c r="J119" i="92" s="1"/>
  <c r="B40" i="92"/>
  <c r="B34" i="90"/>
  <c r="B78" i="92"/>
  <c r="B46" i="90"/>
  <c r="B58" i="90"/>
  <c r="B116" i="92"/>
  <c r="K80" i="92"/>
  <c r="K81" i="92" s="1"/>
  <c r="G22" i="106"/>
  <c r="H55" i="91"/>
  <c r="H104" i="92"/>
  <c r="J80" i="92"/>
  <c r="J81" i="92" s="1"/>
  <c r="H125" i="105"/>
  <c r="G125" i="105" s="1"/>
  <c r="G185" i="105" s="1"/>
  <c r="J104" i="92"/>
  <c r="G118" i="92"/>
  <c r="G119" i="92" s="1"/>
  <c r="G283" i="105"/>
  <c r="F283" i="105" s="1"/>
  <c r="I39" i="106"/>
  <c r="K39" i="106"/>
  <c r="K39" i="105"/>
  <c r="G80" i="92"/>
  <c r="G81" i="92" s="1"/>
  <c r="L96" i="106"/>
  <c r="L140" i="106" s="1"/>
  <c r="L201" i="106" s="1"/>
  <c r="I272" i="106" s="1"/>
  <c r="G283" i="106"/>
  <c r="F283" i="106" s="1"/>
  <c r="L96" i="105"/>
  <c r="K96" i="105" s="1"/>
  <c r="J96" i="105" s="1"/>
  <c r="J140" i="105" s="1"/>
  <c r="J201" i="105" s="1"/>
  <c r="G272" i="105" s="1"/>
  <c r="H125" i="106"/>
  <c r="G125" i="106" s="1"/>
  <c r="G129" i="106" s="1"/>
  <c r="H41" i="106"/>
  <c r="H57" i="106" s="1"/>
  <c r="H73" i="106" s="1"/>
  <c r="B149" i="106"/>
  <c r="B103" i="105"/>
  <c r="D35" i="105"/>
  <c r="D38" i="105" s="1"/>
  <c r="B154" i="106"/>
  <c r="B230" i="105"/>
  <c r="B210" i="105"/>
  <c r="B225" i="105"/>
  <c r="B130" i="105"/>
  <c r="B99" i="105"/>
  <c r="B148" i="106"/>
  <c r="B143" i="106"/>
  <c r="B186" i="106" s="1"/>
  <c r="B225" i="106"/>
  <c r="B144" i="106"/>
  <c r="B190" i="106" s="1"/>
  <c r="K41" i="106"/>
  <c r="K57" i="106" s="1"/>
  <c r="K73" i="106" s="1"/>
  <c r="B130" i="106"/>
  <c r="B164" i="106"/>
  <c r="B205" i="105"/>
  <c r="B251" i="105" s="1"/>
  <c r="K41" i="105"/>
  <c r="K57" i="105" s="1"/>
  <c r="K73" i="105" s="1"/>
  <c r="B240" i="105"/>
  <c r="C262" i="106"/>
  <c r="D273" i="106" s="1"/>
  <c r="D277" i="106" s="1"/>
  <c r="B220" i="105"/>
  <c r="B158" i="106"/>
  <c r="B215" i="106"/>
  <c r="G249" i="106"/>
  <c r="C263" i="106"/>
  <c r="G41" i="106"/>
  <c r="G57" i="106" s="1"/>
  <c r="G73" i="106" s="1"/>
  <c r="B159" i="106"/>
  <c r="H25" i="105"/>
  <c r="B111" i="105"/>
  <c r="H132" i="105"/>
  <c r="I249" i="106"/>
  <c r="B163" i="105"/>
  <c r="D35" i="106"/>
  <c r="D38" i="106" s="1"/>
  <c r="B220" i="106"/>
  <c r="B215" i="105"/>
  <c r="B235" i="105"/>
  <c r="B99" i="106"/>
  <c r="B103" i="106"/>
  <c r="B107" i="106"/>
  <c r="G249" i="105"/>
  <c r="C262" i="105"/>
  <c r="G128" i="105"/>
  <c r="B153" i="105"/>
  <c r="I249" i="105"/>
  <c r="C263" i="105"/>
  <c r="B210" i="106"/>
  <c r="B240" i="106"/>
  <c r="I128" i="105"/>
  <c r="B163" i="106"/>
  <c r="B235" i="106"/>
  <c r="B148" i="105"/>
  <c r="G128" i="106"/>
  <c r="B205" i="106"/>
  <c r="B251" i="106" s="1"/>
  <c r="H128" i="106"/>
  <c r="B153" i="106"/>
  <c r="H249" i="106"/>
  <c r="B158" i="105"/>
  <c r="B143" i="105"/>
  <c r="B186" i="105" s="1"/>
  <c r="I128" i="106"/>
  <c r="B230" i="106"/>
  <c r="B204" i="106"/>
  <c r="B247" i="106" s="1"/>
  <c r="B239" i="106"/>
  <c r="B234" i="106"/>
  <c r="B229" i="106"/>
  <c r="B219" i="106"/>
  <c r="B209" i="106"/>
  <c r="B98" i="106"/>
  <c r="B145" i="106"/>
  <c r="B150" i="106"/>
  <c r="B155" i="106"/>
  <c r="B160" i="106"/>
  <c r="B165" i="106"/>
  <c r="H253" i="106"/>
  <c r="D33" i="106"/>
  <c r="B120" i="106" s="1"/>
  <c r="G253" i="106"/>
  <c r="I253" i="106"/>
  <c r="G132" i="106"/>
  <c r="I132" i="106"/>
  <c r="B111" i="106"/>
  <c r="H132" i="106"/>
  <c r="B102" i="105"/>
  <c r="B229" i="105"/>
  <c r="B106" i="105"/>
  <c r="I132" i="105"/>
  <c r="D33" i="105"/>
  <c r="B120" i="105" s="1"/>
  <c r="H128" i="105"/>
  <c r="G132" i="105"/>
  <c r="H249" i="105"/>
  <c r="C264" i="105"/>
  <c r="B144" i="105"/>
  <c r="B190" i="105" s="1"/>
  <c r="B149" i="105"/>
  <c r="B154" i="105"/>
  <c r="B159" i="105"/>
  <c r="B164" i="105"/>
  <c r="G253" i="105"/>
  <c r="B107" i="105"/>
  <c r="B145" i="105"/>
  <c r="B150" i="105"/>
  <c r="B155" i="105"/>
  <c r="B160" i="105"/>
  <c r="B165" i="105"/>
  <c r="H253" i="105"/>
  <c r="I253" i="105"/>
  <c r="B13" i="90"/>
  <c r="O41" i="81"/>
  <c r="P41" i="81"/>
  <c r="P40" i="81"/>
  <c r="O40" i="81"/>
  <c r="O250" i="83"/>
  <c r="O237" i="83"/>
  <c r="O224" i="83"/>
  <c r="P15" i="83"/>
  <c r="B21" i="83"/>
  <c r="B19" i="83"/>
  <c r="B18" i="83"/>
  <c r="B17" i="83"/>
  <c r="O15" i="83"/>
  <c r="J11" i="90"/>
  <c r="B98" i="105" l="1"/>
  <c r="B204" i="105"/>
  <c r="B247" i="105" s="1"/>
  <c r="B114" i="105"/>
  <c r="B209" i="105"/>
  <c r="B15" i="83"/>
  <c r="B214" i="106"/>
  <c r="B224" i="106"/>
  <c r="B110" i="106"/>
  <c r="B102" i="106"/>
  <c r="B106" i="106"/>
  <c r="D34" i="106"/>
  <c r="D37" i="106" s="1"/>
  <c r="B126" i="106"/>
  <c r="B114" i="106"/>
  <c r="B239" i="105"/>
  <c r="B234" i="105"/>
  <c r="B224" i="105"/>
  <c r="B126" i="105"/>
  <c r="B214" i="105"/>
  <c r="B219" i="105"/>
  <c r="B110" i="105"/>
  <c r="D34" i="105"/>
  <c r="D37" i="105" s="1"/>
  <c r="I125" i="105"/>
  <c r="I185" i="105" s="1"/>
  <c r="I189" i="105" s="1"/>
  <c r="L140" i="105"/>
  <c r="L201" i="105" s="1"/>
  <c r="I272" i="105" s="1"/>
  <c r="D274" i="106"/>
  <c r="D278" i="106" s="1"/>
  <c r="H129" i="106"/>
  <c r="H185" i="106"/>
  <c r="H189" i="106" s="1"/>
  <c r="K140" i="105"/>
  <c r="K201" i="105" s="1"/>
  <c r="H272" i="105" s="1"/>
  <c r="G129" i="105"/>
  <c r="G185" i="106"/>
  <c r="G189" i="106" s="1"/>
  <c r="H185" i="105"/>
  <c r="H189" i="105" s="1"/>
  <c r="H129" i="105"/>
  <c r="I125" i="106"/>
  <c r="I185" i="106" s="1"/>
  <c r="I246" i="106" s="1"/>
  <c r="I250" i="106" s="1"/>
  <c r="K96" i="106"/>
  <c r="J96" i="106" s="1"/>
  <c r="I96" i="106" s="1"/>
  <c r="I140" i="106" s="1"/>
  <c r="I201" i="106" s="1"/>
  <c r="F272" i="106" s="1"/>
  <c r="I25" i="105"/>
  <c r="I41" i="105" s="1"/>
  <c r="I57" i="105" s="1"/>
  <c r="I73" i="105" s="1"/>
  <c r="H41" i="105"/>
  <c r="H57" i="105" s="1"/>
  <c r="H73" i="105" s="1"/>
  <c r="D273" i="105"/>
  <c r="D277" i="105" s="1"/>
  <c r="D274" i="105"/>
  <c r="D278" i="105" s="1"/>
  <c r="I96" i="105"/>
  <c r="I140" i="105" s="1"/>
  <c r="I201" i="105" s="1"/>
  <c r="F272" i="105" s="1"/>
  <c r="D36" i="106"/>
  <c r="D39" i="106" s="1"/>
  <c r="B221" i="106"/>
  <c r="B112" i="106"/>
  <c r="B100" i="106"/>
  <c r="B231" i="106"/>
  <c r="B211" i="106"/>
  <c r="B241" i="106"/>
  <c r="B236" i="106"/>
  <c r="B226" i="106"/>
  <c r="B216" i="106"/>
  <c r="B206" i="106"/>
  <c r="B108" i="106"/>
  <c r="B104" i="106"/>
  <c r="B116" i="106"/>
  <c r="D36" i="105"/>
  <c r="D39" i="105" s="1"/>
  <c r="B112" i="105"/>
  <c r="B108" i="105"/>
  <c r="B104" i="105"/>
  <c r="B100" i="105"/>
  <c r="B241" i="105"/>
  <c r="B236" i="105"/>
  <c r="B231" i="105"/>
  <c r="B226" i="105"/>
  <c r="B221" i="105"/>
  <c r="B216" i="105"/>
  <c r="B211" i="105"/>
  <c r="B206" i="105"/>
  <c r="B116" i="105"/>
  <c r="H246" i="105"/>
  <c r="H250" i="105" s="1"/>
  <c r="G189" i="105"/>
  <c r="G246" i="105"/>
  <c r="G250" i="105" s="1"/>
  <c r="H321" i="83"/>
  <c r="H127" i="83"/>
  <c r="P250" i="83"/>
  <c r="B288" i="103"/>
  <c r="G283" i="103"/>
  <c r="F283" i="103" s="1"/>
  <c r="B280" i="103"/>
  <c r="D274" i="103"/>
  <c r="D278" i="103" s="1"/>
  <c r="B274" i="103"/>
  <c r="D273" i="103"/>
  <c r="D277" i="103" s="1"/>
  <c r="B270" i="103"/>
  <c r="B267" i="103"/>
  <c r="I129" i="105" l="1"/>
  <c r="I246" i="105"/>
  <c r="I250" i="105" s="1"/>
  <c r="I189" i="106"/>
  <c r="H96" i="106"/>
  <c r="G96" i="106" s="1"/>
  <c r="K140" i="106"/>
  <c r="K201" i="106" s="1"/>
  <c r="H272" i="106" s="1"/>
  <c r="G246" i="106"/>
  <c r="G250" i="106" s="1"/>
  <c r="J140" i="106"/>
  <c r="J201" i="106" s="1"/>
  <c r="G272" i="106" s="1"/>
  <c r="I129" i="106"/>
  <c r="H246" i="106"/>
  <c r="H250" i="106" s="1"/>
  <c r="H96" i="105"/>
  <c r="H140" i="105" s="1"/>
  <c r="H201" i="105" s="1"/>
  <c r="E272" i="105" s="1"/>
  <c r="G283" i="98"/>
  <c r="F283" i="98" s="1"/>
  <c r="G283" i="91"/>
  <c r="F283" i="91" s="1"/>
  <c r="B280" i="98"/>
  <c r="B280" i="91"/>
  <c r="G28" i="92"/>
  <c r="B253" i="103"/>
  <c r="I252" i="103"/>
  <c r="H252" i="103"/>
  <c r="G252" i="103"/>
  <c r="B252" i="103"/>
  <c r="B249" i="103"/>
  <c r="I248" i="103"/>
  <c r="H248" i="103"/>
  <c r="G248" i="103"/>
  <c r="B248" i="103"/>
  <c r="B253" i="98"/>
  <c r="I252" i="98"/>
  <c r="H252" i="98"/>
  <c r="G252" i="98"/>
  <c r="B252" i="98"/>
  <c r="B249" i="98"/>
  <c r="I248" i="98"/>
  <c r="H248" i="98"/>
  <c r="G248" i="98"/>
  <c r="B248" i="98"/>
  <c r="I252" i="91"/>
  <c r="H252" i="91"/>
  <c r="G252" i="91"/>
  <c r="B253" i="91"/>
  <c r="B252" i="91"/>
  <c r="I248" i="91"/>
  <c r="H248" i="91"/>
  <c r="B249" i="91"/>
  <c r="B248" i="91"/>
  <c r="G248" i="91"/>
  <c r="I192" i="103"/>
  <c r="H192" i="103"/>
  <c r="G192" i="103"/>
  <c r="B192" i="103"/>
  <c r="I191" i="103"/>
  <c r="H191" i="103"/>
  <c r="G191" i="103"/>
  <c r="B191" i="103"/>
  <c r="I188" i="103"/>
  <c r="H188" i="103"/>
  <c r="G188" i="103"/>
  <c r="B188" i="103"/>
  <c r="I187" i="103"/>
  <c r="H187" i="103"/>
  <c r="G187" i="103"/>
  <c r="B187" i="103"/>
  <c r="I192" i="98"/>
  <c r="H192" i="98"/>
  <c r="G192" i="98"/>
  <c r="B192" i="98"/>
  <c r="I191" i="98"/>
  <c r="H191" i="98"/>
  <c r="G191" i="98"/>
  <c r="B191" i="98"/>
  <c r="I188" i="98"/>
  <c r="H188" i="98"/>
  <c r="G188" i="98"/>
  <c r="B188" i="98"/>
  <c r="I187" i="98"/>
  <c r="H187" i="98"/>
  <c r="G187" i="98"/>
  <c r="B187" i="98"/>
  <c r="I192" i="91"/>
  <c r="H192" i="91"/>
  <c r="G192" i="91"/>
  <c r="I191" i="91"/>
  <c r="H191" i="91"/>
  <c r="G191" i="91"/>
  <c r="B192" i="91"/>
  <c r="B191" i="91"/>
  <c r="I187" i="91"/>
  <c r="I188" i="91"/>
  <c r="H188" i="91"/>
  <c r="G188" i="91"/>
  <c r="H187" i="91"/>
  <c r="G187" i="91"/>
  <c r="B188" i="91"/>
  <c r="B187" i="91"/>
  <c r="H140" i="106" l="1"/>
  <c r="H201" i="106" s="1"/>
  <c r="E272" i="106" s="1"/>
  <c r="G96" i="105"/>
  <c r="G140" i="105" s="1"/>
  <c r="G201" i="105" s="1"/>
  <c r="G140" i="106"/>
  <c r="G201" i="106" s="1"/>
  <c r="F96" i="106"/>
  <c r="B132" i="103"/>
  <c r="I131" i="103"/>
  <c r="H131" i="103"/>
  <c r="G131" i="103"/>
  <c r="B131" i="103"/>
  <c r="B128" i="103"/>
  <c r="I127" i="103"/>
  <c r="H127" i="103"/>
  <c r="G127" i="103"/>
  <c r="B127" i="103"/>
  <c r="H125" i="103"/>
  <c r="H129" i="103" s="1"/>
  <c r="B132" i="98"/>
  <c r="I131" i="98"/>
  <c r="H131" i="98"/>
  <c r="G131" i="98"/>
  <c r="B131" i="98"/>
  <c r="B128" i="98"/>
  <c r="I127" i="98"/>
  <c r="H127" i="98"/>
  <c r="G127" i="98"/>
  <c r="B127" i="98"/>
  <c r="H125" i="98"/>
  <c r="I131" i="91"/>
  <c r="H131" i="91"/>
  <c r="G131" i="91"/>
  <c r="D68" i="80"/>
  <c r="D67" i="80"/>
  <c r="D66" i="80"/>
  <c r="B132" i="91"/>
  <c r="B131" i="91"/>
  <c r="I127" i="91"/>
  <c r="H127" i="91"/>
  <c r="B128" i="91"/>
  <c r="B127" i="91"/>
  <c r="B141" i="91"/>
  <c r="O29" i="113" s="1"/>
  <c r="G127" i="91"/>
  <c r="P68" i="83"/>
  <c r="D40" i="82"/>
  <c r="B40" i="82"/>
  <c r="B21" i="82"/>
  <c r="B129" i="106" l="1"/>
  <c r="B189" i="105"/>
  <c r="B129" i="105"/>
  <c r="B250" i="106"/>
  <c r="B250" i="105"/>
  <c r="B189" i="106"/>
  <c r="F96" i="105"/>
  <c r="F140" i="105" s="1"/>
  <c r="F201" i="105" s="1"/>
  <c r="E96" i="106"/>
  <c r="E140" i="106" s="1"/>
  <c r="E201" i="106" s="1"/>
  <c r="F140" i="106"/>
  <c r="F201" i="106" s="1"/>
  <c r="B250" i="103"/>
  <c r="B250" i="98"/>
  <c r="B250" i="91"/>
  <c r="G125" i="103"/>
  <c r="H185" i="103"/>
  <c r="G125" i="98"/>
  <c r="H185" i="98"/>
  <c r="B129" i="91"/>
  <c r="B189" i="91"/>
  <c r="B189" i="103"/>
  <c r="B189" i="98"/>
  <c r="H129" i="98"/>
  <c r="B129" i="98"/>
  <c r="B129" i="103"/>
  <c r="P58" i="86"/>
  <c r="O58" i="86"/>
  <c r="E96" i="105" l="1"/>
  <c r="E140" i="105" s="1"/>
  <c r="E201" i="105" s="1"/>
  <c r="H189" i="98"/>
  <c r="H246" i="98"/>
  <c r="H250" i="98" s="1"/>
  <c r="H189" i="103"/>
  <c r="H246" i="103"/>
  <c r="H250" i="103" s="1"/>
  <c r="G129" i="103"/>
  <c r="G185" i="103"/>
  <c r="G129" i="98"/>
  <c r="G185" i="98"/>
  <c r="K15" i="104"/>
  <c r="I15" i="104"/>
  <c r="G15" i="104"/>
  <c r="F15" i="104"/>
  <c r="E15" i="104"/>
  <c r="D15" i="104"/>
  <c r="B15" i="104"/>
  <c r="O13" i="104"/>
  <c r="G189" i="98" l="1"/>
  <c r="G246" i="98"/>
  <c r="G250" i="98" s="1"/>
  <c r="G189" i="103"/>
  <c r="G246" i="103"/>
  <c r="G250" i="103" s="1"/>
  <c r="B10" i="81"/>
  <c r="F37" i="90"/>
  <c r="L7" i="113" s="1"/>
  <c r="G37" i="90"/>
  <c r="M7" i="113" s="1"/>
  <c r="H37" i="90"/>
  <c r="N7" i="113" s="1"/>
  <c r="I37" i="90"/>
  <c r="O7" i="113" s="1"/>
  <c r="F38" i="90"/>
  <c r="L8" i="113" s="1"/>
  <c r="G38" i="90"/>
  <c r="M8" i="113" s="1"/>
  <c r="H38" i="90"/>
  <c r="N8" i="113" s="1"/>
  <c r="I38" i="90"/>
  <c r="O8" i="113" s="1"/>
  <c r="F44" i="90"/>
  <c r="G44" i="90"/>
  <c r="H44" i="90"/>
  <c r="I44" i="90"/>
  <c r="E44" i="90"/>
  <c r="E38" i="90"/>
  <c r="K8" i="113" s="1"/>
  <c r="E37" i="90"/>
  <c r="K7" i="113" s="1"/>
  <c r="D12" i="89"/>
  <c r="E12" i="89"/>
  <c r="D12" i="84"/>
  <c r="E12" i="84"/>
  <c r="P83" i="83"/>
  <c r="P182" i="83"/>
  <c r="P292" i="83" l="1"/>
  <c r="P8" i="83"/>
  <c r="O8" i="83" l="1"/>
  <c r="P237" i="83" l="1"/>
  <c r="P224" i="83"/>
  <c r="H33" i="98"/>
  <c r="H33" i="103"/>
  <c r="H33" i="91"/>
  <c r="B41" i="80" l="1"/>
  <c r="B42" i="80" s="1"/>
  <c r="J17" i="80"/>
  <c r="K17" i="80" s="1"/>
  <c r="J16" i="80"/>
  <c r="K16" i="80" s="1"/>
  <c r="J15" i="80"/>
  <c r="K15" i="80" s="1"/>
  <c r="J18" i="80"/>
  <c r="K18" i="80" s="1"/>
  <c r="J19" i="80"/>
  <c r="K19" i="80" s="1"/>
  <c r="J20" i="80"/>
  <c r="K20" i="80" s="1"/>
  <c r="J21" i="80"/>
  <c r="K21" i="80" s="1"/>
  <c r="J22" i="80"/>
  <c r="K22" i="80" s="1"/>
  <c r="J23" i="80"/>
  <c r="K23" i="80" s="1"/>
  <c r="J24" i="80"/>
  <c r="K24" i="80" s="1"/>
  <c r="J25" i="80"/>
  <c r="K25" i="80" s="1"/>
  <c r="J14" i="80"/>
  <c r="K14" i="80" s="1"/>
  <c r="B43" i="80"/>
  <c r="E39" i="90"/>
  <c r="G8" i="113" s="1"/>
  <c r="P279" i="83"/>
  <c r="O279" i="83"/>
  <c r="B18" i="90"/>
  <c r="E40" i="81"/>
  <c r="B6" i="82"/>
  <c r="B6" i="81"/>
  <c r="B6" i="105" l="1"/>
  <c r="B6" i="106"/>
  <c r="E51" i="90"/>
  <c r="G8" i="115" s="1"/>
  <c r="E63" i="90"/>
  <c r="B6" i="98"/>
  <c r="B6" i="104"/>
  <c r="B44" i="80"/>
  <c r="B6" i="89"/>
  <c r="B6" i="92"/>
  <c r="B6" i="91"/>
  <c r="B6" i="84"/>
  <c r="B6" i="103"/>
  <c r="B6" i="83"/>
  <c r="B6" i="90"/>
  <c r="B6" i="86"/>
  <c r="M23" i="115" l="1"/>
  <c r="M24" i="115"/>
  <c r="D57" i="80"/>
  <c r="D56" i="80"/>
  <c r="P113" i="83"/>
  <c r="O113" i="83"/>
  <c r="O35" i="86"/>
  <c r="O97" i="83"/>
  <c r="O339" i="83"/>
  <c r="O326" i="83"/>
  <c r="O292" i="83"/>
  <c r="O83" i="83"/>
  <c r="O38" i="81"/>
  <c r="K33" i="91"/>
  <c r="J33" i="91"/>
  <c r="I33" i="91"/>
  <c r="G33" i="91"/>
  <c r="O22" i="86"/>
  <c r="B53" i="89"/>
  <c r="B43" i="89"/>
  <c r="B33" i="89"/>
  <c r="B23" i="89"/>
  <c r="B13" i="89"/>
  <c r="B23" i="84"/>
  <c r="B33" i="84"/>
  <c r="B43" i="84"/>
  <c r="B53" i="84"/>
  <c r="B160" i="83"/>
  <c r="B155" i="83"/>
  <c r="D62" i="80"/>
  <c r="D48" i="80"/>
  <c r="D49" i="80"/>
  <c r="D50" i="80"/>
  <c r="D51" i="80"/>
  <c r="D52" i="80"/>
  <c r="G22" i="91"/>
  <c r="B246" i="105" l="1"/>
  <c r="D284" i="105" s="1"/>
  <c r="B185" i="106"/>
  <c r="B125" i="105"/>
  <c r="B185" i="105"/>
  <c r="B246" i="106"/>
  <c r="D284" i="106" s="1"/>
  <c r="B125" i="106"/>
  <c r="B246" i="103"/>
  <c r="D284" i="103" s="1"/>
  <c r="B246" i="98"/>
  <c r="D284" i="98" s="1"/>
  <c r="B185" i="103"/>
  <c r="B185" i="98"/>
  <c r="B246" i="91"/>
  <c r="D284" i="91" s="1"/>
  <c r="B125" i="98"/>
  <c r="B125" i="103"/>
  <c r="B185" i="91"/>
  <c r="B125" i="91"/>
  <c r="D32" i="82" l="1"/>
  <c r="D28" i="82"/>
  <c r="K38" i="91"/>
  <c r="J38" i="91"/>
  <c r="I38" i="91"/>
  <c r="H38" i="91"/>
  <c r="G38" i="91"/>
  <c r="K37" i="91"/>
  <c r="H92" i="113" s="1"/>
  <c r="J37" i="91"/>
  <c r="I37" i="91"/>
  <c r="F92" i="113" s="1"/>
  <c r="H37" i="91"/>
  <c r="E92" i="113" s="1"/>
  <c r="G37" i="91"/>
  <c r="D92" i="113" s="1"/>
  <c r="B37" i="91"/>
  <c r="D32" i="91"/>
  <c r="B119" i="91" s="1"/>
  <c r="D28" i="91"/>
  <c r="H10" i="81"/>
  <c r="B29" i="90"/>
  <c r="B9" i="90"/>
  <c r="B8" i="90"/>
  <c r="D37" i="90"/>
  <c r="D49" i="90" s="1"/>
  <c r="D61" i="90" s="1"/>
  <c r="D38" i="90"/>
  <c r="D50" i="90" s="1"/>
  <c r="D62" i="90" s="1"/>
  <c r="D36" i="90"/>
  <c r="D48" i="90" s="1"/>
  <c r="D60" i="90" s="1"/>
  <c r="B169" i="91" l="1"/>
  <c r="B174" i="91"/>
  <c r="B179" i="91"/>
  <c r="J39" i="91"/>
  <c r="G92" i="113"/>
  <c r="G39" i="91"/>
  <c r="H39" i="91"/>
  <c r="I39" i="91"/>
  <c r="K39" i="91"/>
  <c r="G253" i="91"/>
  <c r="H253" i="91"/>
  <c r="I128" i="91"/>
  <c r="I249" i="91"/>
  <c r="H128" i="91"/>
  <c r="H249" i="91"/>
  <c r="I132" i="91"/>
  <c r="I253" i="91"/>
  <c r="G128" i="91"/>
  <c r="G249" i="91"/>
  <c r="G132" i="91"/>
  <c r="H132" i="91"/>
  <c r="D30" i="92"/>
  <c r="B130" i="91"/>
  <c r="B107" i="91"/>
  <c r="B111" i="91"/>
  <c r="B210" i="91"/>
  <c r="B215" i="91"/>
  <c r="B230" i="91"/>
  <c r="B144" i="91"/>
  <c r="B190" i="91" s="1"/>
  <c r="B115" i="91"/>
  <c r="B149" i="91"/>
  <c r="B220" i="91"/>
  <c r="B159" i="91"/>
  <c r="B103" i="91"/>
  <c r="B205" i="91"/>
  <c r="B251" i="91" s="1"/>
  <c r="B164" i="91"/>
  <c r="B235" i="91"/>
  <c r="C263" i="91"/>
  <c r="B154" i="91"/>
  <c r="B225" i="91"/>
  <c r="B99" i="91"/>
  <c r="B240" i="91"/>
  <c r="D35" i="91"/>
  <c r="D38" i="91" s="1"/>
  <c r="B8" i="89"/>
  <c r="B19" i="92"/>
  <c r="B23" i="103"/>
  <c r="D39" i="90" s="1"/>
  <c r="D51" i="90" s="1"/>
  <c r="D63" i="90" s="1"/>
  <c r="G22" i="103"/>
  <c r="B22" i="103"/>
  <c r="F264" i="103"/>
  <c r="C264" i="103"/>
  <c r="C263" i="103"/>
  <c r="C262" i="103"/>
  <c r="B259" i="103"/>
  <c r="B256" i="103"/>
  <c r="B243" i="103"/>
  <c r="B241" i="103"/>
  <c r="B240" i="103"/>
  <c r="B239" i="103"/>
  <c r="B236" i="103"/>
  <c r="B235" i="103"/>
  <c r="B234" i="103"/>
  <c r="B231" i="103"/>
  <c r="B230" i="103"/>
  <c r="B229" i="103"/>
  <c r="B226" i="103"/>
  <c r="B225" i="103"/>
  <c r="B224" i="103"/>
  <c r="B221" i="103"/>
  <c r="B220" i="103"/>
  <c r="B219" i="103"/>
  <c r="B216" i="103"/>
  <c r="B215" i="103"/>
  <c r="B214" i="103"/>
  <c r="B211" i="103"/>
  <c r="B210" i="103"/>
  <c r="B209" i="103"/>
  <c r="B206" i="103"/>
  <c r="B205" i="103"/>
  <c r="B251" i="103" s="1"/>
  <c r="B204" i="103"/>
  <c r="B247" i="103" s="1"/>
  <c r="B198" i="103"/>
  <c r="B195" i="103"/>
  <c r="B182" i="103"/>
  <c r="B237" i="103"/>
  <c r="B232" i="103"/>
  <c r="B227" i="103"/>
  <c r="B165" i="103"/>
  <c r="B164" i="103"/>
  <c r="B163" i="103"/>
  <c r="B161" i="103"/>
  <c r="B222" i="103" s="1"/>
  <c r="B160" i="103"/>
  <c r="B159" i="103"/>
  <c r="B158" i="103"/>
  <c r="B156" i="103"/>
  <c r="B217" i="103" s="1"/>
  <c r="B155" i="103"/>
  <c r="B154" i="103"/>
  <c r="B153" i="103"/>
  <c r="B151" i="103"/>
  <c r="B212" i="103" s="1"/>
  <c r="B150" i="103"/>
  <c r="B149" i="103"/>
  <c r="B148" i="103"/>
  <c r="B146" i="103"/>
  <c r="B207" i="103" s="1"/>
  <c r="B145" i="103"/>
  <c r="B144" i="103"/>
  <c r="B190" i="103" s="1"/>
  <c r="B143" i="103"/>
  <c r="B186" i="103" s="1"/>
  <c r="B141" i="103"/>
  <c r="B202" i="103" s="1"/>
  <c r="B138" i="103"/>
  <c r="B135" i="103"/>
  <c r="B122" i="103"/>
  <c r="B116" i="103"/>
  <c r="B115" i="103"/>
  <c r="B114" i="103"/>
  <c r="P113" i="103"/>
  <c r="O113" i="103"/>
  <c r="B112" i="103"/>
  <c r="B111" i="103"/>
  <c r="B110" i="103"/>
  <c r="P109" i="103"/>
  <c r="O109" i="103"/>
  <c r="B108" i="103"/>
  <c r="B107" i="103"/>
  <c r="B106" i="103"/>
  <c r="P105" i="103"/>
  <c r="O105" i="103"/>
  <c r="B104" i="103"/>
  <c r="B103" i="103"/>
  <c r="B102" i="103"/>
  <c r="P101" i="103"/>
  <c r="O101" i="103"/>
  <c r="L100" i="103"/>
  <c r="K100" i="103"/>
  <c r="J100" i="103"/>
  <c r="I100" i="103"/>
  <c r="H100" i="103"/>
  <c r="G100" i="103"/>
  <c r="F100" i="103"/>
  <c r="E100" i="103"/>
  <c r="B100" i="103"/>
  <c r="B99" i="103"/>
  <c r="B98" i="103"/>
  <c r="P97" i="103"/>
  <c r="O97" i="103"/>
  <c r="L96" i="103"/>
  <c r="B93" i="103"/>
  <c r="B90" i="103"/>
  <c r="K38" i="103"/>
  <c r="J38" i="103"/>
  <c r="I38" i="103"/>
  <c r="H38" i="103"/>
  <c r="G38" i="103"/>
  <c r="K37" i="103"/>
  <c r="H96" i="113" s="1"/>
  <c r="J37" i="103"/>
  <c r="I37" i="103"/>
  <c r="F96" i="113" s="1"/>
  <c r="H37" i="103"/>
  <c r="E96" i="113" s="1"/>
  <c r="G37" i="103"/>
  <c r="B37" i="103"/>
  <c r="P34" i="103"/>
  <c r="O34" i="103"/>
  <c r="K33" i="103"/>
  <c r="J33" i="103"/>
  <c r="I33" i="103"/>
  <c r="G33" i="103"/>
  <c r="D32" i="103"/>
  <c r="P31" i="103"/>
  <c r="O31" i="103"/>
  <c r="B30" i="103"/>
  <c r="D29" i="103"/>
  <c r="D33" i="103" s="1"/>
  <c r="D36" i="103" s="1"/>
  <c r="D39" i="103" s="1"/>
  <c r="D28" i="103"/>
  <c r="D27" i="103"/>
  <c r="D31" i="103" s="1"/>
  <c r="B27" i="103"/>
  <c r="B26" i="103"/>
  <c r="K25" i="103"/>
  <c r="K41" i="103" s="1"/>
  <c r="K57" i="103" s="1"/>
  <c r="K73" i="103" s="1"/>
  <c r="J25" i="103"/>
  <c r="J41" i="103" s="1"/>
  <c r="J57" i="103" s="1"/>
  <c r="J73" i="103" s="1"/>
  <c r="G25" i="103"/>
  <c r="B19" i="103"/>
  <c r="B267" i="98"/>
  <c r="B195" i="98"/>
  <c r="B135" i="98"/>
  <c r="B90" i="98"/>
  <c r="B161" i="98"/>
  <c r="B156" i="98"/>
  <c r="B151" i="98"/>
  <c r="B146" i="98"/>
  <c r="B141" i="98"/>
  <c r="H38" i="98"/>
  <c r="I38" i="98"/>
  <c r="J38" i="98"/>
  <c r="K38" i="98"/>
  <c r="G38" i="98"/>
  <c r="H37" i="98"/>
  <c r="E95" i="113" s="1"/>
  <c r="H88" i="113" s="1"/>
  <c r="I37" i="98"/>
  <c r="F95" i="113" s="1"/>
  <c r="J37" i="98"/>
  <c r="K37" i="98"/>
  <c r="H95" i="113" s="1"/>
  <c r="G37" i="98"/>
  <c r="B37" i="98"/>
  <c r="D32" i="98"/>
  <c r="D28" i="98"/>
  <c r="B10" i="91"/>
  <c r="B19" i="98"/>
  <c r="B256" i="91"/>
  <c r="B19" i="91"/>
  <c r="B90" i="91"/>
  <c r="B135" i="91"/>
  <c r="B195" i="91"/>
  <c r="B161" i="91"/>
  <c r="O33" i="113" s="1"/>
  <c r="B156" i="91"/>
  <c r="O32" i="113" s="1"/>
  <c r="B151" i="91"/>
  <c r="O31" i="113" s="1"/>
  <c r="B146" i="91"/>
  <c r="O30" i="113" s="1"/>
  <c r="H125" i="91"/>
  <c r="H129" i="91" s="1"/>
  <c r="D63" i="80"/>
  <c r="D64" i="80"/>
  <c r="H247" i="91" s="1"/>
  <c r="B2" i="86"/>
  <c r="D60" i="80"/>
  <c r="D59" i="80"/>
  <c r="B351" i="83"/>
  <c r="B263" i="83"/>
  <c r="B144" i="83"/>
  <c r="B80" i="83"/>
  <c r="B12" i="83"/>
  <c r="B4" i="82"/>
  <c r="B107" i="81"/>
  <c r="B89" i="81"/>
  <c r="B67" i="81"/>
  <c r="B61" i="81"/>
  <c r="G39" i="98" l="1"/>
  <c r="D95" i="113"/>
  <c r="H87" i="113"/>
  <c r="G39" i="103"/>
  <c r="D96" i="113"/>
  <c r="H85" i="113"/>
  <c r="H86" i="113"/>
  <c r="H89" i="113"/>
  <c r="I89" i="113"/>
  <c r="I86" i="113"/>
  <c r="I88" i="113"/>
  <c r="I85" i="113"/>
  <c r="I87" i="113"/>
  <c r="K89" i="113"/>
  <c r="K87" i="113"/>
  <c r="K88" i="113"/>
  <c r="K85" i="113"/>
  <c r="K86" i="113"/>
  <c r="J39" i="103"/>
  <c r="G96" i="113"/>
  <c r="J39" i="98"/>
  <c r="G95" i="113"/>
  <c r="I126" i="91"/>
  <c r="I130" i="91"/>
  <c r="I251" i="91"/>
  <c r="I247" i="91"/>
  <c r="B2" i="98"/>
  <c r="B2" i="106"/>
  <c r="B2" i="105"/>
  <c r="I190" i="91"/>
  <c r="I186" i="106"/>
  <c r="G186" i="103"/>
  <c r="F284" i="105"/>
  <c r="G284" i="105"/>
  <c r="H190" i="105"/>
  <c r="I186" i="98"/>
  <c r="G186" i="91"/>
  <c r="G190" i="105"/>
  <c r="G284" i="106"/>
  <c r="H190" i="106"/>
  <c r="I186" i="103"/>
  <c r="H190" i="91"/>
  <c r="G284" i="98"/>
  <c r="H190" i="98"/>
  <c r="I186" i="91"/>
  <c r="H186" i="106"/>
  <c r="H186" i="98"/>
  <c r="G284" i="103"/>
  <c r="H190" i="103"/>
  <c r="H186" i="105"/>
  <c r="G284" i="91"/>
  <c r="H247" i="106"/>
  <c r="F284" i="106"/>
  <c r="G190" i="106"/>
  <c r="H186" i="103"/>
  <c r="F284" i="98"/>
  <c r="I190" i="105"/>
  <c r="G190" i="98"/>
  <c r="H186" i="91"/>
  <c r="F284" i="103"/>
  <c r="I190" i="106"/>
  <c r="G190" i="103"/>
  <c r="G186" i="105"/>
  <c r="F284" i="91"/>
  <c r="I190" i="98"/>
  <c r="G190" i="91"/>
  <c r="G186" i="106"/>
  <c r="I190" i="103"/>
  <c r="I186" i="105"/>
  <c r="G186" i="98"/>
  <c r="I251" i="105"/>
  <c r="I126" i="105"/>
  <c r="I130" i="106"/>
  <c r="G130" i="105"/>
  <c r="H251" i="105"/>
  <c r="H251" i="106"/>
  <c r="I251" i="106"/>
  <c r="I247" i="106"/>
  <c r="H126" i="105"/>
  <c r="G126" i="106"/>
  <c r="G126" i="105"/>
  <c r="G247" i="105"/>
  <c r="I130" i="105"/>
  <c r="I247" i="105"/>
  <c r="G251" i="106"/>
  <c r="G251" i="105"/>
  <c r="H126" i="106"/>
  <c r="H247" i="105"/>
  <c r="G247" i="106"/>
  <c r="H130" i="106"/>
  <c r="I126" i="106"/>
  <c r="G130" i="106"/>
  <c r="H130" i="105"/>
  <c r="G126" i="91"/>
  <c r="B4" i="106"/>
  <c r="B4" i="105"/>
  <c r="H130" i="91"/>
  <c r="G247" i="91"/>
  <c r="G130" i="91"/>
  <c r="G42" i="92"/>
  <c r="G43" i="92" s="1"/>
  <c r="H126" i="91"/>
  <c r="H251" i="91"/>
  <c r="G251" i="91"/>
  <c r="K39" i="103"/>
  <c r="I247" i="103"/>
  <c r="I126" i="103"/>
  <c r="G130" i="103"/>
  <c r="G251" i="103"/>
  <c r="H251" i="103"/>
  <c r="H130" i="103"/>
  <c r="I247" i="98"/>
  <c r="I126" i="98"/>
  <c r="K39" i="98"/>
  <c r="I39" i="98"/>
  <c r="H126" i="98"/>
  <c r="H247" i="98"/>
  <c r="I251" i="103"/>
  <c r="I130" i="103"/>
  <c r="H39" i="98"/>
  <c r="G247" i="98"/>
  <c r="G126" i="98"/>
  <c r="I251" i="98"/>
  <c r="I130" i="98"/>
  <c r="G247" i="103"/>
  <c r="G126" i="103"/>
  <c r="H39" i="103"/>
  <c r="K96" i="103"/>
  <c r="J96" i="103" s="1"/>
  <c r="I125" i="103"/>
  <c r="H251" i="98"/>
  <c r="H130" i="98"/>
  <c r="H126" i="103"/>
  <c r="I39" i="103"/>
  <c r="H247" i="103"/>
  <c r="G251" i="98"/>
  <c r="G130" i="98"/>
  <c r="H25" i="103"/>
  <c r="G41" i="103"/>
  <c r="G57" i="103" s="1"/>
  <c r="G73" i="103" s="1"/>
  <c r="B262" i="103"/>
  <c r="B273" i="103"/>
  <c r="B277" i="103" s="1"/>
  <c r="B97" i="103"/>
  <c r="H132" i="103"/>
  <c r="H253" i="103"/>
  <c r="G128" i="103"/>
  <c r="G249" i="103"/>
  <c r="I132" i="103"/>
  <c r="I253" i="103"/>
  <c r="G132" i="98"/>
  <c r="G253" i="98"/>
  <c r="H128" i="98"/>
  <c r="H249" i="98"/>
  <c r="I128" i="98"/>
  <c r="I249" i="98"/>
  <c r="G128" i="98"/>
  <c r="G249" i="98"/>
  <c r="I132" i="98"/>
  <c r="I253" i="98"/>
  <c r="I128" i="103"/>
  <c r="I249" i="103"/>
  <c r="H128" i="103"/>
  <c r="H249" i="103"/>
  <c r="H132" i="98"/>
  <c r="H253" i="98"/>
  <c r="G132" i="103"/>
  <c r="G253" i="103"/>
  <c r="D35" i="98"/>
  <c r="D38" i="98" s="1"/>
  <c r="B130" i="98"/>
  <c r="D35" i="103"/>
  <c r="D38" i="103" s="1"/>
  <c r="B130" i="103"/>
  <c r="D34" i="103"/>
  <c r="D37" i="103" s="1"/>
  <c r="B126" i="103"/>
  <c r="B4" i="103"/>
  <c r="B4" i="104"/>
  <c r="H185" i="91"/>
  <c r="H189" i="91" s="1"/>
  <c r="G125" i="91"/>
  <c r="B31" i="103"/>
  <c r="B101" i="103"/>
  <c r="B109" i="103"/>
  <c r="B113" i="103"/>
  <c r="B34" i="103"/>
  <c r="B105" i="103"/>
  <c r="B2" i="92"/>
  <c r="B2" i="103"/>
  <c r="B2" i="89"/>
  <c r="B2" i="91"/>
  <c r="L140" i="103"/>
  <c r="L201" i="103" s="1"/>
  <c r="I272" i="103" s="1"/>
  <c r="B36" i="81"/>
  <c r="C28" i="81"/>
  <c r="B24" i="81"/>
  <c r="B5" i="81"/>
  <c r="G22" i="98"/>
  <c r="B127" i="86"/>
  <c r="B382" i="83"/>
  <c r="G85" i="113" l="1"/>
  <c r="G89" i="113"/>
  <c r="G88" i="113"/>
  <c r="G86" i="113"/>
  <c r="G87" i="113"/>
  <c r="J89" i="113"/>
  <c r="J85" i="113"/>
  <c r="J86" i="113"/>
  <c r="J88" i="113"/>
  <c r="J87" i="113"/>
  <c r="K140" i="103"/>
  <c r="K201" i="103" s="1"/>
  <c r="H272" i="103" s="1"/>
  <c r="I25" i="103"/>
  <c r="I41" i="103" s="1"/>
  <c r="I57" i="103" s="1"/>
  <c r="I73" i="103" s="1"/>
  <c r="H41" i="103"/>
  <c r="H57" i="103" s="1"/>
  <c r="H73" i="103" s="1"/>
  <c r="P13" i="104"/>
  <c r="B13" i="104" s="1"/>
  <c r="P22" i="86"/>
  <c r="B22" i="86" s="1"/>
  <c r="I129" i="103"/>
  <c r="I185" i="103"/>
  <c r="G185" i="91"/>
  <c r="G189" i="91" s="1"/>
  <c r="G129" i="91"/>
  <c r="P38" i="81"/>
  <c r="I96" i="103"/>
  <c r="J140" i="103"/>
  <c r="J201" i="103" s="1"/>
  <c r="G272" i="103" s="1"/>
  <c r="H104" i="81"/>
  <c r="I189" i="103" l="1"/>
  <c r="I246" i="103"/>
  <c r="I250" i="103" s="1"/>
  <c r="I140" i="103"/>
  <c r="I201" i="103" s="1"/>
  <c r="F272" i="103" s="1"/>
  <c r="H96" i="103"/>
  <c r="B43" i="81"/>
  <c r="P34" i="98"/>
  <c r="P31" i="98"/>
  <c r="F264" i="98"/>
  <c r="C264" i="98"/>
  <c r="C263" i="98"/>
  <c r="C262" i="98"/>
  <c r="B241" i="98"/>
  <c r="B240" i="98"/>
  <c r="B239" i="98"/>
  <c r="B236" i="98"/>
  <c r="B235" i="98"/>
  <c r="B234" i="98"/>
  <c r="B231" i="98"/>
  <c r="B230" i="98"/>
  <c r="B229" i="98"/>
  <c r="B226" i="98"/>
  <c r="B225" i="98"/>
  <c r="B224" i="98"/>
  <c r="B221" i="98"/>
  <c r="B220" i="98"/>
  <c r="B219" i="98"/>
  <c r="B216" i="98"/>
  <c r="B215" i="98"/>
  <c r="B214" i="98"/>
  <c r="B211" i="98"/>
  <c r="B210" i="98"/>
  <c r="B209" i="98"/>
  <c r="B206" i="98"/>
  <c r="B205" i="98"/>
  <c r="B251" i="98" s="1"/>
  <c r="B204" i="98"/>
  <c r="B247" i="98" s="1"/>
  <c r="B243" i="98"/>
  <c r="B165" i="98"/>
  <c r="B164" i="98"/>
  <c r="B163" i="98"/>
  <c r="B160" i="98"/>
  <c r="B159" i="98"/>
  <c r="B158" i="98"/>
  <c r="B155" i="98"/>
  <c r="B154" i="98"/>
  <c r="B153" i="98"/>
  <c r="B150" i="98"/>
  <c r="B149" i="98"/>
  <c r="B148" i="98"/>
  <c r="B145" i="98"/>
  <c r="B144" i="98"/>
  <c r="B190" i="98" s="1"/>
  <c r="B143" i="98"/>
  <c r="B186" i="98" s="1"/>
  <c r="B116" i="98"/>
  <c r="B115" i="98"/>
  <c r="B114" i="98"/>
  <c r="B112" i="98"/>
  <c r="B111" i="98"/>
  <c r="B110" i="98"/>
  <c r="B108" i="98"/>
  <c r="B107" i="98"/>
  <c r="B106" i="98"/>
  <c r="B104" i="98"/>
  <c r="B103" i="98"/>
  <c r="B102" i="98"/>
  <c r="G96" i="103" l="1"/>
  <c r="H140" i="103"/>
  <c r="H201" i="103" s="1"/>
  <c r="E272" i="103" s="1"/>
  <c r="F96" i="103" l="1"/>
  <c r="G140" i="103"/>
  <c r="G201" i="103" s="1"/>
  <c r="F100" i="91"/>
  <c r="G100" i="91"/>
  <c r="H100" i="91"/>
  <c r="I100" i="91"/>
  <c r="J100" i="91"/>
  <c r="K100" i="91"/>
  <c r="L100" i="91"/>
  <c r="E100" i="91"/>
  <c r="B23" i="91"/>
  <c r="P35" i="86"/>
  <c r="P306" i="83"/>
  <c r="O32" i="82"/>
  <c r="P32" i="82"/>
  <c r="P28" i="82"/>
  <c r="O28" i="82"/>
  <c r="B12" i="90"/>
  <c r="D274" i="98"/>
  <c r="D278" i="98" s="1"/>
  <c r="B274" i="98"/>
  <c r="D273" i="98"/>
  <c r="D277" i="98" s="1"/>
  <c r="L100" i="98"/>
  <c r="K100" i="98"/>
  <c r="J100" i="98"/>
  <c r="I100" i="98"/>
  <c r="H100" i="98"/>
  <c r="G100" i="98"/>
  <c r="F100" i="98"/>
  <c r="E100" i="98"/>
  <c r="B100" i="98"/>
  <c r="B99" i="98"/>
  <c r="B98" i="98"/>
  <c r="L96" i="98"/>
  <c r="I125" i="98" s="1"/>
  <c r="K33" i="98"/>
  <c r="J33" i="98"/>
  <c r="I33" i="98"/>
  <c r="G33" i="98"/>
  <c r="B30" i="98"/>
  <c r="D29" i="98"/>
  <c r="D33" i="98" s="1"/>
  <c r="D36" i="98" s="1"/>
  <c r="D39" i="98" s="1"/>
  <c r="D27" i="98"/>
  <c r="D31" i="98" s="1"/>
  <c r="B27" i="98"/>
  <c r="B26" i="98"/>
  <c r="K25" i="98"/>
  <c r="J25" i="98"/>
  <c r="J41" i="98" s="1"/>
  <c r="J57" i="98" s="1"/>
  <c r="J73" i="98" s="1"/>
  <c r="G25" i="98"/>
  <c r="G41" i="98" s="1"/>
  <c r="G57" i="98" s="1"/>
  <c r="G73" i="98" s="1"/>
  <c r="B130" i="83"/>
  <c r="B129" i="83"/>
  <c r="B128" i="83"/>
  <c r="J43" i="83"/>
  <c r="G43" i="83"/>
  <c r="E43" i="83"/>
  <c r="C43" i="83"/>
  <c r="I129" i="98" l="1"/>
  <c r="K41" i="98"/>
  <c r="K57" i="98" s="1"/>
  <c r="K73" i="98" s="1"/>
  <c r="D34" i="98"/>
  <c r="D37" i="98" s="1"/>
  <c r="B126" i="98"/>
  <c r="F140" i="103"/>
  <c r="F201" i="103" s="1"/>
  <c r="E96" i="103"/>
  <c r="E140" i="103" s="1"/>
  <c r="E201" i="103" s="1"/>
  <c r="B262" i="98"/>
  <c r="B273" i="98"/>
  <c r="B277" i="98" s="1"/>
  <c r="H25" i="98"/>
  <c r="H41" i="98" s="1"/>
  <c r="H57" i="98" s="1"/>
  <c r="H73" i="98" s="1"/>
  <c r="K96" i="98"/>
  <c r="J96" i="98" s="1"/>
  <c r="I96" i="98" s="1"/>
  <c r="H96" i="98" s="1"/>
  <c r="G96" i="98" s="1"/>
  <c r="F96" i="98" s="1"/>
  <c r="E96" i="98" s="1"/>
  <c r="E140" i="98" s="1"/>
  <c r="E201" i="98" s="1"/>
  <c r="B32" i="82"/>
  <c r="L140" i="98"/>
  <c r="I185" i="98" l="1"/>
  <c r="I246" i="98" s="1"/>
  <c r="L201" i="98"/>
  <c r="I272" i="98" s="1"/>
  <c r="G140" i="98"/>
  <c r="G201" i="98" s="1"/>
  <c r="K140" i="98"/>
  <c r="K201" i="98" s="1"/>
  <c r="H272" i="98" s="1"/>
  <c r="I25" i="98"/>
  <c r="I41" i="98" s="1"/>
  <c r="I57" i="98" s="1"/>
  <c r="I73" i="98" s="1"/>
  <c r="F140" i="98"/>
  <c r="F201" i="98" s="1"/>
  <c r="I140" i="98"/>
  <c r="I201" i="98" s="1"/>
  <c r="F272" i="98" s="1"/>
  <c r="H140" i="98"/>
  <c r="H201" i="98" s="1"/>
  <c r="E272" i="98" s="1"/>
  <c r="J140" i="98"/>
  <c r="J201" i="98" s="1"/>
  <c r="G272" i="98" s="1"/>
  <c r="I189" i="98" l="1"/>
  <c r="I250" i="98"/>
  <c r="K27" i="92"/>
  <c r="K26" i="92"/>
  <c r="K42" i="92" s="1"/>
  <c r="J27" i="92"/>
  <c r="J26" i="92"/>
  <c r="J42" i="92" s="1"/>
  <c r="K24" i="92"/>
  <c r="J24" i="92"/>
  <c r="K31" i="92"/>
  <c r="K34" i="92"/>
  <c r="P14" i="90"/>
  <c r="O14" i="90"/>
  <c r="J31" i="92"/>
  <c r="J34" i="92"/>
  <c r="K40" i="92" l="1"/>
  <c r="K62" i="92"/>
  <c r="J40" i="92"/>
  <c r="J62" i="92"/>
  <c r="J28" i="92"/>
  <c r="K28" i="92"/>
  <c r="K78" i="92" l="1"/>
  <c r="K100" i="92"/>
  <c r="K116" i="92"/>
  <c r="J100" i="92"/>
  <c r="J78" i="92"/>
  <c r="J116" i="92"/>
  <c r="B144" i="86"/>
  <c r="B130" i="86"/>
  <c r="I34" i="90" l="1"/>
  <c r="H34" i="90"/>
  <c r="I58" i="90" l="1"/>
  <c r="I46" i="90"/>
  <c r="H46" i="90"/>
  <c r="H58" i="90"/>
  <c r="K25" i="91"/>
  <c r="K41" i="91" s="1"/>
  <c r="K57" i="91" s="1"/>
  <c r="K73" i="91" s="1"/>
  <c r="J25" i="91"/>
  <c r="J41" i="91" s="1"/>
  <c r="J57" i="91" s="1"/>
  <c r="J73" i="91" s="1"/>
  <c r="B26" i="91"/>
  <c r="I54" i="86"/>
  <c r="H54" i="86"/>
  <c r="K103" i="86"/>
  <c r="J103" i="86"/>
  <c r="K110" i="86"/>
  <c r="J110" i="86"/>
  <c r="J121" i="81"/>
  <c r="O182" i="83"/>
  <c r="B288" i="98" l="1"/>
  <c r="B270" i="98"/>
  <c r="B259" i="98"/>
  <c r="B256" i="98"/>
  <c r="B198" i="98"/>
  <c r="B182" i="98"/>
  <c r="B237" i="98"/>
  <c r="B232" i="98"/>
  <c r="B227" i="98"/>
  <c r="B222" i="98"/>
  <c r="B217" i="98"/>
  <c r="B212" i="98"/>
  <c r="B207" i="98"/>
  <c r="B202" i="98"/>
  <c r="B138" i="98"/>
  <c r="B122" i="98"/>
  <c r="P113" i="98"/>
  <c r="O113" i="98"/>
  <c r="P109" i="98"/>
  <c r="O109" i="98"/>
  <c r="P105" i="98"/>
  <c r="O105" i="98"/>
  <c r="P101" i="98"/>
  <c r="O101" i="98"/>
  <c r="P97" i="98"/>
  <c r="O97" i="98"/>
  <c r="B93" i="98"/>
  <c r="O34" i="98"/>
  <c r="O31" i="98"/>
  <c r="B31" i="98" s="1"/>
  <c r="B22" i="98"/>
  <c r="B85" i="86"/>
  <c r="B71" i="86"/>
  <c r="B97" i="98" l="1"/>
  <c r="B113" i="98"/>
  <c r="B109" i="98"/>
  <c r="B105" i="98"/>
  <c r="B101" i="98"/>
  <c r="B237" i="91"/>
  <c r="B232" i="91"/>
  <c r="B34" i="98"/>
  <c r="K43" i="92" l="1"/>
  <c r="O150" i="92" l="1"/>
  <c r="O136" i="92"/>
  <c r="O354" i="83"/>
  <c r="O306" i="83"/>
  <c r="B306" i="83" s="1"/>
  <c r="O266" i="83"/>
  <c r="O196" i="83"/>
  <c r="O132" i="83"/>
  <c r="O68" i="83"/>
  <c r="P150" i="92"/>
  <c r="P136" i="92"/>
  <c r="P354" i="83"/>
  <c r="P339" i="83"/>
  <c r="P326" i="83"/>
  <c r="P266" i="83"/>
  <c r="P196" i="83"/>
  <c r="P132" i="83"/>
  <c r="P97" i="83"/>
  <c r="J43" i="92" l="1"/>
  <c r="G34" i="92" l="1"/>
  <c r="H31" i="92"/>
  <c r="G31" i="92"/>
  <c r="I27" i="92"/>
  <c r="H27" i="92"/>
  <c r="I26" i="92"/>
  <c r="I42" i="92" s="1"/>
  <c r="H26" i="92"/>
  <c r="H42" i="92" s="1"/>
  <c r="F264" i="91"/>
  <c r="H28" i="92" l="1"/>
  <c r="I28" i="92"/>
  <c r="B121" i="81" l="1"/>
  <c r="E121" i="81"/>
  <c r="B227" i="91" l="1"/>
  <c r="B288" i="91"/>
  <c r="B262" i="91" l="1"/>
  <c r="B273" i="91" s="1"/>
  <c r="B277" i="91" s="1"/>
  <c r="B259" i="91"/>
  <c r="B274" i="91"/>
  <c r="B270" i="91"/>
  <c r="B267" i="91"/>
  <c r="B243" i="91"/>
  <c r="B198" i="91"/>
  <c r="B94" i="105" l="1"/>
  <c r="B199" i="106"/>
  <c r="B199" i="105"/>
  <c r="B94" i="106"/>
  <c r="B199" i="103"/>
  <c r="B101" i="86"/>
  <c r="B117" i="86"/>
  <c r="B94" i="103"/>
  <c r="B38" i="86"/>
  <c r="B199" i="98"/>
  <c r="B94" i="98"/>
  <c r="B94" i="91"/>
  <c r="B199" i="91"/>
  <c r="B52" i="86"/>
  <c r="B122" i="91"/>
  <c r="B168" i="83"/>
  <c r="D47" i="82" l="1"/>
  <c r="B47" i="82"/>
  <c r="D43" i="82"/>
  <c r="B43" i="82"/>
  <c r="D50" i="82"/>
  <c r="B50" i="82"/>
  <c r="B39" i="82"/>
  <c r="L96" i="91" l="1"/>
  <c r="I125" i="91" s="1"/>
  <c r="I129" i="91" l="1"/>
  <c r="I185" i="91"/>
  <c r="I189" i="91" s="1"/>
  <c r="K96" i="91"/>
  <c r="J96" i="91" s="1"/>
  <c r="I96" i="91" s="1"/>
  <c r="H96" i="91" s="1"/>
  <c r="G96" i="91" s="1"/>
  <c r="F96" i="91" s="1"/>
  <c r="P116" i="86"/>
  <c r="L140" i="91"/>
  <c r="B150" i="83"/>
  <c r="B147" i="83"/>
  <c r="I246" i="91" l="1"/>
  <c r="I250" i="91" s="1"/>
  <c r="J140" i="91"/>
  <c r="J201" i="91" s="1"/>
  <c r="G272" i="91" s="1"/>
  <c r="I140" i="91"/>
  <c r="I201" i="91" s="1"/>
  <c r="F272" i="91" s="1"/>
  <c r="H140" i="91"/>
  <c r="H201" i="91" s="1"/>
  <c r="E272" i="91" s="1"/>
  <c r="G140" i="91"/>
  <c r="G201" i="91" s="1"/>
  <c r="K140" i="91"/>
  <c r="K201" i="91" s="1"/>
  <c r="H272" i="91" s="1"/>
  <c r="E96" i="91"/>
  <c r="O116" i="86" s="1"/>
  <c r="F140" i="91"/>
  <c r="F201" i="91" s="1"/>
  <c r="L201" i="91"/>
  <c r="I272" i="91" s="1"/>
  <c r="P114" i="91"/>
  <c r="O114" i="91"/>
  <c r="P110" i="91"/>
  <c r="O110" i="91"/>
  <c r="P106" i="91"/>
  <c r="O106" i="91"/>
  <c r="P102" i="91"/>
  <c r="O102" i="91"/>
  <c r="P98" i="91"/>
  <c r="O98" i="91"/>
  <c r="E140" i="91" l="1"/>
  <c r="E201" i="91" s="1"/>
  <c r="B22" i="91" l="1"/>
  <c r="B164" i="92" l="1"/>
  <c r="B150" i="92"/>
  <c r="B136" i="92"/>
  <c r="B47" i="92"/>
  <c r="E43" i="92"/>
  <c r="B43" i="92"/>
  <c r="E42" i="92"/>
  <c r="B38" i="92"/>
  <c r="I34" i="92"/>
  <c r="H34" i="92"/>
  <c r="D34" i="92"/>
  <c r="D32" i="92"/>
  <c r="B32" i="92"/>
  <c r="B42" i="92" s="1"/>
  <c r="I31" i="92"/>
  <c r="D31" i="92"/>
  <c r="D29" i="92"/>
  <c r="B29" i="92"/>
  <c r="D44" i="90" s="1"/>
  <c r="D56" i="90" s="1"/>
  <c r="D68" i="90" s="1"/>
  <c r="D28" i="92"/>
  <c r="D26" i="92"/>
  <c r="G24" i="92"/>
  <c r="B22" i="92"/>
  <c r="B182" i="91"/>
  <c r="B138" i="91"/>
  <c r="B113" i="91"/>
  <c r="O106" i="113" s="1"/>
  <c r="O112" i="113" s="1"/>
  <c r="O118" i="113" s="1"/>
  <c r="O124" i="113" s="1"/>
  <c r="O130" i="113" s="1"/>
  <c r="B109" i="91"/>
  <c r="O105" i="113" s="1"/>
  <c r="O111" i="113" s="1"/>
  <c r="O117" i="113" s="1"/>
  <c r="O123" i="113" s="1"/>
  <c r="O129" i="113" s="1"/>
  <c r="B105" i="91"/>
  <c r="O104" i="113" s="1"/>
  <c r="O110" i="113" s="1"/>
  <c r="O116" i="113" s="1"/>
  <c r="O122" i="113" s="1"/>
  <c r="O128" i="113" s="1"/>
  <c r="B101" i="91"/>
  <c r="O103" i="113" s="1"/>
  <c r="O109" i="113" s="1"/>
  <c r="O115" i="113" s="1"/>
  <c r="O121" i="113" s="1"/>
  <c r="O127" i="113" s="1"/>
  <c r="B97" i="91"/>
  <c r="O102" i="113" s="1"/>
  <c r="O108" i="113" s="1"/>
  <c r="O114" i="113" s="1"/>
  <c r="O120" i="113" s="1"/>
  <c r="O126" i="113" s="1"/>
  <c r="B93" i="91"/>
  <c r="P34" i="91"/>
  <c r="O34" i="91"/>
  <c r="P31" i="91"/>
  <c r="O31" i="91"/>
  <c r="B30" i="91"/>
  <c r="D29" i="91"/>
  <c r="D27" i="91"/>
  <c r="B27" i="91"/>
  <c r="G25" i="91"/>
  <c r="G41" i="91" s="1"/>
  <c r="G57" i="91" s="1"/>
  <c r="G73" i="91" s="1"/>
  <c r="B17" i="91"/>
  <c r="B17" i="103" s="1"/>
  <c r="B168" i="91" l="1"/>
  <c r="B173" i="91"/>
  <c r="B178" i="91"/>
  <c r="B170" i="91"/>
  <c r="B175" i="91"/>
  <c r="B180" i="91"/>
  <c r="H24" i="92"/>
  <c r="G40" i="92"/>
  <c r="G62" i="92"/>
  <c r="D31" i="91"/>
  <c r="B118" i="91" s="1"/>
  <c r="B143" i="91"/>
  <c r="B186" i="91" s="1"/>
  <c r="B153" i="91"/>
  <c r="B158" i="91"/>
  <c r="B148" i="91"/>
  <c r="C262" i="91"/>
  <c r="B163" i="91"/>
  <c r="D33" i="91"/>
  <c r="B120" i="91" s="1"/>
  <c r="B155" i="91"/>
  <c r="B165" i="91"/>
  <c r="C264" i="91"/>
  <c r="B150" i="91"/>
  <c r="B160" i="91"/>
  <c r="B145" i="91"/>
  <c r="B17" i="92"/>
  <c r="B17" i="98"/>
  <c r="B222" i="91"/>
  <c r="B217" i="91"/>
  <c r="B207" i="91"/>
  <c r="B212" i="91"/>
  <c r="B34" i="91"/>
  <c r="D43" i="90" s="1"/>
  <c r="D55" i="90" s="1"/>
  <c r="D67" i="90" s="1"/>
  <c r="B31" i="91"/>
  <c r="D42" i="90" s="1"/>
  <c r="D54" i="90" s="1"/>
  <c r="D66" i="90" s="1"/>
  <c r="B202" i="91"/>
  <c r="H43" i="92"/>
  <c r="I43" i="92"/>
  <c r="H25" i="91"/>
  <c r="H41" i="91" s="1"/>
  <c r="H57" i="91" s="1"/>
  <c r="H73" i="91" s="1"/>
  <c r="B35" i="86"/>
  <c r="G100" i="92" l="1"/>
  <c r="G78" i="92"/>
  <c r="G116" i="92"/>
  <c r="I24" i="92"/>
  <c r="H40" i="92"/>
  <c r="H62" i="92"/>
  <c r="D36" i="91"/>
  <c r="D39" i="91" s="1"/>
  <c r="B241" i="91"/>
  <c r="B226" i="91"/>
  <c r="B211" i="91"/>
  <c r="B108" i="91"/>
  <c r="B236" i="91"/>
  <c r="B100" i="91"/>
  <c r="B221" i="91"/>
  <c r="B116" i="91"/>
  <c r="B231" i="91"/>
  <c r="B216" i="91"/>
  <c r="B112" i="91"/>
  <c r="B206" i="91"/>
  <c r="B104" i="91"/>
  <c r="D274" i="91"/>
  <c r="D278" i="91" s="1"/>
  <c r="D273" i="91"/>
  <c r="D277" i="91" s="1"/>
  <c r="D34" i="91"/>
  <c r="D37" i="91" s="1"/>
  <c r="B229" i="91"/>
  <c r="B214" i="91"/>
  <c r="B110" i="91"/>
  <c r="B239" i="91"/>
  <c r="B98" i="91"/>
  <c r="B224" i="91"/>
  <c r="B126" i="91"/>
  <c r="B209" i="91"/>
  <c r="B106" i="91"/>
  <c r="B219" i="91"/>
  <c r="B114" i="91"/>
  <c r="B102" i="91"/>
  <c r="B234" i="91"/>
  <c r="B204" i="91"/>
  <c r="B247" i="91" s="1"/>
  <c r="I25" i="91"/>
  <c r="I41" i="91" s="1"/>
  <c r="I57" i="91" s="1"/>
  <c r="I73" i="91" s="1"/>
  <c r="H100" i="92" l="1"/>
  <c r="H78" i="92"/>
  <c r="H116" i="92"/>
  <c r="I40" i="92"/>
  <c r="I62" i="92"/>
  <c r="G246" i="91"/>
  <c r="H246" i="91"/>
  <c r="H250" i="91" s="1"/>
  <c r="I100" i="92" l="1"/>
  <c r="I78" i="92"/>
  <c r="I116" i="92"/>
  <c r="G250" i="91"/>
  <c r="B132" i="83"/>
  <c r="B126" i="83"/>
  <c r="B97" i="83"/>
  <c r="E34" i="90" l="1"/>
  <c r="B31" i="90"/>
  <c r="B16" i="90"/>
  <c r="G15" i="90"/>
  <c r="F15" i="90"/>
  <c r="E15" i="90"/>
  <c r="D15" i="90"/>
  <c r="C15" i="90"/>
  <c r="B15" i="90"/>
  <c r="B123" i="86"/>
  <c r="B122" i="86"/>
  <c r="B121" i="86"/>
  <c r="B120" i="86"/>
  <c r="B119" i="86"/>
  <c r="B116" i="86"/>
  <c r="B113" i="86"/>
  <c r="I110" i="86"/>
  <c r="H110" i="86"/>
  <c r="G110" i="86"/>
  <c r="B110" i="86"/>
  <c r="B109" i="86"/>
  <c r="B108" i="86"/>
  <c r="B107" i="86"/>
  <c r="B106" i="86"/>
  <c r="B105" i="86"/>
  <c r="G103" i="86"/>
  <c r="B100" i="86"/>
  <c r="B97" i="86"/>
  <c r="B58" i="86"/>
  <c r="B56" i="86"/>
  <c r="E54" i="86"/>
  <c r="B51" i="86"/>
  <c r="B21" i="86"/>
  <c r="B18" i="86"/>
  <c r="B16" i="86"/>
  <c r="B15" i="86"/>
  <c r="B14" i="86"/>
  <c r="B13" i="86"/>
  <c r="B12" i="86"/>
  <c r="P10" i="86"/>
  <c r="B10" i="86" s="1"/>
  <c r="B13" i="84"/>
  <c r="B10" i="84"/>
  <c r="B10" i="89" s="1"/>
  <c r="B8" i="84"/>
  <c r="B368" i="83"/>
  <c r="B354" i="83"/>
  <c r="B339" i="83"/>
  <c r="B326" i="83"/>
  <c r="B324" i="83"/>
  <c r="B323" i="83"/>
  <c r="B322" i="83"/>
  <c r="B320" i="83"/>
  <c r="B292" i="83"/>
  <c r="B279" i="83"/>
  <c r="B266" i="83"/>
  <c r="B250" i="83"/>
  <c r="B237" i="83"/>
  <c r="B224" i="83"/>
  <c r="B211" i="83"/>
  <c r="B209" i="83"/>
  <c r="B196" i="83"/>
  <c r="B182" i="83"/>
  <c r="B113" i="83"/>
  <c r="B83" i="83"/>
  <c r="B68" i="83"/>
  <c r="B39" i="83"/>
  <c r="B26" i="83"/>
  <c r="B10" i="83"/>
  <c r="B9" i="83"/>
  <c r="B8" i="83"/>
  <c r="B26" i="82"/>
  <c r="L24" i="82"/>
  <c r="K24" i="82"/>
  <c r="J24" i="82"/>
  <c r="I24" i="82"/>
  <c r="H24" i="82"/>
  <c r="G24" i="82"/>
  <c r="F24" i="82"/>
  <c r="E24" i="82"/>
  <c r="D24" i="82"/>
  <c r="B24" i="82"/>
  <c r="L19" i="82"/>
  <c r="K19" i="82"/>
  <c r="J19" i="82"/>
  <c r="I19" i="82"/>
  <c r="H19" i="82"/>
  <c r="G19" i="82"/>
  <c r="F19" i="82"/>
  <c r="E19" i="82"/>
  <c r="D19" i="82"/>
  <c r="B19" i="82"/>
  <c r="B15" i="82"/>
  <c r="B12" i="82"/>
  <c r="B10" i="82"/>
  <c r="L8" i="82"/>
  <c r="K8" i="82"/>
  <c r="J8" i="82"/>
  <c r="I8" i="82"/>
  <c r="H8" i="82"/>
  <c r="G8" i="82"/>
  <c r="F8" i="82"/>
  <c r="E8" i="82"/>
  <c r="D8" i="82"/>
  <c r="B8" i="82"/>
  <c r="J120" i="81"/>
  <c r="E120" i="81"/>
  <c r="B120" i="81"/>
  <c r="B118" i="81"/>
  <c r="L116" i="81"/>
  <c r="K116" i="81"/>
  <c r="J116" i="81"/>
  <c r="I116" i="81"/>
  <c r="H116" i="81"/>
  <c r="F116" i="81"/>
  <c r="E116" i="81"/>
  <c r="D116" i="81"/>
  <c r="C116" i="81"/>
  <c r="B111" i="81"/>
  <c r="B113" i="81"/>
  <c r="B110" i="81"/>
  <c r="B109" i="81"/>
  <c r="L107" i="81"/>
  <c r="K107" i="81"/>
  <c r="J107" i="81"/>
  <c r="I107" i="81"/>
  <c r="H107" i="81"/>
  <c r="F107" i="81"/>
  <c r="E107" i="81"/>
  <c r="D107" i="81"/>
  <c r="C107" i="81"/>
  <c r="B99" i="81"/>
  <c r="B97" i="81"/>
  <c r="B95" i="81"/>
  <c r="B93" i="81"/>
  <c r="B91" i="81"/>
  <c r="B77" i="81"/>
  <c r="B76" i="81"/>
  <c r="B73" i="81"/>
  <c r="B71" i="81"/>
  <c r="B69" i="81"/>
  <c r="B63" i="81"/>
  <c r="L61" i="81"/>
  <c r="K61" i="81"/>
  <c r="J61" i="81"/>
  <c r="I61" i="81"/>
  <c r="H61" i="81"/>
  <c r="F61" i="81"/>
  <c r="E61" i="81"/>
  <c r="D61" i="81"/>
  <c r="C61" i="81"/>
  <c r="P57" i="81"/>
  <c r="O57" i="81"/>
  <c r="L55" i="81"/>
  <c r="K55" i="81"/>
  <c r="J55" i="81"/>
  <c r="I55" i="81"/>
  <c r="H55" i="81"/>
  <c r="F55" i="81"/>
  <c r="E55" i="81"/>
  <c r="D55" i="81"/>
  <c r="C55" i="81"/>
  <c r="B55" i="81"/>
  <c r="B38" i="81"/>
  <c r="B40" i="81"/>
  <c r="B33" i="81"/>
  <c r="B26" i="81"/>
  <c r="L24" i="81"/>
  <c r="K24" i="81"/>
  <c r="J24" i="81"/>
  <c r="I24" i="81"/>
  <c r="H24" i="81"/>
  <c r="F24" i="81"/>
  <c r="E24" i="81"/>
  <c r="D24" i="81"/>
  <c r="C24" i="81"/>
  <c r="B16" i="103" l="1"/>
  <c r="B16" i="106"/>
  <c r="B16" i="105"/>
  <c r="B8" i="105"/>
  <c r="B8" i="106"/>
  <c r="B9" i="105"/>
  <c r="B9" i="106"/>
  <c r="B15" i="103"/>
  <c r="B15" i="106"/>
  <c r="B15" i="105"/>
  <c r="B12" i="103"/>
  <c r="B12" i="106"/>
  <c r="B12" i="105"/>
  <c r="B13" i="103"/>
  <c r="B13" i="105"/>
  <c r="B13" i="106"/>
  <c r="B14" i="103"/>
  <c r="B14" i="106"/>
  <c r="B14" i="105"/>
  <c r="E46" i="90"/>
  <c r="E58" i="90"/>
  <c r="B8" i="103"/>
  <c r="B8" i="104"/>
  <c r="B9" i="103"/>
  <c r="B9" i="104"/>
  <c r="B10" i="92"/>
  <c r="B10" i="98"/>
  <c r="B10" i="103"/>
  <c r="B14" i="92"/>
  <c r="B15" i="92"/>
  <c r="B12" i="92"/>
  <c r="B13" i="92"/>
  <c r="B16" i="92"/>
  <c r="B4" i="98"/>
  <c r="B4" i="91"/>
  <c r="B4" i="86"/>
  <c r="B4" i="89"/>
  <c r="B4" i="84"/>
  <c r="B4" i="90"/>
  <c r="B4" i="92"/>
  <c r="B4" i="83"/>
  <c r="B8" i="91"/>
  <c r="B8" i="92"/>
  <c r="B8" i="86"/>
  <c r="B8" i="98"/>
  <c r="B9" i="92"/>
  <c r="B9" i="98"/>
  <c r="B9" i="91"/>
  <c r="B9" i="86"/>
  <c r="B12" i="98"/>
  <c r="B12" i="91"/>
  <c r="B13" i="91"/>
  <c r="B13" i="98"/>
  <c r="B15" i="91"/>
  <c r="B15" i="98"/>
  <c r="B14" i="91"/>
  <c r="B14" i="98"/>
  <c r="B16" i="91"/>
  <c r="B16" i="98"/>
  <c r="D57" i="81"/>
  <c r="B14" i="90"/>
  <c r="B5" i="82"/>
  <c r="C16" i="90"/>
  <c r="G16" i="90"/>
  <c r="F16" i="90"/>
  <c r="E16" i="90"/>
  <c r="D16" i="90"/>
  <c r="F54" i="86"/>
  <c r="G54" i="86" s="1"/>
  <c r="H103" i="86"/>
  <c r="I103" i="86" s="1"/>
  <c r="F34" i="90"/>
  <c r="G34" i="90" l="1"/>
  <c r="F46" i="90"/>
  <c r="F58" i="90"/>
  <c r="B5" i="104"/>
  <c r="B5" i="106"/>
  <c r="B5" i="105"/>
  <c r="B5" i="90"/>
  <c r="B5" i="83"/>
  <c r="B5" i="84"/>
  <c r="B5" i="98"/>
  <c r="B5" i="86"/>
  <c r="B5" i="91"/>
  <c r="B5" i="103"/>
  <c r="B5" i="92"/>
  <c r="B5" i="89"/>
  <c r="G46" i="90" l="1"/>
  <c r="G58" i="9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17" authorId="0" shapeId="0" xr:uid="{D717962A-D7A8-4C00-8763-CDE397445B30}">
      <text>
        <r>
          <rPr>
            <b/>
            <sz val="9"/>
            <color indexed="81"/>
            <rFont val="Tahoma"/>
            <family val="2"/>
          </rPr>
          <t>Link to specific CBSA SOR or MIF page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tc={4B21D2FF-E60B-44F2-AA37-5F135CD8D0FB}</author>
    <author>tc={09EAEC5B-574A-406C-B367-612E97485F38}</author>
    <author>tc={BA8EA4C3-5B75-448A-B333-0D9D667CC70C}</author>
  </authors>
  <commentList>
    <comment ref="H6" authorId="0" shapeId="0" xr:uid="{4B21D2FF-E60B-44F2-AA37-5F135CD8D0FB}">
      <text>
        <t>[Threaded comment]
Your version of Excel allows you to read this threaded comment; however, any edits to it will get removed if the file is opened in a newer version of Excel. Learn more: https://go.microsoft.com/fwlink/?linkid=870924
Comment:
    Link</t>
      </text>
    </comment>
    <comment ref="X16" authorId="1" shapeId="0" xr:uid="{09EAEC5B-574A-406C-B367-612E97485F38}">
      <text>
        <t xml:space="preserve">[Threaded comment]
Your version of Excel allows you to read this threaded comment; however, any edits to it will get removed if the file is opened in a newer version of Excel. Learn more: https://go.microsoft.com/fwlink/?linkid=870924
Comment:
    Divide by 1000
</t>
      </text>
    </comment>
    <comment ref="M22" authorId="2" shapeId="0" xr:uid="{BA8EA4C3-5B75-448A-B333-0D9D667CC70C}">
      <text>
        <t>[Threaded comment]
Your version of Excel allows you to read this threaded comment; however, any edits to it will get removed if the file is opened in a newer version of Excel. Learn more: https://go.microsoft.com/fwlink/?linkid=870924
Comment:
    Link</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tc={32958E7C-C115-44D2-8ECA-B8DB96EAAE61}</author>
  </authors>
  <commentList>
    <comment ref="O1" authorId="0" shapeId="0" xr:uid="{32958E7C-C115-44D2-8ECA-B8DB96EAAE61}">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tc={B1293736-1A6A-40D1-B6D4-834EAC7DA22A}</author>
  </authors>
  <commentList>
    <comment ref="D77" authorId="0" shapeId="0" xr:uid="{B1293736-1A6A-40D1-B6D4-834EAC7DA22A}">
      <text>
        <t>[Threaded comment]
Your version of Excel allows you to read this threaded comment; however, any edits to it will get removed if the file is opened in a newer version of Excel. Learn more: https://go.microsoft.com/fwlink/?linkid=870924
Comment:
    Adjust decimal points as appropriate</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tc={61643D3D-3FFA-4132-BEEF-11C5D2581BD9}</author>
  </authors>
  <commentList>
    <comment ref="D77" authorId="0" shapeId="0" xr:uid="{61643D3D-3FFA-4132-BEEF-11C5D2581BD9}">
      <text>
        <t>[Threaded comment]
Your version of Excel allows you to read this threaded comment; however, any edits to it will get removed if the file is opened in a newer version of Excel. Learn more: https://go.microsoft.com/fwlink/?linkid=870924
Comment:
    Adjust decimal points as appropriate</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tc={94748C51-24BE-4D71-8B9C-74D9DF50B663}</author>
  </authors>
  <commentList>
    <comment ref="D77" authorId="0" shapeId="0" xr:uid="{94748C51-24BE-4D71-8B9C-74D9DF50B663}">
      <text>
        <t>[Threaded comment]
Your version of Excel allows you to read this threaded comment; however, any edits to it will get removed if the file is opened in a newer version of Excel. Learn more: https://go.microsoft.com/fwlink/?linkid=870924
Comment:
    Adjust decimal points as appropriate</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tc={973498C4-5CA3-42CD-A0C4-A1C67CE61420}</author>
  </authors>
  <commentList>
    <comment ref="D77" authorId="0" shapeId="0" xr:uid="{973498C4-5CA3-42CD-A0C4-A1C67CE61420}">
      <text>
        <t>[Threaded comment]
Your version of Excel allows you to read this threaded comment; however, any edits to it will get removed if the file is opened in a newer version of Excel. Learn more: https://go.microsoft.com/fwlink/?linkid=870924
Comment:
    Adjust decimal points as appropriate</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tc={AA678BA7-6741-41A4-A1FD-BC9F2E87422A}</author>
  </authors>
  <commentList>
    <comment ref="D77" authorId="0" shapeId="0" xr:uid="{AA678BA7-6741-41A4-A1FD-BC9F2E87422A}">
      <text>
        <t>[Threaded comment]
Your version of Excel allows you to read this threaded comment; however, any edits to it will get removed if the file is opened in a newer version of Excel. Learn more: https://go.microsoft.com/fwlink/?linkid=870924
Comment:
    Adjust decimal points as appropriate</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tc={C0327A1E-982E-4EBB-A2A7-A919591BE5E8}</author>
    <author>tc={A294C30A-770F-405C-940F-68801806AF56}</author>
    <author>tc={393F84EE-63F2-440B-8EC9-0F5FF2CDEDEE}</author>
    <author>tc={A3D1795D-1689-43D1-8A10-E66F2F03EFF8}</author>
    <author>tc={D69CEB06-077E-4B19-A16A-5A1877E6D7EF}</author>
    <author>tc={7C31AAFF-A775-4DBF-BFDC-1B57B1B3A45A}</author>
    <author>tc={D3A708AD-F56D-43B2-A90B-1F79B25C96A6}</author>
  </authors>
  <commentList>
    <comment ref="C2" authorId="0" shapeId="0" xr:uid="{C0327A1E-982E-4EBB-A2A7-A919591BE5E8}">
      <text>
        <t>[Threaded comment]
Your version of Excel allows you to read this threaded comment; however, any edits to it will get removed if the file is opened in a newer version of Excel. Learn more: https://go.microsoft.com/fwlink/?linkid=870924
Comment:
    Note
Reply:
    Noted</t>
      </text>
    </comment>
    <comment ref="H6" authorId="1" shapeId="0" xr:uid="{A294C30A-770F-405C-940F-68801806AF56}">
      <text>
        <t>[Threaded comment]
Your version of Excel allows you to read this threaded comment; however, any edits to it will get removed if the file is opened in a newer version of Excel. Learn more: https://go.microsoft.com/fwlink/?linkid=870924
Comment:
    Link Trade levels</t>
      </text>
    </comment>
    <comment ref="X16" authorId="2" shapeId="0" xr:uid="{393F84EE-63F2-440B-8EC9-0F5FF2CDEDEE}">
      <text>
        <t>[Threaded comment]
Your version of Excel allows you to read this threaded comment; however, any edits to it will get removed if the file is opened in a newer version of Excel. Learn more: https://go.microsoft.com/fwlink/?linkid=870924
Comment:
    Divide these all by 1000</t>
      </text>
    </comment>
    <comment ref="M22" authorId="3" shapeId="0" xr:uid="{A3D1795D-1689-43D1-8A10-E66F2F03EFF8}">
      <text>
        <t>[Threaded comment]
Your version of Excel allows you to read this threaded comment; however, any edits to it will get removed if the file is opened in a newer version of Excel. Learn more: https://go.microsoft.com/fwlink/?linkid=870924
Comment:
    Link Other Countries</t>
      </text>
    </comment>
    <comment ref="K69" authorId="4" shapeId="0" xr:uid="{D69CEB06-077E-4B19-A16A-5A1877E6D7EF}">
      <text>
        <t>[Threaded comment]
Your version of Excel allows you to read this threaded comment; however, any edits to it will get removed if the file is opened in a newer version of Excel. Learn more: https://go.microsoft.com/fwlink/?linkid=870924
Comment:
    Change to 2-Non-Subject</t>
      </text>
    </comment>
    <comment ref="L69" authorId="5" shapeId="0" xr:uid="{7C31AAFF-A775-4DBF-BFDC-1B57B1B3A45A}">
      <text>
        <t>[Threaded comment]
Your version of Excel allows you to read this threaded comment; however, any edits to it will get removed if the file is opened in a newer version of Excel. Learn more: https://go.microsoft.com/fwlink/?linkid=870924
Comment:
    Should be Other Countries, not mexico</t>
      </text>
    </comment>
    <comment ref="M69" authorId="6" shapeId="0" xr:uid="{D3A708AD-F56D-43B2-A90B-1F79B25C96A6}">
      <text>
        <t>[Threaded comment]
Your version of Excel allows you to read this threaded comment; however, any edits to it will get removed if the file is opened in a newer version of Excel. Learn more: https://go.microsoft.com/fwlink/?linkid=870924
Comment:
    Link other countries</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tc={3CFC542F-1E04-4D09-B6ED-50BDB930CD32}</author>
    <author>tc={A6820329-ED34-4424-8BC5-9B9C1604F85F}</author>
    <author>tc={60124BC7-2FAA-4395-B91D-CAB51CC2CE92}</author>
  </authors>
  <commentList>
    <comment ref="H6" authorId="0" shapeId="0" xr:uid="{3CFC542F-1E04-4D09-B6ED-50BDB930CD32}">
      <text>
        <t>[Threaded comment]
Your version of Excel allows you to read this threaded comment; however, any edits to it will get removed if the file is opened in a newer version of Excel. Learn more: https://go.microsoft.com/fwlink/?linkid=870924
Comment:
    Link Trade Levels</t>
      </text>
    </comment>
    <comment ref="X16" authorId="1" shapeId="0" xr:uid="{A6820329-ED34-4424-8BC5-9B9C1604F85F}">
      <text>
        <t xml:space="preserve">[Threaded comment]
Your version of Excel allows you to read this threaded comment; however, any edits to it will get removed if the file is opened in a newer version of Excel. Learn more: https://go.microsoft.com/fwlink/?linkid=870924
Comment:
    Divide these all by 1000
</t>
      </text>
    </comment>
    <comment ref="M22" authorId="2" shapeId="0" xr:uid="{60124BC7-2FAA-4395-B91D-CAB51CC2CE92}">
      <text>
        <t>[Threaded comment]
Your version of Excel allows you to read this threaded comment; however, any edits to it will get removed if the file is opened in a newer version of Excel. Learn more: https://go.microsoft.com/fwlink/?linkid=870924
Comment:
    Link</t>
      </text>
    </comment>
  </commentList>
</comments>
</file>

<file path=xl/sharedStrings.xml><?xml version="1.0" encoding="utf-8"?>
<sst xmlns="http://schemas.openxmlformats.org/spreadsheetml/2006/main" count="2636" uniqueCount="799">
  <si>
    <t>TRANSMISSION DU QUESTIONNAIRE REMPLI</t>
  </si>
  <si>
    <t>Firm Name</t>
  </si>
  <si>
    <t>Firm Address</t>
  </si>
  <si>
    <t>Adresse de l'entreprise</t>
  </si>
  <si>
    <t>Adresse du site Web</t>
  </si>
  <si>
    <t>Name of Authorized Official</t>
  </si>
  <si>
    <t>Nom du représentant autorisé</t>
  </si>
  <si>
    <t>Title of Authorized Official</t>
  </si>
  <si>
    <t>Titre du représentant autorisé</t>
  </si>
  <si>
    <t>E-mail Address</t>
  </si>
  <si>
    <t>Telephone</t>
  </si>
  <si>
    <t>Téléphone</t>
  </si>
  <si>
    <t>Question 1</t>
  </si>
  <si>
    <t xml:space="preserve">Dénomination sociale de l'entreprise </t>
  </si>
  <si>
    <t>Role in the Industry</t>
  </si>
  <si>
    <t>Question 2</t>
  </si>
  <si>
    <t>Question 3</t>
  </si>
  <si>
    <t>Question 4</t>
  </si>
  <si>
    <t>Question 5</t>
  </si>
  <si>
    <t>Question 6</t>
  </si>
  <si>
    <t>Question 7</t>
  </si>
  <si>
    <t>Question 8</t>
  </si>
  <si>
    <t>Question 9</t>
  </si>
  <si>
    <t>Question 10</t>
  </si>
  <si>
    <t>Question 11</t>
  </si>
  <si>
    <t>Provide the names and addresses of other locations, facilities, and outlets in Canada on behalf of which your company is responding.</t>
  </si>
  <si>
    <t>Question 12</t>
  </si>
  <si>
    <t>FIRM INFORMATION</t>
  </si>
  <si>
    <t>RENSEIGNEMENTS SUR L’ENTREPRISE</t>
  </si>
  <si>
    <t>CONFIRMATION DES DONNÉES DÉCLARÉES</t>
  </si>
  <si>
    <t>CERTIFICATION</t>
  </si>
  <si>
    <t>ATTESTATION</t>
  </si>
  <si>
    <t>Website Address</t>
  </si>
  <si>
    <t>PUBLIC COMMENTS</t>
  </si>
  <si>
    <t>Atlantic Provinces</t>
  </si>
  <si>
    <t>Provinces de l’Atlantique</t>
  </si>
  <si>
    <t xml:space="preserve">Quebec and Ontario </t>
  </si>
  <si>
    <t>Québec et Ontario</t>
  </si>
  <si>
    <t>Manitoba and Saskatchewan</t>
  </si>
  <si>
    <t>Alberta and British Columbia</t>
  </si>
  <si>
    <t>Alberta et Colombie-Britannique</t>
  </si>
  <si>
    <t>Nunavut, Yukon and Northwest Territories</t>
  </si>
  <si>
    <t>Nunavut, Yukon et Territoires du Nord-Ouest</t>
  </si>
  <si>
    <t xml:space="preserve">Manitoba et Saskatchewan </t>
  </si>
  <si>
    <t>Question 13</t>
  </si>
  <si>
    <t>Account 1</t>
  </si>
  <si>
    <t>Client 1</t>
  </si>
  <si>
    <t>Account 2</t>
  </si>
  <si>
    <t>Client 2</t>
  </si>
  <si>
    <t>Account 3</t>
  </si>
  <si>
    <t>Client 3</t>
  </si>
  <si>
    <t>Account 4</t>
  </si>
  <si>
    <t>Client 4</t>
  </si>
  <si>
    <t>Account 5</t>
  </si>
  <si>
    <t>Client 5</t>
  </si>
  <si>
    <t>Question 16</t>
  </si>
  <si>
    <t>Question 14</t>
  </si>
  <si>
    <t>Question 15</t>
  </si>
  <si>
    <t>QUESTIONNAIRE DUE DATE</t>
  </si>
  <si>
    <t>DATE D'ÉCHÉANCE DU QUESTIONNAIRE</t>
  </si>
  <si>
    <t>CONFIRMATION OF REPORTED DATA</t>
  </si>
  <si>
    <t>I understand that checking this box constitutes my legally binding signature.</t>
  </si>
  <si>
    <t>Je comprends que le fait de cocher cette case constitue ma signature juridiquement contraignante.</t>
  </si>
  <si>
    <t>Utilisateur final</t>
  </si>
  <si>
    <t>Rôle dans l'industrie</t>
  </si>
  <si>
    <t>Question 19</t>
  </si>
  <si>
    <t>PUBLIC</t>
  </si>
  <si>
    <t>CUSTOMS TARIFF</t>
  </si>
  <si>
    <t>TARIF DES DOUANES</t>
  </si>
  <si>
    <t>SUBMITTING THE QUESTIONNAIRE RESPONSE</t>
  </si>
  <si>
    <t>Fournissez les noms et adresses des autres emplacements, installations et points de vente au Canada au nom de laquelle votre entreprise répond. </t>
  </si>
  <si>
    <t>Adresse de courrier électronique</t>
  </si>
  <si>
    <t>Date</t>
  </si>
  <si>
    <t>End user</t>
  </si>
  <si>
    <t>Provide a brief history of your firm, with particular emphasis on activities regarding the goods.</t>
  </si>
  <si>
    <t>Donnez un bref historique de votre entreprise, en insistant plus particulièrement sur les activités entourant les marchandises.</t>
  </si>
  <si>
    <t>Question 17</t>
  </si>
  <si>
    <t>Question 18</t>
  </si>
  <si>
    <t>Question 20</t>
  </si>
  <si>
    <t>Question 21</t>
  </si>
  <si>
    <t>Question 22</t>
  </si>
  <si>
    <t>Question 23</t>
  </si>
  <si>
    <t>Question 24</t>
  </si>
  <si>
    <t>Question 25</t>
  </si>
  <si>
    <t>COMMENTAIRES PUBLICS</t>
  </si>
  <si>
    <t>Fournissez les stocks et ventes à l'exportation des marchandises importées.</t>
  </si>
  <si>
    <t>Describe the method used to value your firm's sales to Canadian or foreign associated firms.</t>
  </si>
  <si>
    <t>Décrivez la méthode utilisée pour déterminer la valeur des ventes de votre entreprise à ses entreprises associées au Canada et/ou à l’étranger.</t>
  </si>
  <si>
    <t>PROTECTED COMMENTS</t>
  </si>
  <si>
    <t>Confirm that all information is reported on a calendar-year basis.</t>
  </si>
  <si>
    <t>Confirmez que tous les renseignements déclarés le sont selon l’année civile.</t>
  </si>
  <si>
    <t>Imports</t>
  </si>
  <si>
    <t>Variable</t>
  </si>
  <si>
    <t>English</t>
  </si>
  <si>
    <t>French</t>
  </si>
  <si>
    <t>Data Validation comments</t>
  </si>
  <si>
    <t>Case Number</t>
  </si>
  <si>
    <t>The Goods</t>
  </si>
  <si>
    <t>Due Date</t>
  </si>
  <si>
    <t>Trade Level 1 (plural)</t>
  </si>
  <si>
    <t>Benchmark Products 1</t>
  </si>
  <si>
    <t>Benchmark Products 2</t>
  </si>
  <si>
    <t>Benchmark Products 3</t>
  </si>
  <si>
    <t>Benchmark Products 4</t>
  </si>
  <si>
    <t>Benchmark Products 5</t>
  </si>
  <si>
    <t>Product Defn</t>
  </si>
  <si>
    <t>HS Code defn change date</t>
  </si>
  <si>
    <t>HS Codes before change</t>
  </si>
  <si>
    <t>HS Codes after change</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</si>
  <si>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</si>
  <si>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</si>
  <si>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</si>
  <si>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</si>
  <si>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</si>
  <si>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</si>
  <si>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</si>
  <si>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</si>
  <si>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</si>
  <si>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</si>
  <si>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</si>
  <si>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</si>
  <si>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</si>
  <si>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</si>
  <si>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t>
  </si>
  <si>
    <t>Price Premium</t>
  </si>
  <si>
    <t xml:space="preserve"> Majoration du prix</t>
  </si>
  <si>
    <t>Sales</t>
  </si>
  <si>
    <t>Ventes</t>
  </si>
  <si>
    <t>Describe how delivery of the goods sold by your firm is paid for.</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</si>
  <si>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</si>
  <si>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</si>
  <si>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</si>
  <si>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</si>
  <si>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</si>
  <si>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</si>
  <si>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</si>
  <si>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</si>
  <si>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</si>
  <si>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</si>
  <si>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</si>
  <si>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</si>
  <si>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</si>
  <si>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For the questions in this tab, note the following:</t>
  </si>
  <si>
    <t>Pour les questions de cet onglet, notez ce qui suit :</t>
  </si>
  <si>
    <t>Beginning inventory</t>
  </si>
  <si>
    <t>Stock d'ouverture</t>
  </si>
  <si>
    <t>Ventes à l'exportation</t>
  </si>
  <si>
    <t>Ending inventory</t>
  </si>
  <si>
    <t>Décrivez les plans de votre entreprise pour gérer les niveaux de stocks au cours des deux prochaines années. Fournissez les motifs et les hypothèses sous-tendant ces objectifs et ces stratégies.</t>
  </si>
  <si>
    <t>Delivery Cost</t>
  </si>
  <si>
    <t>Coût de livraison</t>
  </si>
  <si>
    <t>Regional Sales</t>
  </si>
  <si>
    <t>Ventes régionales</t>
  </si>
  <si>
    <t>For additional details, view the Info tab.</t>
  </si>
  <si>
    <t>Pour plus de détails, consultez l'onglet Info.</t>
  </si>
  <si>
    <t>References to "the goods" in this questionnaire refer to:</t>
  </si>
  <si>
    <t>Les références aux « marchandises » dans ce questionnaire font référence à :</t>
  </si>
  <si>
    <t>Describe how delivery of the goods purchased by your firm is paid for.</t>
  </si>
  <si>
    <t>Explain circumstances where Canadian purchasers are willing to pay a price premium for the goods produced in Canada and what the amount of that premium would be.</t>
  </si>
  <si>
    <t xml:space="preserve">Primary Industry 1 </t>
  </si>
  <si>
    <t>Segment de marché 1</t>
  </si>
  <si>
    <t>Primary Industry 2</t>
  </si>
  <si>
    <t>Segment de marché 2</t>
  </si>
  <si>
    <t>Primary Industry 3</t>
  </si>
  <si>
    <t>Segment de marché 3</t>
  </si>
  <si>
    <t>Fournissez la répartition régionale du volume des ventes d'importations de marchandises par votre entreprise.</t>
  </si>
  <si>
    <t>Type</t>
  </si>
  <si>
    <t xml:space="preserve">Exporter name: </t>
  </si>
  <si>
    <t>Nom de l'exportateur :</t>
  </si>
  <si>
    <t>Importations</t>
  </si>
  <si>
    <t xml:space="preserve">Report the volume and value of sales of imports in Canada for each benchmark product listed below : </t>
  </si>
  <si>
    <t xml:space="preserve">Report the volume and value of sales of imports in Canada for each account listed below : </t>
  </si>
  <si>
    <t>Déclarez le volume et la valeur des ventes d'importations au Canada pour chaque compte indiqué ci-dessous :</t>
  </si>
  <si>
    <t>Provide your firm's inventories and export sales of imports of the goods.</t>
  </si>
  <si>
    <t>If the volume of ending inventory in Question 1 on the Invent-Stock tab differs from the calculated ending inventory, explain why there is a difference.</t>
  </si>
  <si>
    <t>Les informations publiques/non confidentielles de ce tableau sont automatiquement générées à partir des informations fournies dans les onglets "Imp" et l'onglet "Invent-Stock". Toute modification de ce résumé public doit donc être effectuée dans ces onglets.</t>
  </si>
  <si>
    <t>Select Yes or No</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</si>
  <si>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</si>
  <si>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</si>
  <si>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</si>
  <si>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Retournez le questionnaire rempli en utilisant l’une des options suivantes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</si>
  <si>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</si>
  <si>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Net delivered selling value</t>
  </si>
  <si>
    <t>Valeur de vente nette rendue</t>
  </si>
  <si>
    <t>Net delivered purchase value (laid-in cost)</t>
  </si>
  <si>
    <t>Describe whether there is seasonality in the Canadian market for the goods. Describe any seasonal patterns in your firm's imports, inventory or sales of imports in Canada.</t>
  </si>
  <si>
    <t>Décrivez s'il y a une saisonnalité sur le marché canadien pour les marchandises. Décrivez les tendances saisonnières dans les importations, les stocks ou les ventes d’importations de votre entreprise au Canada.</t>
  </si>
  <si>
    <t>Expliquez les changements que vous prévoyez voir sur le marché canadien et sur d’autres marchés mondiaux pour les marchandises au cours des deux prochaines années en ce qui concerne la demande, les prix, les volumes d’importation ou tout autre facteur.</t>
  </si>
  <si>
    <t>Error</t>
  </si>
  <si>
    <t>Erreur</t>
  </si>
  <si>
    <t>Okay</t>
  </si>
  <si>
    <t xml:space="preserve">Report the volume and value of imports for each benchmark product listed below : </t>
  </si>
  <si>
    <t>Indiquez le volume et la valeur des importations pour chaque produit de référence :</t>
  </si>
  <si>
    <t xml:space="preserve">Report the volume of imports and the ending inventory in Canada of the goods originating from the exporter outlined above : </t>
  </si>
  <si>
    <t>Ending Inventories</t>
  </si>
  <si>
    <t>Difference between ending inventory in Question 1 on the Invent-Stock tab and the calculated ending inventory</t>
  </si>
  <si>
    <t>GLOSSAIRE</t>
  </si>
  <si>
    <t/>
  </si>
  <si>
    <t xml:space="preserve">Report the volume and value of imports during CBSA's period of dumping investigation : </t>
  </si>
  <si>
    <t>Indiquez le volume et la valeur des importations pendant la période d'enquête de dumping de l'ASFC :</t>
  </si>
  <si>
    <t>Benchmark Products 6</t>
  </si>
  <si>
    <t xml:space="preserve">Questions relating to this questionnaire should be directed to:
</t>
  </si>
  <si>
    <t xml:space="preserve">Toutes les questions relatives au présent questionnaire doivent être adressées à :
</t>
  </si>
  <si>
    <t>Dénomination sociale 
(en français et en anglais, le cas échéant)</t>
  </si>
  <si>
    <t>Dans quelle langue préférez-vous remplir ce questionnaire?</t>
  </si>
  <si>
    <t>SALES OF IMPORTS IN CANADA TO TOP FIVE ACCOUNTS</t>
  </si>
  <si>
    <t>VENTES D'IMPORTATIONS AU CANADA À VOS CINQ PLUS IMPORTANTS CLIENTS</t>
  </si>
  <si>
    <t>Nature of association</t>
  </si>
  <si>
    <t>Décrivez comment les coûts de livraison des marchandises achetées par votre entreprise sont payés.</t>
  </si>
  <si>
    <t>Décrivez comment les coûts de livraison des marchandises vendues par votre entreprise sont payés.</t>
  </si>
  <si>
    <t>Expliquez les circonstances dans lesquelles les acheteurs canadiens sont prêts à payer un prix plus élevé pour les marchandises produites au Canada. Quel serait le montant de ce supplément?</t>
  </si>
  <si>
    <t>Si votre entreprise désire ajouter des commentaires concernant vos réponses, vous les inscrivez ici. Indiquez à quelle question se rapportent vos commentaires.</t>
  </si>
  <si>
    <t xml:space="preserve">Describe any factors (for example, shipping delays, seasonality, etc.) which would explain the overall trend in your firm's quarterly import volumes and ending inventories, as reported in Question 5. </t>
  </si>
  <si>
    <t>Décrivez tous les facteurs (par exemple, les retards d’expédition, la saisonnalité, etc.) qui pourraient expliquer la tendance générale des volumes d’importation trimestriels et des stocks finals de votre entreprise, comme indiqué dans la question 5.</t>
  </si>
  <si>
    <t>Describe your firm’s plans to manage inventory levels, in the next two years. Provide the rationale and assumptions underlying these strategies and objectives.</t>
  </si>
  <si>
    <t>COMMENTAIRES PROTÉGÉS</t>
  </si>
  <si>
    <t>Confirmez que toutes les valeurs déclarées dans ce questionnaire sont en dollars canadiens.</t>
  </si>
  <si>
    <t>Confirm that all values reported in this questionnaire are in Canadian dollars.</t>
  </si>
  <si>
    <t>Maximum length reached. Please use the AddPro tab to add further info. | La limite maximale de caractères est atteinte. SVP utiliser l'onglet AddPro pour ajouter plus d'information.</t>
  </si>
  <si>
    <t>Maximum length reached. Please use the AddPub tab to add further info. | La limite maximale de caractères est atteinte. SVP utiliser l'onglet AddPub pour ajouter plus d'information.</t>
  </si>
  <si>
    <t>1000 character limit | limite de 1000 caractères</t>
  </si>
  <si>
    <t>Unaccounted</t>
  </si>
  <si>
    <t>Provide the regional distribution of your firm's volume of import sales of the goods.</t>
  </si>
  <si>
    <t>Provide your firm’s strategies and objectives for the next two years with respect to imports and sales of imports of the goods. Provide the rationale and assumptions underlying these strategies and objectives.</t>
  </si>
  <si>
    <t>Fournissez les stratégies et les objectifs de votre entreprise pour les deux prochaines années en ce qui concerne les importations et les ventes de marchandises importées. Fournir la justification et les hypothèses qui sous-tendent ces stratégies et objectifs.</t>
  </si>
  <si>
    <t>Fournissez les stratégies et les objectifs de votre entreprise pour les deux prochaines années en ce qui concerne les achats de marchandises fabriquées au Canada. Fournir la justification et les hypothèses qui sous-tendent ces stratégies et objectifs.</t>
  </si>
  <si>
    <t>Benchmark Products 7</t>
  </si>
  <si>
    <t>Benchmark Products 8</t>
  </si>
  <si>
    <t>Is there a different customer base in Canada for purchasing these goods?</t>
  </si>
  <si>
    <t>Existe-t-il une clientèle distincte au Canada pour l'achat de ces marchandises?</t>
  </si>
  <si>
    <t>Int period 1</t>
  </si>
  <si>
    <t>Int period 2</t>
  </si>
  <si>
    <t>Should your firm wish to add any comments related to its responses, submit them here. Be sure to indicate the applicable question number.</t>
  </si>
  <si>
    <t>Imports in Canada</t>
  </si>
  <si>
    <t>Importations au Canada</t>
  </si>
  <si>
    <t>Sales in Canada</t>
  </si>
  <si>
    <t>Ventes au Canada</t>
  </si>
  <si>
    <t>CAD</t>
  </si>
  <si>
    <t>Explain any changes you expect to see in the Canadian market and in other markets globally for the goods over the next two years with respect to demand, prices, import volumes or any other factor.</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</si>
  <si>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</si>
  <si>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</si>
  <si>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Firm Name (In English and French, if applicable)</t>
  </si>
  <si>
    <t>Trade Level 2 (plural)</t>
  </si>
  <si>
    <t>BMP6</t>
  </si>
  <si>
    <t>BMP7</t>
  </si>
  <si>
    <t>BMP8</t>
  </si>
  <si>
    <t>Date of change</t>
  </si>
  <si>
    <t>Si le questionnaire n’est pas rempli dans les délais impartis, le Tribunal peut rendre une ordonnance de production, aux termes de l’article 17 de la Loi sur le Tribunal canadien du commerce extérieur, afin d’exiger la production d’une réponse au questionnaire.</t>
  </si>
  <si>
    <t>Type d'affiliation</t>
  </si>
  <si>
    <t>Non Imputé</t>
  </si>
  <si>
    <t>Last Quarter of POI (ie Q2)</t>
  </si>
  <si>
    <t>Last Year of POI</t>
  </si>
  <si>
    <t>First Year of POI</t>
  </si>
  <si>
    <t>United States of America</t>
  </si>
  <si>
    <t>États-Unis d'Amérique</t>
  </si>
  <si>
    <t>Correct</t>
  </si>
  <si>
    <t>CBSA POI</t>
  </si>
  <si>
    <t>• Report all sales to Canadian and foreign associated firms.</t>
  </si>
  <si>
    <t>• Report all sales as of the date of shipment to the customer or the customer’s warehouse.</t>
  </si>
  <si>
    <t>• Report all values in Canadian dollars.</t>
  </si>
  <si>
    <t xml:space="preserve">• Veuillez indiquer seulement les ventes effectuées à partir des importations de votre entreprise. Les ventes de marchandises achetées auprès de producteurs canadiens doivent être exclues. </t>
  </si>
  <si>
    <t>• Déclarez toutes les ventes aux entreprises associées canadiennes et étrangères.</t>
  </si>
  <si>
    <t>• Déclarez toutes les ventes à compter de la date de l’expédition au client ou à son entrepôt.</t>
  </si>
  <si>
    <t>• Déclarez toutes les valeurs en dollars canadiens.</t>
  </si>
  <si>
    <t>• If your firm is an end user or a retailer, your firm does not need to report sales of imports or inventories of imports.</t>
  </si>
  <si>
    <t>• Si votre entreprise est un utilisateur final ou un détaillant, elle n’a pas besoin de déclarer ses ventes d’importations ou ses stocks d’importations.</t>
  </si>
  <si>
    <t>Export sales</t>
  </si>
  <si>
    <t>Différence entre le stock de clôture à la question 1 dans l'onglet Invent-Stock et le stock de clôture calculé</t>
  </si>
  <si>
    <t>Si le volume du stock de clôture à la question 1 dans l'onglet Invent-Stock diffère du stock de clôture calculé, expliquez pourquoi il y a une différence.</t>
  </si>
  <si>
    <t>Last Day of POI</t>
  </si>
  <si>
    <t>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t>
  </si>
  <si>
    <t xml:space="preserve">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 </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</si>
  <si>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</si>
  <si>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</si>
  <si>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</si>
  <si>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</si>
  <si>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Describe the differences between the commercial and structural quality of the goods on both a price and cost basis. If available, please also provide the price lists to demonstrate these differences.</t>
  </si>
  <si>
    <t>Décrivez les différences entre la qualité commerciale et la qualité de construction des marchandises, tant en termes de prix que de coût. Si vous disposez des listes de prix, veuillez également les fournir de manière à illustrer ces différences.</t>
  </si>
  <si>
    <t>Provide your firm’s strategies and objectives for the next two years with respect to purchases of the goods made in Canada. Provide the rationale and assumptions underlying these strategies and objectives.</t>
  </si>
  <si>
    <t>Plans</t>
  </si>
  <si>
    <t>List the names and addresses of any foreign or Canadian firms related to your firm (see definition in Info tab) that are involved in the production, export, import, sale, purchase of the goods or supply of direct materials used to produce the goods. For each firm, indicate the nature of your association and its role in the industry.</t>
  </si>
  <si>
    <t>Dressez la liste des dénominations et adresses de toutes les entreprises canadiennes ou étrangères auxquelles votre entreprise est reliée (voir définition dans l'onglet Info) et qui participent à la production, à l’exportation, à l’importation, à la vente, à l’achat de marchandises ou à l’approvisionnement de matières premières pour la production des marchandises. Pour chaque entreprise, veuillez indiquer le type d’affiliation et son rôle dans l'industrie.</t>
  </si>
  <si>
    <t>Related firms</t>
  </si>
  <si>
    <t>Entreprises affiliées</t>
  </si>
  <si>
    <t xml:space="preserve">Provide your firm's imports and sales of imports of the goods from: </t>
  </si>
  <si>
    <t xml:space="preserve">Indiquez les importations et les ventes de marchandises de votre entreprise de : </t>
  </si>
  <si>
    <t xml:space="preserve">Other countries include: </t>
  </si>
  <si>
    <t xml:space="preserve">Autres pays incluent : </t>
  </si>
  <si>
    <t>Additional Product Info</t>
  </si>
  <si>
    <t>Analyst 1</t>
  </si>
  <si>
    <t>Analyst 2</t>
  </si>
  <si>
    <t>Unit of measure (plural)</t>
  </si>
  <si>
    <t>tonnes</t>
  </si>
  <si>
    <t>Unit of measure (singular)</t>
  </si>
  <si>
    <t>tonne</t>
  </si>
  <si>
    <t>end users</t>
  </si>
  <si>
    <t>Important notes for formatting</t>
  </si>
  <si>
    <t>Insert and merge rows where needed to expand height of text boxes.</t>
  </si>
  <si>
    <t>Subject Countries (incl. French pronouns)</t>
  </si>
  <si>
    <t>IMPORTERS' QUESTIONNAIRE | QUESTIONNAIRE À L'INTENTION DES IMPORTATEURS</t>
  </si>
  <si>
    <t>INTRODUCTION</t>
  </si>
  <si>
    <t>LANGUAGE PREFERENCE | PRÉFÉRENCE LINGUISTIQUE</t>
  </si>
  <si>
    <t>DEFINITION OF "THE GOODS"</t>
  </si>
  <si>
    <t>LA DÉFINITION "DES MARCHANDISES"</t>
  </si>
  <si>
    <t>DO YOU NEED TO COMPLETE THIS QUESTIONNAIRE?</t>
  </si>
  <si>
    <t>FAILURE TO COMPLETE QUESTIONNAIRE</t>
  </si>
  <si>
    <t>QUESTIONNAIRE NON REMPLI</t>
  </si>
  <si>
    <t>QUESTIONS</t>
  </si>
  <si>
    <t>IMPORTERS' QUESTIONNAIRE</t>
  </si>
  <si>
    <t>QUESTIONNAIRE À L'INTENTION DES IMPORTATEURS</t>
  </si>
  <si>
    <t>QUESTIONNAIRE OUTLINE</t>
  </si>
  <si>
    <t>APERÇU DU QUESTIONNAIRE</t>
  </si>
  <si>
    <t>ADDITIONAL PRODUCT INFORMATION</t>
  </si>
  <si>
    <t>RENSEIGNEMENTS ADDITIONNELS SUR LE PRODUIT</t>
  </si>
  <si>
    <t>GLOSSARY</t>
  </si>
  <si>
    <t>La valeur de vos ventes après déduction des escomptes au comptant, des remises sur quantité et des escomptes reportés, des rabais, des taxes, des ristournes et des primes, qu’ils soient indiqués ou non sur la facture. Incluez le coût de livraison.</t>
  </si>
  <si>
    <t>GENERAL FIRM INFORMATION</t>
  </si>
  <si>
    <t>INFORMATIONS GÉNÉRALES SUR L'ENTREPRISE</t>
  </si>
  <si>
    <t>PRODUCER INTERACTIONS</t>
  </si>
  <si>
    <t>INTERACTIONS AVEC LES PRODUCTEURS</t>
  </si>
  <si>
    <t>IMPORTATION</t>
  </si>
  <si>
    <t>MARKET CHARACTERISTICS OF THE GOODS</t>
  </si>
  <si>
    <t>CARACTÉRISTIQUES DU MARCHÉ DES MARCHANDISES</t>
  </si>
  <si>
    <t>SALES</t>
  </si>
  <si>
    <t>VENTES</t>
  </si>
  <si>
    <t>MARKETS</t>
  </si>
  <si>
    <t>MARCHÉS</t>
  </si>
  <si>
    <t>Other</t>
  </si>
  <si>
    <t>Autre</t>
  </si>
  <si>
    <t>PROTECTED</t>
  </si>
  <si>
    <t>PROTÉGÉ</t>
  </si>
  <si>
    <t>IMPORTS OF BENCHMARK PRODUCTS</t>
  </si>
  <si>
    <t>IMPORTS AND SALES</t>
  </si>
  <si>
    <t>IMPORTATIONS ET VENTES</t>
  </si>
  <si>
    <t>SALES IN CANADA OF IMPORTS TO THE TOP FIVE ACCOUNTS</t>
  </si>
  <si>
    <t>SALES IN CANADA OF IMPORTS OF BENCHMARK PRODUCTS</t>
  </si>
  <si>
    <t>IMPORT DATA FOR CBSA PERIOD OF DUMPING INVESTIGATION</t>
  </si>
  <si>
    <t>DONNÉES SUR LES IMPORTATIONS POUR LA PÉRIODE D'ENQUÊTE ANTIDUMPING DE L'ASFC</t>
  </si>
  <si>
    <t>IMPORT DATA FOR MASSIVE IMPORTATION ANALYSIS</t>
  </si>
  <si>
    <t>Utilisez un onglet numéroté « Imp-Exp » pour chaque exportateur à partir duquel votre entreprise a importé. Pour obtenir des onglets « Imp-Exp » supplémentaires, contactez un analyste de cas identifié dans l'onglet « Intro ».</t>
  </si>
  <si>
    <t>Use one numbered "Imp-Exp" tab for each exporter your firm imported from. To acquire additional "Imp-Exp" tabs, contact a case analyst identified on the "Intro" tab.</t>
  </si>
  <si>
    <t>valeur d'achat nette rendue (CAD)</t>
  </si>
  <si>
    <t>net delivered purchase value (CAD)</t>
  </si>
  <si>
    <t>valeur de vente nette rendue (CAD)</t>
  </si>
  <si>
    <t>net delivered selling value (CAD)</t>
  </si>
  <si>
    <t>Total sales in Canada</t>
  </si>
  <si>
    <t>Ventes totales au Canada</t>
  </si>
  <si>
    <t>GENERAL</t>
  </si>
  <si>
    <t>GÉNÉRAL</t>
  </si>
  <si>
    <t>The goods are commonly classified in the Customs Tariff under the following Harmonized Commodity Description and Coding System (HS) number(s):</t>
  </si>
  <si>
    <t>Les marchandises sont généralement classées dans le Tarif des douanes sous les numéros suivants du Système harmonisé de désignation et de codification des marchandises (SH) :</t>
  </si>
  <si>
    <t>Public Question 1</t>
  </si>
  <si>
    <t>Countries for Imp-Exp tabs</t>
  </si>
  <si>
    <t>Other country 3</t>
  </si>
  <si>
    <t>Autre pays 3</t>
  </si>
  <si>
    <t>Other country 4</t>
  </si>
  <si>
    <t>Autre pays 4</t>
  </si>
  <si>
    <t>Other country 5</t>
  </si>
  <si>
    <t>Autre pays 5</t>
  </si>
  <si>
    <t>Imp-Exp Question 1</t>
  </si>
  <si>
    <t>Imp-Exp Questions 2, 3, 4</t>
  </si>
  <si>
    <t>• Report only sales from your firm’s imports. Sales of goods purchased from Canadian producers must be excluded.</t>
  </si>
  <si>
    <t>Note: Public/non-confidential information in this table is automatically generated from the information provided in the "Imp" tabs and "Invent-Stock" tab. Any changes to this public summary must therefore be made in those tabs.</t>
  </si>
  <si>
    <t>Drop down lists (MODIFY AS PER CASE SPECIFICS)</t>
  </si>
  <si>
    <t>In the table below, “Error” means that the total sales to your firm’s top five accounts for that period exceed your firm’s total import sales for that period. Therefore, please modify the above data if necessary.</t>
  </si>
  <si>
    <t>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t>
  </si>
  <si>
    <t>In the table below, “Error” means that the total imports of your firm's benchmark products exceed your firm's total imports for that period. Therefore, please modify the above data if necessary.</t>
  </si>
  <si>
    <t>Dans le tableau ci-dessous, « Erreur » signifie que les importations totales des produits de référence de votre entreprise dépassent les importations totales de votre entreprise pour cette période. Par conséquent, veuillez modifier les données ci-dessus si nécessaire.</t>
  </si>
  <si>
    <t>In the table below, “Error” means that the total sales of your firm's benchmark products exceed your firm's total import sales for that period. Therefore, please modify the above data if necessary.</t>
  </si>
  <si>
    <t>Explain any impacts on these outlooks should there be a finding of injury or threat of injury. Provide documents, or the names of documents, such as studies or articles in trade journals, that support your firm's statement.</t>
  </si>
  <si>
    <t>Expliquez les effets possibles sur ces perspectives advenant des conclusions du dommage ou du menace de dommage. Fournissez des documents, ou les noms de documents, tels que des études ou des articles dans des revues spécialisées, qui appuient la déclaration de votre entreprise.</t>
  </si>
  <si>
    <t>INVENTORIES AND EXPORT SALES</t>
  </si>
  <si>
    <t>STOCKS ET VENTES À L'EXPORTATION</t>
  </si>
  <si>
    <t>Intro</t>
  </si>
  <si>
    <t>Yes</t>
  </si>
  <si>
    <t>No</t>
  </si>
  <si>
    <t>Oui</t>
  </si>
  <si>
    <t>Non</t>
  </si>
  <si>
    <t>If no, explain.</t>
  </si>
  <si>
    <t>Si non, expliquez.</t>
  </si>
  <si>
    <t>Describe any factors (for example, shipping delays, seasonality, etc.) which would explain the overall trend in your firm's quarterly import volumes and ending inventories, as reported in Question 6.</t>
  </si>
  <si>
    <t>Décrivez tous les facteurs (par exemple, les retards d’expédition, la saisonnalité, etc.) qui pourraient expliquer la tendance générale des volumes d’importation trimestriels et des stocks finals de votre entreprise, comme indiqué dans la question 6.</t>
  </si>
  <si>
    <t>Q1</t>
  </si>
  <si>
    <t>T1</t>
  </si>
  <si>
    <t>Other Countries</t>
  </si>
  <si>
    <t>Autre pays</t>
  </si>
  <si>
    <t>Jun-Dec 2023</t>
  </si>
  <si>
    <t>juin-déc 2023</t>
  </si>
  <si>
    <t>Massive Importation Dates:</t>
  </si>
  <si>
    <t>Jan</t>
  </si>
  <si>
    <t>Feb</t>
  </si>
  <si>
    <t>Mar</t>
  </si>
  <si>
    <t>Apr</t>
  </si>
  <si>
    <t>May</t>
  </si>
  <si>
    <t>Jun</t>
  </si>
  <si>
    <t>Jul</t>
  </si>
  <si>
    <t>Aug</t>
  </si>
  <si>
    <t>Sep</t>
  </si>
  <si>
    <t>Oct</t>
  </si>
  <si>
    <t>Nov</t>
  </si>
  <si>
    <t>Dec</t>
  </si>
  <si>
    <t>Last Q requested</t>
  </si>
  <si>
    <t>Q3</t>
  </si>
  <si>
    <t>Q4</t>
  </si>
  <si>
    <t>Q2</t>
  </si>
  <si>
    <t>Months left</t>
  </si>
  <si>
    <t>Oct-Dec</t>
  </si>
  <si>
    <t>Jan-Feb</t>
  </si>
  <si>
    <t>Jan-Mar</t>
  </si>
  <si>
    <t>Apr-May</t>
  </si>
  <si>
    <t>Apr-Jun</t>
  </si>
  <si>
    <t>Jul-Aug</t>
  </si>
  <si>
    <t>Jul-Sept</t>
  </si>
  <si>
    <t>Oct-Nov</t>
  </si>
  <si>
    <t>Month Q posted</t>
  </si>
  <si>
    <t>Date for massive importation</t>
  </si>
  <si>
    <t>Year</t>
  </si>
  <si>
    <t>n/a</t>
  </si>
  <si>
    <t>CBSA Determination Date</t>
  </si>
  <si>
    <t>90 Days Prior</t>
  </si>
  <si>
    <t>Last Q to request</t>
  </si>
  <si>
    <t>Quest Posted</t>
  </si>
  <si>
    <t>Last Q</t>
  </si>
  <si>
    <t>DEVEZ-VOUS REMPLIR CE QUESTIONNAIRE?</t>
  </si>
  <si>
    <t>Valeur d’achat nette rendue (coût de revient)</t>
  </si>
  <si>
    <t>les pays sujets</t>
  </si>
  <si>
    <t xml:space="preserve">The exporter handles delivery, and the cost is built into the price. </t>
  </si>
  <si>
    <t xml:space="preserve">The exporter handles delivery, but charges your firm separately for it. </t>
  </si>
  <si>
    <t>L'exportateur s'occupe de la livraison et les frais de livraison sont inclus dans le prix de vente.</t>
  </si>
  <si>
    <t>La livraison et ses frais sont pris en charge par votre entreprise.</t>
  </si>
  <si>
    <t>L'exportateur s'occupe de la livraison mais les frais de livraison sont facturés séparément à votre entreprise.</t>
  </si>
  <si>
    <t>Sélectionnez oui ou non</t>
  </si>
  <si>
    <t>utilisateurs finals</t>
  </si>
  <si>
    <t>VENTES AU CANADA D'IMPORTATIONS À VOS CINQ PLUS IMPORTANTS CLIENTS</t>
  </si>
  <si>
    <t>IMPORTATIONS DE PRODUITS DE RÉFÉRENCE</t>
  </si>
  <si>
    <t>Indiquez le volume et la valeur des ventes d'importations au Canada pour chaque produit de référence :</t>
  </si>
  <si>
    <t>VENTES AU CANADA D'IMPORTATIONS DE PRODUITS DE RÉFÉRENCE</t>
  </si>
  <si>
    <t>Dans le tableau ci-dessous, « Erreur » signifie que les ventes totales des produits de référence de votre entreprise dépassent les ventes totales d'importations de votre entreprise pour cette période. Par conséquent, veuillez modifier les données ci-dessus si nécessaire.</t>
  </si>
  <si>
    <t>DONNÉES SUR LES IMPORTATIONS POUR L'ANALYSE DES IMPORTATIONS MASSIVES</t>
  </si>
  <si>
    <t>Stock de clôture</t>
  </si>
  <si>
    <t>Indiquez le volume des importations et le stock de clôture au Canada des marchandises provenant de l'exportateur décrit ci-dessus :</t>
  </si>
  <si>
    <t>oct.-déc.</t>
  </si>
  <si>
    <t>janv.</t>
  </si>
  <si>
    <t>janv.-févr.</t>
  </si>
  <si>
    <t>janv.-mars</t>
  </si>
  <si>
    <t>avr.</t>
  </si>
  <si>
    <t>avr.-mai</t>
  </si>
  <si>
    <t>avr.-juin</t>
  </si>
  <si>
    <t>juill.</t>
  </si>
  <si>
    <t>juill.-août</t>
  </si>
  <si>
    <t>oct.-nov.</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</si>
  <si>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</si>
  <si>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</si>
  <si>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</si>
  <si>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</si>
  <si>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</si>
  <si>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juill.-sept.</t>
  </si>
  <si>
    <t>i.e. columns B-L should be 160 pixels each.</t>
  </si>
  <si>
    <t>When adding or modifying columns, please ensure the total of all column widths in a tab equals 1760 pixels to allow for consistent scaling when exported to PDF.</t>
  </si>
  <si>
    <t>Using data provided in Question 1 in the country tabs with the data provided in Question 1 on the Invent-Stock tab, the questionnaire calculates ending inventory as follows:</t>
  </si>
  <si>
    <t>En utilisant les données fournies à la question 1 dans les onglets des pays avec les données fournies à la question 1 sur l'onglet Invent-Stock, le questionnaire calcule le stock de clôture comme suit :</t>
  </si>
  <si>
    <t>Pro Questions 2, 3, 4</t>
  </si>
  <si>
    <t xml:space="preserve">Your firm arranges and pays for delivery directly. </t>
  </si>
  <si>
    <t>Longueur (m)</t>
  </si>
  <si>
    <t>Length (m)</t>
  </si>
  <si>
    <t>Épaisseur de la paroi (mm)</t>
  </si>
  <si>
    <t>Wall Thickness (mm)</t>
  </si>
  <si>
    <t>Diamètre extérieur (mm)</t>
  </si>
  <si>
    <t>Outside Diameter (mm)</t>
  </si>
  <si>
    <t>Vendus au Canada ou exportés</t>
  </si>
  <si>
    <t>Sold in Canada or exported</t>
  </si>
  <si>
    <t>Pays d'origine</t>
  </si>
  <si>
    <t>Country of Origin</t>
  </si>
  <si>
    <t>Maximum</t>
  </si>
  <si>
    <t>Minimum</t>
  </si>
  <si>
    <t>Traitement de la surface (c.à dire recouverts ou non)</t>
  </si>
  <si>
    <t>Finish (ie. Bare or Coated)</t>
  </si>
  <si>
    <t>Nuance d'acier</t>
  </si>
  <si>
    <t>Steel Grade</t>
  </si>
  <si>
    <t>A</t>
  </si>
  <si>
    <t>GRADES</t>
  </si>
  <si>
    <t>hiddenc</t>
  </si>
  <si>
    <t>Provide the proportion of your import net delivered selling value that is represented by delivery costs.</t>
  </si>
  <si>
    <t>Indiquez la proportion de la valeur de vente nette rendue de vos importations qui est représentée par les frais de livraison.</t>
  </si>
  <si>
    <t>Delivery costs</t>
  </si>
  <si>
    <t>Coûts de livraison</t>
  </si>
  <si>
    <t>The value of your sales net of all discounts (cash, quantity or deferred), allowances, taxes, rebates and incentives, whether or not shown on the invoice. It includes all delivery costs.</t>
  </si>
  <si>
    <t>Verification - volume</t>
  </si>
  <si>
    <t>Vérification - volume</t>
  </si>
  <si>
    <t>Verification - value</t>
  </si>
  <si>
    <t>Vérification - valeur</t>
  </si>
  <si>
    <t>volume - total imports of benchmark products (Question 3)</t>
  </si>
  <si>
    <t>volume - total des importations des produits de référence (Question 3)</t>
  </si>
  <si>
    <t>volume - total imports (Question 1)</t>
  </si>
  <si>
    <t>volume - total des importations (Question 1)</t>
  </si>
  <si>
    <t>value - total imports of benchmark products (Question 3)</t>
  </si>
  <si>
    <t>valeur - total des importations des produits de référence (Question 3)</t>
  </si>
  <si>
    <t>valeur - total des importations (Question 1)</t>
  </si>
  <si>
    <t>volume - total sales in Canada of imports to the top five accounts (Question 2)</t>
  </si>
  <si>
    <t>volume - total sales in Canada of imports (Question 1)</t>
  </si>
  <si>
    <t>volume - total des ventes au Canada d'importations aux cinq principaux clients (Question 2)</t>
  </si>
  <si>
    <t>volume - total des ventes au Canada d'importations (Question 1)</t>
  </si>
  <si>
    <t>valeur - total des ventes au Canada d'importations aux cinq principaux clients (Question 2)</t>
  </si>
  <si>
    <t>valeur - total des ventes au Canada d'importations (Question 1)</t>
  </si>
  <si>
    <t>value - total sales in Canada of imports to the top five accounts (Question 2)</t>
  </si>
  <si>
    <t>value - total sales in Canada of imports (Question 1)</t>
  </si>
  <si>
    <t>volume - total sales in Canada of imports of benchmark products (Question 4)</t>
  </si>
  <si>
    <t>value - total sales in Canada of imports of benchmark products (Question 4)</t>
  </si>
  <si>
    <t>volume - total des ventes au Canada d'importations des produits de référence (Question 4)</t>
  </si>
  <si>
    <t>valeur - total des ventes au Canada d'importations des produits de référence (Question 4)</t>
  </si>
  <si>
    <t xml:space="preserve">Your firm handles delivery, and the cost is built into the price. </t>
  </si>
  <si>
    <t xml:space="preserve">Your firm handles delivery, but charges the purchaser separately for it. </t>
  </si>
  <si>
    <t xml:space="preserve">The purchaser arranges and pays for delivery directly. </t>
  </si>
  <si>
    <t>Votre entreprise s'occupe de la livraison et les frais de livraison sont inclus dans le prix de vente.</t>
  </si>
  <si>
    <t>Votre entreprise s'occupe de la livraison mais les frais de livraison sont facturés séparément à l’acheteur.</t>
  </si>
  <si>
    <t>La livraison et ses frais sont pris en charge par l’acheteur.</t>
  </si>
  <si>
    <t>In the table below, “Error” means that the sum of the quarterly imports reported above exceeds the annual imports reported in Question 1. Therefore, please modify the data if necessary.</t>
  </si>
  <si>
    <t>Dans le tableau ci-dessous, « Erreur » signifie que la somme des importations trimestrielles déclarées ci-dessus dépasse les importations annuelles déclarées à la question 1. Par conséquent, veuillez modifier les données si nécessaire.</t>
  </si>
  <si>
    <t>Select all that apply</t>
  </si>
  <si>
    <t>Sélectionnez toutes les réponses qui s'appliquent</t>
  </si>
  <si>
    <t>Your firm sold the goods, without modification, to members of the public (i.e. a retailer)?</t>
  </si>
  <si>
    <t>Your firm sold the goods, without modification, to other businesses (i.e. a distributor of the goods)?</t>
  </si>
  <si>
    <t>Your firm used the goods for its own purposes and the goods were not sold in any capacity (i.e. an end user of the goods)?</t>
  </si>
  <si>
    <t>Votre entreprise a vendu les marchandises, sans modification, à des particuliers (c'est-à-dire un détaillant) ?</t>
  </si>
  <si>
    <t>Votre entreprise a vendu les marchandises, sans modification, à d'autres entreprises (c'est-à-dire un distributeur des marchandises) ?</t>
  </si>
  <si>
    <t>Your firm used the goods in the production of a different product which you then sold (i.e. an end user of the goods)?</t>
  </si>
  <si>
    <t>Votre entreprise a utilisé les marchandises dans la production d'un produit différent que vous avez ensuite vendu (c'est-à-dire un utilisateur final des marchandises) ?</t>
  </si>
  <si>
    <t>Votre entreprise a utilisé les marchandises à ses propres fins et les marchandises n'ont été vendues sous aucune forme (c'est-à-dire un utilisateur final des marchandises) ?</t>
  </si>
  <si>
    <t>If no, explain why CBSA import data indicates that you imported using the HS numbers listed on the Info tab during this period.</t>
  </si>
  <si>
    <t>Si non, expliquez pourquoi les données d'importation de l'ASFC indiquent que vous avez importé en utilisant les numéros SH énumérés dans l'onglet Info au cours de cette période.</t>
  </si>
  <si>
    <t>Report the volume of imports and the ending inventory in Canada of the goods imported from the United States of America.</t>
  </si>
  <si>
    <t>Report the volume of imports and the ending inventory in Canada of the goods imported from Other Countries.</t>
  </si>
  <si>
    <t>Indiquez le volume des importations et le stock de clôture au Canada des marchandises importées des autre pays.</t>
  </si>
  <si>
    <t>Indiquez le volume des importations et le stock de clôture au Canada des marchandises importées des États-Unis d'Amérique.</t>
  </si>
  <si>
    <t>Confirm that all the sources of imports (countries) of the goods have been reported in this questionnaire.</t>
  </si>
  <si>
    <t>Confirmez que toutes les sources d'importations (pays) des marchandises ont été déclarées dans ce questionnaire.</t>
  </si>
  <si>
    <t>If your firm is a distributor, indicate the primary industries in which the goods are sold.</t>
  </si>
  <si>
    <t>Si votre entreprise est un distributeur, indiquez dans quels segments de marché ces marchandises sont vendues.</t>
  </si>
  <si>
    <t>Si votre entreprise est un utilisateur final, indiquez vos segments de marché.</t>
  </si>
  <si>
    <t>If your firm is an end user, indicate your primary industries.</t>
  </si>
  <si>
    <t>These tariff classification numbers may include other products than the goods, and the goods may also fall under additional tariff classification numbers.</t>
  </si>
  <si>
    <t>Ces numéros de classement tarifaire peuvent inclure des produits autres que les marchandises, et les marchandises peuvent également relever d'autres numéros de classement tarifaire.</t>
  </si>
  <si>
    <t>forged grinding media</t>
  </si>
  <si>
    <t>corps de broyage forgés</t>
  </si>
  <si>
    <t>dumping and the subsidizing</t>
  </si>
  <si>
    <t>le dumping et le subventionnement</t>
  </si>
  <si>
    <t>China</t>
  </si>
  <si>
    <t>de la Chine</t>
  </si>
  <si>
    <t>janv.-mars 2025</t>
  </si>
  <si>
    <t>janv.-mars 2026</t>
  </si>
  <si>
    <t>Andrew Wigmore</t>
  </si>
  <si>
    <t>Joseph Long</t>
  </si>
  <si>
    <t>Joseph.Long@tribunal.gc.ca</t>
  </si>
  <si>
    <t>343-597-3847</t>
  </si>
  <si>
    <t>Forged or stamped forged grinding media in spherical or ovoid shape ("ball"), with a nominal diameter between 25 millimeters (1 inch) up to and including 160 millimeters (6.25 inches), produced through the forging or stamping method.</t>
  </si>
  <si>
    <t>Corps de broyage forgés ou estampés en acier, de forme sphérique ou ovoïde (« boulets »), d’un diamètre nominal de 25 millimètres (1 pouce) à 160 millimètres (6,25 pouces) inclusivement, produits par forgeage ou estampage.</t>
  </si>
  <si>
    <t>https://www.cbsa-asfc.gc.ca/sima-lmsi/i-e/fgm2026/fgm2026-in-eng.html#3-2</t>
  </si>
  <si>
    <t>https://www.cbsa-asfc.gc.ca/sima-lmsi/i-e/fgm2026/fgm2026-in-fra.html#3-2</t>
  </si>
  <si>
    <t>7326.11.00.00</t>
  </si>
  <si>
    <t>other</t>
  </si>
  <si>
    <t>autre</t>
  </si>
  <si>
    <t>Chine</t>
  </si>
  <si>
    <t>To Be Entered</t>
  </si>
  <si>
    <t>Category1</t>
  </si>
  <si>
    <t>Forged</t>
  </si>
  <si>
    <t>Forgeage</t>
  </si>
  <si>
    <t>Category2</t>
  </si>
  <si>
    <t>Stamped</t>
  </si>
  <si>
    <t>Estampage</t>
  </si>
  <si>
    <t>Category3</t>
  </si>
  <si>
    <t>Unfinished (Green Balls)</t>
  </si>
  <si>
    <t>value - total imports (Question 1)</t>
  </si>
  <si>
    <t>Using data provided in Question 1 in the country tabs with the data provided in Question 3 on the Invent-Stock tab, the questionnaire calculates ending inventory as follows:</t>
  </si>
  <si>
    <t>En utilisant les données fournies à la question 1 dans les onglets des pays avec les données fournies à la question 3 sur l'onglet Invent-Stock, le questionnaire calcule le stock de clôture comme suit :</t>
  </si>
  <si>
    <t>Difference between ending inventory in Question 3 on the Invent-Stock tab and the calculated ending inventory</t>
  </si>
  <si>
    <t>If the volume of ending inventory in Question 3 on the Invent-Stock tab differs from the calculated ending inventory, explain why there is a difference.</t>
  </si>
  <si>
    <t>Using data provided in Question 1 in the country tabs with the data provided in Question 5 on the Invent-Stock tab, the questionnaire calculates ending inventory as follows:</t>
  </si>
  <si>
    <t>En utilisant les données fournies à la question 1 dans les onglets des pays avec les données fournies à la question 5 sur l'onglet Invent-Stock, le questionnaire calcule le stock de clôture comme suit :</t>
  </si>
  <si>
    <t>Difference between ending inventory in Question 5 on the Invent-Stock tab and the calculated ending inventory</t>
  </si>
  <si>
    <t>Différence entre le stock de clôture à la question 5 dans l'onglet Invent-Stock et le stock de clôture calculé</t>
  </si>
  <si>
    <t>If the volume of ending inventory in Question 5 on the Invent-Stock tab differs from the calculated ending inventory, explain why there is a difference.</t>
  </si>
  <si>
    <t>Si le volume du stock de clôture à la question 5 dans l'onglet Invent-Stock diffère du stock de clôture calculé, expliquez pourquoi il y a une différence.</t>
  </si>
  <si>
    <t>Si le volume du stock de clôture à la question 3 dans l'onglet Invent-Stock diffère du stock de clôture calculé, expliquez pourquoi il y a une différence.</t>
  </si>
  <si>
    <t>Différence entre le stock de clôture à la question 3 dans l'onglet Invent-Stock et le stock de clôture calculé</t>
  </si>
  <si>
    <t>Andrew.Wigmore@tribunal.gc.ca</t>
  </si>
  <si>
    <t>613-558-9353</t>
  </si>
  <si>
    <t>Jan-Mar 2025</t>
  </si>
  <si>
    <t>Jan-Mar 2026</t>
  </si>
  <si>
    <t>March 31</t>
  </si>
  <si>
    <t>31 mars</t>
  </si>
  <si>
    <t>Non finis (les boulets verts)</t>
  </si>
  <si>
    <t>The freight, handling, and insurance incurred by your firm from the point of direct shipment in Canada include all domestic delivery costs, including any costs incurred for the use of any stock yards or depots, and handling or delivery costs from those locations to the end user or an estimate of such delivery costs incurred by your customers.</t>
  </si>
  <si>
    <t>Le fret, la manutention et l’assurance engagés par votre entreprise à partir du point d’expédition directe au Canada incluent tous les coûts de livraison intérieurs, y compris tous les coûts engagés pour l’utilisation des parcs de stockage ou des dépôts, et les coûts de manutention ou de livraison de ces emplacements à l’utilisateur final ou une estimation de ces coûts de livraison engagés par vos clients.</t>
  </si>
  <si>
    <t>SAG Balls - 5.0" (125mm) within a 5% tolerance</t>
  </si>
  <si>
    <t>Billes SAG - 5.0" (125mm) avec une tolérance de 5%</t>
  </si>
  <si>
    <t>SAG Balls - 5.25" (133mm) within a 5% tolerance</t>
  </si>
  <si>
    <t>Billes SAG - 5.25" (133mm) avec une tolérance de 5%</t>
  </si>
  <si>
    <t>Mid-size Balls - 2.5" (65mm) within a 5% tolerance</t>
  </si>
  <si>
    <t>Billes de taille moyenne - 2.5" (65mm) avec une tolérance de 5%</t>
  </si>
  <si>
    <t>Mid-size Balls - 3.5" (94mm) within a 5% tolerance</t>
  </si>
  <si>
    <t>Billes de taille moyenne - 3.5" (94mm) avec une tolérance de 5%</t>
  </si>
  <si>
    <t>Regrind Balls - 1.0" (25mm) within a 5% tolerance</t>
  </si>
  <si>
    <t>Billes de rebroyeur - 1.0" (25mm) avec une tolérance de 5%</t>
  </si>
  <si>
    <t>June 16, 2026</t>
  </si>
  <si>
    <t>16 juin 2026</t>
  </si>
  <si>
    <t>Account 6</t>
  </si>
  <si>
    <t>Client 6</t>
  </si>
  <si>
    <t>FirmAcc</t>
  </si>
  <si>
    <t>Company:</t>
  </si>
  <si>
    <t>Respondent Type:</t>
  </si>
  <si>
    <t>Activity:</t>
  </si>
  <si>
    <t>Country:</t>
  </si>
  <si>
    <t>Subject/Non:</t>
  </si>
  <si>
    <t>Other Country:</t>
  </si>
  <si>
    <t>Trade Level:</t>
  </si>
  <si>
    <t>Sales To:</t>
  </si>
  <si>
    <t>2023</t>
  </si>
  <si>
    <t>2024</t>
  </si>
  <si>
    <t>2025</t>
  </si>
  <si>
    <t>Importer   |  Importateurs</t>
  </si>
  <si>
    <t>Imports from  |  Importations de</t>
  </si>
  <si>
    <t>China  |  Chine</t>
  </si>
  <si>
    <t>Subject</t>
  </si>
  <si>
    <t>-</t>
  </si>
  <si>
    <t>United States  |  États-Unis</t>
  </si>
  <si>
    <t>Non-subject</t>
  </si>
  <si>
    <t>Other Countries  |  Autres pays</t>
  </si>
  <si>
    <t>Sales to | Ventes à</t>
  </si>
  <si>
    <t>From Imports</t>
  </si>
  <si>
    <t>Export Sales |  Ventes à l'exportation</t>
  </si>
  <si>
    <t>ImpMkts</t>
  </si>
  <si>
    <t>Respondent</t>
  </si>
  <si>
    <t>Collapsed Respondent Name</t>
  </si>
  <si>
    <t>Resp. Type</t>
  </si>
  <si>
    <t>Trade Level</t>
  </si>
  <si>
    <t>Tab in Q</t>
  </si>
  <si>
    <t>Countries - Q</t>
  </si>
  <si>
    <t>Exporter - Q</t>
  </si>
  <si>
    <t>Exporter</t>
  </si>
  <si>
    <t>de minimis</t>
  </si>
  <si>
    <t>Subject &amp; NS #</t>
  </si>
  <si>
    <t>Source</t>
  </si>
  <si>
    <t>Other
Countries</t>
  </si>
  <si>
    <t>Inquiry Type</t>
  </si>
  <si>
    <t>Transaction</t>
  </si>
  <si>
    <t>Sales to:</t>
  </si>
  <si>
    <t>Product Type</t>
  </si>
  <si>
    <t>POID</t>
  </si>
  <si>
    <t>2 - Importer</t>
  </si>
  <si>
    <t>B - Vendor 1</t>
  </si>
  <si>
    <t>Significant</t>
  </si>
  <si>
    <t>1 - Subject</t>
  </si>
  <si>
    <t>Dumping and Subsidizing</t>
  </si>
  <si>
    <t>Imp</t>
  </si>
  <si>
    <t>Imp-Sls</t>
  </si>
  <si>
    <t>zUS</t>
  </si>
  <si>
    <t>Insignificant</t>
  </si>
  <si>
    <t>2 - Non-Subject</t>
  </si>
  <si>
    <t xml:space="preserve">United States  |  États-Unis </t>
  </si>
  <si>
    <t>Non-Subject</t>
  </si>
  <si>
    <t>Benchmarks</t>
  </si>
  <si>
    <t>Collapsed Respondent</t>
  </si>
  <si>
    <t>Tab in Q.</t>
  </si>
  <si>
    <t>Product Name</t>
  </si>
  <si>
    <t>Product #</t>
  </si>
  <si>
    <t>Q2  |  T2 2024</t>
  </si>
  <si>
    <t>Q3  |  T3 2024</t>
  </si>
  <si>
    <t>Q4  |  T4 2024</t>
  </si>
  <si>
    <t>Q1  |  T1 2025</t>
  </si>
  <si>
    <t>Q2  |  T2 2025</t>
  </si>
  <si>
    <t>Q3  |  T3 2025</t>
  </si>
  <si>
    <t>Q4  |  T4 2025</t>
  </si>
  <si>
    <t>Q2  |  T2 20243</t>
  </si>
  <si>
    <t>Q3  |  T3 20244</t>
  </si>
  <si>
    <t>Q4  |  T4 20245</t>
  </si>
  <si>
    <t>Q1  |  T1 20256</t>
  </si>
  <si>
    <t>Q2  |  T2 20257</t>
  </si>
  <si>
    <t>Q3  |  T3 20258</t>
  </si>
  <si>
    <t>Q4  |  T4 20259</t>
  </si>
  <si>
    <t>Benchmark Product 1  |  Produit de référence 1</t>
  </si>
  <si>
    <t>Benchmark Product 2  |  Produit de référence 2</t>
  </si>
  <si>
    <t>Benchmark Product 3  |  Produit de référence 3</t>
  </si>
  <si>
    <t>Benchmark Product 4  |  Produit de référence 4</t>
  </si>
  <si>
    <t>Benchmark Product 5  |  Produit de référence 5</t>
  </si>
  <si>
    <t>C - Vendor 2</t>
  </si>
  <si>
    <t>D - Vendor 3</t>
  </si>
  <si>
    <t>3 - Non-subject</t>
  </si>
  <si>
    <t>Regional</t>
  </si>
  <si>
    <t>VOLUME</t>
  </si>
  <si>
    <t>% DISTRIBUTION</t>
  </si>
  <si>
    <t>Respondent Type</t>
  </si>
  <si>
    <t>From</t>
  </si>
  <si>
    <t>Section</t>
  </si>
  <si>
    <t>Region</t>
  </si>
  <si>
    <t>Importer 1</t>
  </si>
  <si>
    <t>IMPORTER</t>
  </si>
  <si>
    <t>Import Sales</t>
  </si>
  <si>
    <t>a</t>
  </si>
  <si>
    <t>Atlantic Provinces  |  Provinces de l'Atlantique</t>
  </si>
  <si>
    <t>b</t>
  </si>
  <si>
    <t>Quebec and Ontario  |  Québec et Ontario</t>
  </si>
  <si>
    <t>c</t>
  </si>
  <si>
    <t>Manitoba and Saskatchewan  |  Manitoba et Saskatchewan</t>
  </si>
  <si>
    <t>d</t>
  </si>
  <si>
    <t>Alberta and British Columbia  |  Alberta et Colombie-Britannique</t>
  </si>
  <si>
    <t>e</t>
  </si>
  <si>
    <t>Nunavut, Yukon and Northwest Territories  |  Nunavut, Yukon et Territoires du Nord-Ouest</t>
  </si>
  <si>
    <t>TopAccounts</t>
  </si>
  <si>
    <t>Account #</t>
  </si>
  <si>
    <t>Name of Account</t>
  </si>
  <si>
    <t>Match</t>
  </si>
  <si>
    <t>MsvImp (ImpMkts)</t>
  </si>
  <si>
    <t>DIST VS EU</t>
  </si>
  <si>
    <t>Other Country</t>
  </si>
  <si>
    <t>3 - Non-Subject</t>
  </si>
  <si>
    <t>InventImp</t>
  </si>
  <si>
    <t>Firm Type</t>
  </si>
  <si>
    <t>Product</t>
  </si>
  <si>
    <t>Importer</t>
  </si>
  <si>
    <t>Respondant</t>
  </si>
  <si>
    <t>Sheet/Comment</t>
  </si>
  <si>
    <t>Question</t>
  </si>
  <si>
    <t>Answer</t>
  </si>
  <si>
    <t>Version</t>
  </si>
  <si>
    <t>Pub</t>
  </si>
  <si>
    <t>Q5</t>
  </si>
  <si>
    <t>Q6</t>
  </si>
  <si>
    <t>Q7</t>
  </si>
  <si>
    <t>Q8</t>
  </si>
  <si>
    <t>Q9a</t>
  </si>
  <si>
    <t>Q9b</t>
  </si>
  <si>
    <t>Q9c</t>
  </si>
  <si>
    <t>Q10</t>
  </si>
  <si>
    <t>Q11</t>
  </si>
  <si>
    <t>Q12</t>
  </si>
  <si>
    <t>Q13</t>
  </si>
  <si>
    <t>Q14</t>
  </si>
  <si>
    <t>Q15</t>
  </si>
  <si>
    <t>Q16</t>
  </si>
  <si>
    <t>Q17</t>
  </si>
  <si>
    <t>Q18</t>
  </si>
  <si>
    <t>Q19</t>
  </si>
  <si>
    <t>Q20</t>
  </si>
  <si>
    <t>Q21</t>
  </si>
  <si>
    <t>Q22</t>
  </si>
  <si>
    <t>Q23</t>
  </si>
  <si>
    <t>Q24</t>
  </si>
  <si>
    <t>Q25</t>
  </si>
  <si>
    <t>AddPub1</t>
  </si>
  <si>
    <t>AddPub2</t>
  </si>
  <si>
    <t>AddPub3</t>
  </si>
  <si>
    <t>AddPub4</t>
  </si>
  <si>
    <t>AddPub5</t>
  </si>
  <si>
    <t>Pro</t>
  </si>
  <si>
    <t>Q9</t>
  </si>
  <si>
    <t>China 1</t>
  </si>
  <si>
    <t>China 2</t>
  </si>
  <si>
    <t>China 3</t>
  </si>
  <si>
    <t>US</t>
  </si>
  <si>
    <t>Invent</t>
  </si>
  <si>
    <t>AddPro1</t>
  </si>
  <si>
    <t>AddPro2</t>
  </si>
  <si>
    <t>AddPro3</t>
  </si>
  <si>
    <t>AddPro4</t>
  </si>
  <si>
    <t>AddPro5</t>
  </si>
  <si>
    <t>i-2025</t>
  </si>
  <si>
    <t>Others  |  Autres</t>
  </si>
  <si>
    <t>End users  |  Utilisateurs finals</t>
  </si>
  <si>
    <t>zzOther</t>
  </si>
  <si>
    <t>VOL  - i-2025</t>
  </si>
  <si>
    <t>VOL  - i-2026</t>
  </si>
  <si>
    <t>VAL  - i-2025</t>
  </si>
  <si>
    <t>Q1  |  T1 2026</t>
  </si>
  <si>
    <t>i-2026</t>
  </si>
  <si>
    <t>Total Sales in Canada</t>
  </si>
  <si>
    <t>Imp-Exp1</t>
  </si>
  <si>
    <t>Imp-Exp2</t>
  </si>
  <si>
    <t>Imp-Exp3</t>
  </si>
  <si>
    <t>Imp-US</t>
  </si>
  <si>
    <t>Imp-Other-Autre</t>
  </si>
  <si>
    <t>D - Vendor 4</t>
  </si>
  <si>
    <t>Val</t>
  </si>
  <si>
    <t>Q1 - 2025</t>
  </si>
  <si>
    <t>Q2 - 2025</t>
  </si>
  <si>
    <t>Q3 - 2025</t>
  </si>
  <si>
    <t>Q4 - 2025</t>
  </si>
  <si>
    <t>INV</t>
  </si>
  <si>
    <t>If a company is primarily a producer, that also imports (and fills in an Importers' Q), remember to change them from an importer to a Producer in "Respondent Type".  If you're not sure what to classify any company that both imports and produces, just ask the analysts</t>
  </si>
  <si>
    <t>NQ-2026-002</t>
  </si>
  <si>
    <t>Reinput Match formula once in DB</t>
  </si>
  <si>
    <t>VOL  - 2023</t>
  </si>
  <si>
    <t>VOL  - 2024</t>
  </si>
  <si>
    <t>VOL  - 2025</t>
  </si>
  <si>
    <t>VAL  - 2023</t>
  </si>
  <si>
    <t>VAL  - 2024</t>
  </si>
  <si>
    <t>VAL  - 2025</t>
  </si>
  <si>
    <t>Q1 - 2026</t>
  </si>
  <si>
    <t>October 1, 2024 - September 30, 2025</t>
  </si>
  <si>
    <t>1 octobre 2024 - 30 septembre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</si>
</sst>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43" formatCode="_-* #,##0.00_-;\-* #,##0.00_-;_-* &quot;-&quot;??_-;_-@_-"/>
    <numFmt numFmtId="164" formatCode="_(&quot;$&quot;* #,##0.00_);_(&quot;$&quot;* \(#,##0.00\);_(&quot;$&quot;* &quot;-&quot;??_);_(@_)"/>
    <numFmt numFmtId="165" formatCode="_(* #,##0.00_);_(* \(#,##0.00\);_(* &quot;-&quot;??_);_(@_)"/>
    <numFmt numFmtId="166" formatCode="[$-1009]d\-mmm\-yy;@"/>
    <numFmt numFmtId="167" formatCode="_(* #,##0_);_(* \(#,##0\);_(* &quot;-&quot;??_);_(@_)"/>
    <numFmt numFmtId="168" formatCode="[$-F800]dddd\,\ mmmm\ dd\,\ yyyy"/>
    <numFmt numFmtId="169" formatCode="_(* #,##0.0000_);_(* \(#,##0.0000\);_(* &quot;-&quot;??_);_(@_)"/>
    <numFmt numFmtId="170" formatCode="mmm\ \-\ yyyy"/>
    <numFmt numFmtId="171" formatCode="_-* #,##0_-;\-* #,##0_-;_-* &quot;-&quot;??_-;_-@_-"/>
  </numFmts>
  <fonts count="76" x14ac:knownFonts="1">
    <font>
      <sz val="11"/>
      <color theme="1"/>
      <name val="Calibri"/>
      <family val="2"/>
      <scheme val="minor"/>
    </font>
    <font>
      <sz val="11"/>
      <color theme="1"/>
      <name val="Calibri"/>
      <family val="2"/>
      <scheme val="minor"/>
    </font>
    <font>
      <sz val="10.5"/>
      <color theme="0"/>
      <name val="Calibri"/>
      <family val="2"/>
      <scheme val="minor"/>
    </font>
    <font>
      <sz val="10.5"/>
      <color theme="0"/>
      <name val="Calibri"/>
      <family val="2"/>
    </font>
    <font>
      <sz val="10.5"/>
      <color theme="1"/>
      <name val="Calibri"/>
      <family val="2"/>
      <scheme val="minor"/>
    </font>
    <font>
      <sz val="10.5"/>
      <name val="Calibri"/>
      <family val="2"/>
      <scheme val="minor"/>
    </font>
    <font>
      <b/>
      <sz val="10.5"/>
      <name val="Calibri"/>
      <family val="2"/>
      <scheme val="minor"/>
    </font>
    <font>
      <b/>
      <sz val="10.5"/>
      <color theme="1"/>
      <name val="Calibri"/>
      <family val="2"/>
      <scheme val="minor"/>
    </font>
    <font>
      <sz val="10"/>
      <color theme="0"/>
      <name val="Calibri"/>
      <family val="2"/>
      <scheme val="minor"/>
    </font>
    <font>
      <sz val="10"/>
      <color theme="1"/>
      <name val="Calibri"/>
      <family val="2"/>
      <scheme val="minor"/>
    </font>
    <font>
      <b/>
      <sz val="10"/>
      <color theme="1"/>
      <name val="Calibri"/>
      <family val="2"/>
      <scheme val="minor"/>
    </font>
    <font>
      <sz val="9"/>
      <name val="Times New Roman"/>
      <family val="1"/>
    </font>
    <font>
      <sz val="10"/>
      <color rgb="FF9C0006"/>
      <name val="Calibri"/>
      <family val="2"/>
      <scheme val="minor"/>
    </font>
    <font>
      <b/>
      <sz val="10"/>
      <color rgb="FFFA7D00"/>
      <name val="Calibri"/>
      <family val="2"/>
      <scheme val="minor"/>
    </font>
    <font>
      <b/>
      <sz val="10"/>
      <color theme="0"/>
      <name val="Calibri"/>
      <family val="2"/>
      <scheme val="minor"/>
    </font>
    <font>
      <b/>
      <sz val="12"/>
      <name val="Times New Roman"/>
      <family val="1"/>
    </font>
    <font>
      <sz val="10"/>
      <name val="Arial"/>
      <family val="2"/>
    </font>
    <font>
      <sz val="11"/>
      <color indexed="8"/>
      <name val="Calibri"/>
      <family val="2"/>
    </font>
    <font>
      <sz val="11"/>
      <color theme="1"/>
      <name val="Calibri"/>
      <family val="2"/>
    </font>
    <font>
      <sz val="10"/>
      <color indexed="8"/>
      <name val="Arial"/>
      <family val="2"/>
    </font>
    <font>
      <sz val="10"/>
      <color theme="1"/>
      <name val="Times New Roman"/>
      <family val="2"/>
    </font>
    <font>
      <sz val="8"/>
      <name val="Courier"/>
      <family val="3"/>
    </font>
    <font>
      <sz val="10"/>
      <name val="Times New Roman"/>
      <family val="1"/>
    </font>
    <font>
      <sz val="10"/>
      <color theme="1"/>
      <name val="Arial"/>
      <family val="2"/>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sz val="8"/>
      <name val="Arial"/>
      <family val="2"/>
    </font>
    <font>
      <sz val="12"/>
      <name val="Helv"/>
    </font>
    <font>
      <sz val="12"/>
      <color theme="1"/>
      <name val="Times New Roman"/>
      <family val="2"/>
    </font>
    <font>
      <b/>
      <sz val="10"/>
      <color rgb="FF3F3F3F"/>
      <name val="Calibri"/>
      <family val="2"/>
      <scheme val="minor"/>
    </font>
    <font>
      <b/>
      <sz val="14"/>
      <name val="Times New Roman"/>
      <family val="1"/>
    </font>
    <font>
      <sz val="10"/>
      <color rgb="FFFF0000"/>
      <name val="Calibri"/>
      <family val="2"/>
      <scheme val="minor"/>
    </font>
    <font>
      <b/>
      <sz val="10"/>
      <name val="Times New Roman"/>
      <family val="1"/>
    </font>
    <font>
      <sz val="10.5"/>
      <color theme="1"/>
      <name val="Calibri"/>
      <family val="2"/>
    </font>
    <font>
      <sz val="10.5"/>
      <name val="Calibri"/>
      <family val="2"/>
    </font>
    <font>
      <b/>
      <sz val="10.5"/>
      <color theme="1"/>
      <name val="Calibri"/>
      <family val="2"/>
    </font>
    <font>
      <sz val="10.5"/>
      <color rgb="FF000000"/>
      <name val="Calibri"/>
      <family val="2"/>
      <scheme val="minor"/>
    </font>
    <font>
      <b/>
      <sz val="10.5"/>
      <color rgb="FF000000"/>
      <name val="Calibri"/>
      <family val="2"/>
      <scheme val="minor"/>
    </font>
    <font>
      <b/>
      <sz val="10.5"/>
      <color theme="0"/>
      <name val="Calibri"/>
      <family val="2"/>
      <scheme val="minor"/>
    </font>
    <font>
      <sz val="8"/>
      <name val="Calibri"/>
      <family val="2"/>
      <scheme val="minor"/>
    </font>
    <font>
      <u/>
      <sz val="10.5"/>
      <color rgb="FF0070C0"/>
      <name val="Calibri"/>
      <family val="2"/>
      <scheme val="minor"/>
    </font>
    <font>
      <b/>
      <sz val="12"/>
      <name val="Calibri"/>
      <family val="2"/>
      <scheme val="minor"/>
    </font>
    <font>
      <b/>
      <sz val="12"/>
      <color theme="1"/>
      <name val="Calibri"/>
      <family val="2"/>
      <scheme val="minor"/>
    </font>
    <font>
      <sz val="12"/>
      <color rgb="FF000000"/>
      <name val="Calibri"/>
      <family val="2"/>
      <scheme val="minor"/>
    </font>
    <font>
      <b/>
      <sz val="10.5"/>
      <name val="Calibri"/>
      <family val="2"/>
    </font>
    <font>
      <u/>
      <sz val="10.5"/>
      <color theme="1"/>
      <name val="Calibri"/>
      <family val="2"/>
      <scheme val="minor"/>
    </font>
    <font>
      <sz val="10"/>
      <name val="Calibri"/>
      <family val="2"/>
      <scheme val="minor"/>
    </font>
    <font>
      <b/>
      <u/>
      <sz val="10.5"/>
      <color theme="1"/>
      <name val="Calibri"/>
      <family val="2"/>
      <scheme val="minor"/>
    </font>
    <font>
      <sz val="16"/>
      <color rgb="FF000000"/>
      <name val="Calibri"/>
      <family val="2"/>
      <scheme val="minor"/>
    </font>
    <font>
      <sz val="10.5"/>
      <color rgb="FF000000"/>
      <name val="Calibri"/>
      <family val="2"/>
    </font>
    <font>
      <sz val="10.5"/>
      <color rgb="FFFF0000"/>
      <name val="Calibri"/>
      <family val="2"/>
      <scheme val="minor"/>
    </font>
    <font>
      <b/>
      <sz val="10.5"/>
      <color rgb="FFFF0000"/>
      <name val="Calibri"/>
      <family val="2"/>
      <scheme val="minor"/>
    </font>
    <font>
      <b/>
      <sz val="10.5"/>
      <color rgb="FF7030A0"/>
      <name val="Calibri"/>
      <family val="2"/>
    </font>
    <font>
      <b/>
      <sz val="10.5"/>
      <color rgb="FFFF0000"/>
      <name val="Calibri"/>
      <family val="2"/>
    </font>
    <font>
      <b/>
      <sz val="10.5"/>
      <color theme="0"/>
      <name val="Calibri"/>
      <family val="2"/>
    </font>
    <font>
      <b/>
      <sz val="9"/>
      <color indexed="81"/>
      <name val="Tahoma"/>
      <family val="2"/>
    </font>
    <font>
      <sz val="10.5"/>
      <color rgb="FF0070C0"/>
      <name val="Calibri"/>
      <family val="2"/>
      <scheme val="minor"/>
    </font>
    <font>
      <b/>
      <sz val="11"/>
      <color theme="1"/>
      <name val="Calibri"/>
      <family val="2"/>
      <scheme val="minor"/>
    </font>
    <font>
      <b/>
      <u/>
      <sz val="10"/>
      <color theme="0"/>
      <name val="Cambria"/>
      <family val="2"/>
      <scheme val="major"/>
    </font>
    <font>
      <b/>
      <sz val="9"/>
      <color theme="0"/>
      <name val="Cambria"/>
      <family val="2"/>
      <scheme val="major"/>
    </font>
    <font>
      <b/>
      <sz val="9"/>
      <color theme="0"/>
      <name val="Calibri"/>
      <family val="2"/>
      <scheme val="minor"/>
    </font>
    <font>
      <b/>
      <sz val="10"/>
      <color theme="0"/>
      <name val="Cambria"/>
      <family val="2"/>
      <scheme val="major"/>
    </font>
    <font>
      <b/>
      <u/>
      <sz val="9"/>
      <color theme="0"/>
      <name val="Cambria"/>
      <family val="2"/>
      <scheme val="major"/>
    </font>
    <font>
      <b/>
      <sz val="9"/>
      <name val="Calibri"/>
      <family val="2"/>
      <scheme val="minor"/>
    </font>
    <font>
      <b/>
      <sz val="9"/>
      <color theme="1"/>
      <name val="Calibri"/>
      <family val="2"/>
      <scheme val="minor"/>
    </font>
    <font>
      <sz val="9"/>
      <name val="Calibri"/>
      <family val="2"/>
      <scheme val="minor"/>
    </font>
    <font>
      <sz val="9"/>
      <color theme="1"/>
      <name val="Calibri"/>
      <family val="2"/>
      <scheme val="minor"/>
    </font>
    <font>
      <b/>
      <u/>
      <sz val="10"/>
      <name val="Calibri"/>
      <family val="2"/>
      <scheme val="minor"/>
    </font>
    <font>
      <b/>
      <sz val="10"/>
      <name val="Calibri"/>
      <family val="2"/>
      <scheme val="minor"/>
    </font>
    <font>
      <b/>
      <u/>
      <sz val="10"/>
      <color theme="0"/>
      <name val="Calibri"/>
      <family val="2"/>
      <scheme val="minor"/>
    </font>
    <font>
      <b/>
      <sz val="11"/>
      <color theme="0"/>
      <name val="Calibri"/>
      <family val="2"/>
      <scheme val="minor"/>
    </font>
    <font>
      <sz val="8"/>
      <color theme="1"/>
      <name val="Calibri"/>
      <family val="2"/>
      <scheme val="minor"/>
    </font>
    <font>
      <b/>
      <sz val="11"/>
      <name val="Calibri"/>
      <family val="2"/>
      <scheme val="minor"/>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14996795556505021"/>
        <bgColor indexed="64"/>
      </patternFill>
    </fill>
    <fill>
      <patternFill patternType="solid">
        <fgColor rgb="FFFFFFFF"/>
        <bgColor indexed="64"/>
      </patternFill>
    </fill>
    <fill>
      <patternFill patternType="solid">
        <fgColor theme="8" tint="0.79998168889431442"/>
        <bgColor indexed="64"/>
      </patternFill>
    </fill>
    <fill>
      <patternFill patternType="darkUp"/>
    </fill>
    <fill>
      <patternFill patternType="solid">
        <fgColor theme="8" tint="-0.499984740745262"/>
        <bgColor indexed="64"/>
      </patternFill>
    </fill>
    <fill>
      <patternFill patternType="solid">
        <fgColor theme="8" tint="0.59999389629810485"/>
        <bgColor indexed="64"/>
      </patternFill>
    </fill>
    <fill>
      <patternFill patternType="darkUp">
        <bgColor theme="8" tint="0.79998168889431442"/>
      </patternFill>
    </fill>
  </fills>
  <borders count="75">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diagonal/>
    </border>
    <border>
      <left style="thin">
        <color theme="0" tint="-0.499984740745262"/>
      </left>
      <right style="thin">
        <color auto="1"/>
      </right>
      <top/>
      <bottom style="thin">
        <color theme="0" tint="-0.499984740745262"/>
      </bottom>
      <diagonal/>
    </border>
    <border>
      <left style="thin">
        <color indexed="64"/>
      </left>
      <right style="thin">
        <color auto="1"/>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auto="1"/>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theme="0" tint="-0.499984740745262"/>
      </top>
      <bottom/>
      <diagonal/>
    </border>
    <border>
      <left/>
      <right style="thin">
        <color auto="1"/>
      </right>
      <top style="thin">
        <color theme="0" tint="-0.499984740745262"/>
      </top>
      <bottom/>
      <diagonal/>
    </border>
    <border>
      <left/>
      <right style="thin">
        <color auto="1"/>
      </right>
      <top/>
      <bottom style="thin">
        <color theme="0" tint="-0.499984740745262"/>
      </bottom>
      <diagonal/>
    </border>
    <border>
      <left style="thin">
        <color indexed="64"/>
      </left>
      <right style="thin">
        <color auto="1"/>
      </right>
      <top style="thin">
        <color theme="0" tint="-0.499984740745262"/>
      </top>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auto="1"/>
      </right>
      <top style="thin">
        <color indexed="64"/>
      </top>
      <bottom style="thin">
        <color theme="0" tint="-0.499984740745262"/>
      </bottom>
      <diagonal/>
    </border>
    <border>
      <left/>
      <right style="thin">
        <color theme="0" tint="-0.499984740745262"/>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medium">
        <color indexed="64"/>
      </top>
      <bottom/>
      <diagonal/>
    </border>
  </borders>
  <cellStyleXfs count="25693">
    <xf numFmtId="0" fontId="0" fillId="0" borderId="0"/>
    <xf numFmtId="37" fontId="11" fillId="0" borderId="16">
      <alignment horizontal="right"/>
    </xf>
    <xf numFmtId="0" fontId="9"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9"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9"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9"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9"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9"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9"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9"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9"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9"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9"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9"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12" fillId="3" borderId="0" applyNumberFormat="0" applyBorder="0" applyAlignment="0" applyProtection="0"/>
    <xf numFmtId="0" fontId="13" fillId="6" borderId="1" applyNumberFormat="0" applyAlignment="0" applyProtection="0"/>
    <xf numFmtId="0" fontId="14" fillId="7" borderId="4" applyNumberFormat="0" applyAlignment="0" applyProtection="0"/>
    <xf numFmtId="37" fontId="15" fillId="0" borderId="0">
      <alignment horizontal="left"/>
    </xf>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6"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4" fillId="0" borderId="0" applyNumberFormat="0" applyFill="0" applyBorder="0" applyAlignment="0" applyProtection="0"/>
    <xf numFmtId="0" fontId="25" fillId="2" borderId="0" applyNumberFormat="0" applyBorder="0" applyAlignment="0" applyProtection="0"/>
    <xf numFmtId="37" fontId="22" fillId="0" borderId="15"/>
    <xf numFmtId="37" fontId="22" fillId="0" borderId="15"/>
    <xf numFmtId="37" fontId="22" fillId="0" borderId="18"/>
    <xf numFmtId="37" fontId="22" fillId="0" borderId="18"/>
    <xf numFmtId="0" fontId="26" fillId="5" borderId="1" applyNumberFormat="0" applyAlignment="0" applyProtection="0"/>
    <xf numFmtId="0" fontId="27" fillId="0" borderId="3"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8" fillId="4" borderId="0" applyNumberFormat="0" applyBorder="0" applyAlignment="0" applyProtection="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37" fontId="29" fillId="0" borderId="0"/>
    <xf numFmtId="0" fontId="20" fillId="0" borderId="0"/>
    <xf numFmtId="0" fontId="22" fillId="0" borderId="0"/>
    <xf numFmtId="0" fontId="16" fillId="0" borderId="0"/>
    <xf numFmtId="0" fontId="16" fillId="0" borderId="0"/>
    <xf numFmtId="0" fontId="30"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22" fillId="0" borderId="0"/>
    <xf numFmtId="166" fontId="16" fillId="0" borderId="0"/>
    <xf numFmtId="166" fontId="16" fillId="0" borderId="0"/>
    <xf numFmtId="0" fontId="9" fillId="0" borderId="0"/>
    <xf numFmtId="0" fontId="31" fillId="0" borderId="0"/>
    <xf numFmtId="0" fontId="16"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37" fontId="16" fillId="0" borderId="0"/>
    <xf numFmtId="0" fontId="18" fillId="0" borderId="0"/>
    <xf numFmtId="0" fontId="30" fillId="0" borderId="0"/>
    <xf numFmtId="0" fontId="1" fillId="0" borderId="0"/>
    <xf numFmtId="0" fontId="1" fillId="0" borderId="0"/>
    <xf numFmtId="0" fontId="1" fillId="0" borderId="0"/>
    <xf numFmtId="0" fontId="1" fillId="0" borderId="0"/>
    <xf numFmtId="0" fontId="1" fillId="0" borderId="0"/>
    <xf numFmtId="0" fontId="18" fillId="0" borderId="0"/>
    <xf numFmtId="37" fontId="16" fillId="0" borderId="0"/>
    <xf numFmtId="0" fontId="9" fillId="0" borderId="0"/>
    <xf numFmtId="0" fontId="19" fillId="0" borderId="0"/>
    <xf numFmtId="0" fontId="18" fillId="0" borderId="0"/>
    <xf numFmtId="0" fontId="9"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7" fontId="16" fillId="0" borderId="0"/>
    <xf numFmtId="37" fontId="16" fillId="0" borderId="0"/>
    <xf numFmtId="0" fontId="23" fillId="0" borderId="0"/>
    <xf numFmtId="0" fontId="23" fillId="0" borderId="0"/>
    <xf numFmtId="0" fontId="1" fillId="0" borderId="0"/>
    <xf numFmtId="0" fontId="1" fillId="0" borderId="0"/>
    <xf numFmtId="0" fontId="1" fillId="0" borderId="0"/>
    <xf numFmtId="0" fontId="1"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9" fillId="0" borderId="0"/>
    <xf numFmtId="0" fontId="23" fillId="0" borderId="0"/>
    <xf numFmtId="166" fontId="19"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32" fillId="6" borderId="2" applyNumberFormat="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0"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37" fontId="22" fillId="0" borderId="0"/>
    <xf numFmtId="166" fontId="33" fillId="0" borderId="0">
      <alignment horizontal="centerContinuous"/>
    </xf>
    <xf numFmtId="0" fontId="33" fillId="0" borderId="0">
      <alignment horizontal="centerContinuous"/>
    </xf>
    <xf numFmtId="0" fontId="10" fillId="0" borderId="6" applyNumberFormat="0" applyFill="0" applyAlignment="0" applyProtection="0"/>
    <xf numFmtId="0" fontId="34" fillId="0" borderId="0" applyNumberFormat="0" applyFill="0" applyBorder="0" applyAlignment="0" applyProtection="0"/>
    <xf numFmtId="166" fontId="35" fillId="0" borderId="0" applyAlignment="0"/>
    <xf numFmtId="0" fontId="35" fillId="0" borderId="0" applyAlignment="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9" fillId="0" borderId="0"/>
    <xf numFmtId="0" fontId="22" fillId="0" borderId="0"/>
    <xf numFmtId="43" fontId="16" fillId="0" borderId="0" applyFont="0" applyFill="0" applyBorder="0" applyAlignment="0" applyProtection="0"/>
    <xf numFmtId="0" fontId="16" fillId="0" borderId="0"/>
  </cellStyleXfs>
  <cellXfs count="863">
    <xf numFmtId="0" fontId="0" fillId="0" borderId="0" xfId="0"/>
    <xf numFmtId="0" fontId="4" fillId="34" borderId="0" xfId="0" applyFont="1" applyFill="1" applyAlignment="1">
      <alignment vertical="top" wrapText="1"/>
    </xf>
    <xf numFmtId="0" fontId="36" fillId="34" borderId="0" xfId="0" applyFont="1" applyFill="1" applyAlignment="1">
      <alignment horizontal="left" vertical="top"/>
    </xf>
    <xf numFmtId="0" fontId="36" fillId="0" borderId="0" xfId="0" applyFont="1" applyAlignment="1">
      <alignment vertical="top" wrapText="1"/>
    </xf>
    <xf numFmtId="0" fontId="3" fillId="0" borderId="0" xfId="0" applyFont="1" applyAlignment="1">
      <alignment vertical="top" wrapText="1"/>
    </xf>
    <xf numFmtId="0" fontId="38" fillId="34" borderId="0" xfId="0" applyFont="1" applyFill="1" applyAlignment="1">
      <alignment vertical="center"/>
    </xf>
    <xf numFmtId="0" fontId="36" fillId="0" borderId="0" xfId="0" applyFont="1" applyAlignment="1">
      <alignment vertical="top"/>
    </xf>
    <xf numFmtId="0" fontId="2" fillId="0" borderId="0" xfId="0" applyFont="1" applyFill="1" applyAlignment="1">
      <alignment vertical="top" wrapText="1"/>
    </xf>
    <xf numFmtId="0" fontId="2" fillId="0" borderId="0" xfId="0" applyFont="1" applyAlignment="1">
      <alignment vertical="top" wrapText="1"/>
    </xf>
    <xf numFmtId="0" fontId="4" fillId="34" borderId="0" xfId="0" applyFont="1" applyFill="1" applyAlignment="1">
      <alignment vertical="top"/>
    </xf>
    <xf numFmtId="0" fontId="4" fillId="0" borderId="0" xfId="0" applyFont="1" applyAlignment="1">
      <alignment vertical="top"/>
    </xf>
    <xf numFmtId="0" fontId="7" fillId="0" borderId="0" xfId="0" applyFont="1" applyAlignment="1">
      <alignment vertical="top"/>
    </xf>
    <xf numFmtId="0" fontId="6" fillId="0" borderId="0" xfId="0" applyFont="1" applyAlignment="1">
      <alignment horizontal="left" vertical="top" wrapText="1"/>
    </xf>
    <xf numFmtId="0" fontId="7" fillId="34" borderId="0" xfId="0" applyFont="1" applyFill="1" applyAlignment="1">
      <alignment vertical="top" wrapText="1"/>
    </xf>
    <xf numFmtId="0" fontId="41" fillId="0" borderId="0" xfId="0" applyFont="1" applyAlignment="1">
      <alignment horizontal="left" vertical="top" wrapText="1"/>
    </xf>
    <xf numFmtId="0" fontId="37" fillId="0" borderId="0" xfId="0" applyFont="1" applyAlignment="1">
      <alignment vertical="top"/>
    </xf>
    <xf numFmtId="0" fontId="6" fillId="0" borderId="7" xfId="0" applyFont="1" applyBorder="1" applyAlignment="1">
      <alignment horizontal="centerContinuous" vertical="top" wrapText="1"/>
    </xf>
    <xf numFmtId="0" fontId="4" fillId="0" borderId="8" xfId="0" applyFont="1" applyBorder="1" applyAlignment="1">
      <alignment horizontal="centerContinuous" vertical="top" wrapText="1"/>
    </xf>
    <xf numFmtId="0" fontId="5" fillId="0" borderId="0" xfId="0" applyFont="1" applyAlignment="1">
      <alignment horizontal="left" vertical="top"/>
    </xf>
    <xf numFmtId="0" fontId="36" fillId="34" borderId="0" xfId="0" applyFont="1" applyFill="1" applyAlignment="1">
      <alignment vertical="top"/>
    </xf>
    <xf numFmtId="0" fontId="3" fillId="0" borderId="0" xfId="0" applyFont="1" applyAlignment="1">
      <alignment vertical="top"/>
    </xf>
    <xf numFmtId="0" fontId="6" fillId="37" borderId="13" xfId="0" applyFont="1" applyFill="1" applyBorder="1" applyAlignment="1">
      <alignment horizontal="centerContinuous" vertical="top" wrapText="1"/>
    </xf>
    <xf numFmtId="0" fontId="6" fillId="37" borderId="17" xfId="0" applyFont="1" applyFill="1" applyBorder="1" applyAlignment="1">
      <alignment horizontal="centerContinuous" vertical="top" wrapText="1"/>
    </xf>
    <xf numFmtId="0" fontId="4" fillId="37" borderId="17" xfId="0" applyFont="1" applyFill="1" applyBorder="1" applyAlignment="1">
      <alignment horizontal="centerContinuous" vertical="top" wrapText="1"/>
    </xf>
    <xf numFmtId="0" fontId="4" fillId="37" borderId="14" xfId="0" applyFont="1" applyFill="1" applyBorder="1" applyAlignment="1">
      <alignment horizontal="centerContinuous" vertical="top" wrapText="1"/>
    </xf>
    <xf numFmtId="0" fontId="38" fillId="34" borderId="0" xfId="0" applyFont="1" applyFill="1" applyAlignment="1">
      <alignment vertical="top"/>
    </xf>
    <xf numFmtId="0" fontId="6" fillId="0" borderId="0" xfId="0" applyFont="1" applyAlignment="1">
      <alignment horizontal="left" vertical="top"/>
    </xf>
    <xf numFmtId="0" fontId="5" fillId="0" borderId="0" xfId="0" applyFont="1" applyAlignment="1">
      <alignment vertical="top"/>
    </xf>
    <xf numFmtId="0" fontId="5" fillId="34" borderId="0" xfId="0" applyFont="1" applyFill="1" applyAlignment="1">
      <alignment vertical="top"/>
    </xf>
    <xf numFmtId="1" fontId="39" fillId="0" borderId="0" xfId="183" applyNumberFormat="1" applyFont="1" applyFill="1" applyBorder="1" applyAlignment="1" applyProtection="1">
      <alignment horizontal="right" vertical="top" wrapText="1"/>
    </xf>
    <xf numFmtId="1" fontId="39" fillId="0" borderId="8" xfId="183" applyNumberFormat="1" applyFont="1" applyFill="1" applyBorder="1" applyAlignment="1" applyProtection="1">
      <alignment horizontal="right" vertical="top" wrapText="1"/>
    </xf>
    <xf numFmtId="0" fontId="5" fillId="34" borderId="0" xfId="0" applyFont="1" applyFill="1" applyAlignment="1">
      <alignment vertical="top" wrapText="1"/>
    </xf>
    <xf numFmtId="0" fontId="41" fillId="0" borderId="0" xfId="0" applyFont="1" applyFill="1" applyAlignment="1">
      <alignment vertical="top" wrapText="1"/>
    </xf>
    <xf numFmtId="0" fontId="3" fillId="0" borderId="0" xfId="0" applyFont="1" applyFill="1" applyAlignment="1">
      <alignment vertical="top" wrapText="1"/>
    </xf>
    <xf numFmtId="1" fontId="39" fillId="0" borderId="16" xfId="183" applyNumberFormat="1" applyFont="1" applyFill="1" applyBorder="1" applyAlignment="1" applyProtection="1">
      <alignment horizontal="right" vertical="top" wrapText="1"/>
    </xf>
    <xf numFmtId="0" fontId="6" fillId="0" borderId="0" xfId="0" applyFont="1" applyBorder="1" applyAlignment="1">
      <alignment horizontal="centerContinuous" vertical="top" wrapText="1"/>
    </xf>
    <xf numFmtId="0" fontId="4" fillId="0" borderId="0" xfId="0" applyFont="1" applyBorder="1" applyAlignment="1">
      <alignment horizontal="centerContinuous" vertical="top" wrapText="1"/>
    </xf>
    <xf numFmtId="1" fontId="39" fillId="0" borderId="10" xfId="183" applyNumberFormat="1" applyFont="1" applyFill="1" applyBorder="1" applyAlignment="1" applyProtection="1">
      <alignment horizontal="right" vertical="top" wrapText="1"/>
    </xf>
    <xf numFmtId="0" fontId="4" fillId="0" borderId="0" xfId="0" applyFont="1"/>
    <xf numFmtId="15" fontId="4" fillId="0" borderId="0" xfId="0" applyNumberFormat="1" applyFont="1" applyAlignment="1">
      <alignment vertical="top"/>
    </xf>
    <xf numFmtId="0" fontId="4" fillId="0" borderId="0" xfId="0" applyFont="1" applyAlignment="1">
      <alignment vertical="top" wrapText="1"/>
    </xf>
    <xf numFmtId="0" fontId="4" fillId="34" borderId="0" xfId="0" applyFont="1" applyFill="1" applyAlignment="1">
      <alignment horizontal="left" vertical="top"/>
    </xf>
    <xf numFmtId="0" fontId="39" fillId="0" borderId="0" xfId="183" applyNumberFormat="1" applyFont="1" applyFill="1" applyBorder="1" applyAlignment="1" applyProtection="1">
      <alignment vertical="top" wrapText="1"/>
    </xf>
    <xf numFmtId="0" fontId="39" fillId="0" borderId="8" xfId="183" applyNumberFormat="1" applyFont="1" applyFill="1" applyBorder="1" applyAlignment="1" applyProtection="1">
      <alignment vertical="top" wrapText="1"/>
    </xf>
    <xf numFmtId="49" fontId="4" fillId="0" borderId="0" xfId="0" applyNumberFormat="1" applyFont="1" applyAlignment="1">
      <alignment vertical="top" wrapText="1"/>
    </xf>
    <xf numFmtId="0" fontId="4" fillId="0" borderId="0" xfId="0" applyFont="1" applyBorder="1" applyAlignment="1">
      <alignment vertical="top"/>
    </xf>
    <xf numFmtId="0" fontId="5" fillId="0" borderId="9" xfId="0" applyFont="1" applyBorder="1" applyAlignment="1">
      <alignment horizontal="left" vertical="top" wrapText="1"/>
    </xf>
    <xf numFmtId="0" fontId="5" fillId="34" borderId="0" xfId="0" applyFont="1" applyFill="1" applyAlignment="1">
      <alignment horizontal="left" vertical="top"/>
    </xf>
    <xf numFmtId="0" fontId="4" fillId="0" borderId="7" xfId="0" applyFont="1" applyBorder="1" applyAlignment="1">
      <alignment vertical="top"/>
    </xf>
    <xf numFmtId="0" fontId="2" fillId="0" borderId="0" xfId="0" applyFont="1" applyAlignment="1">
      <alignment wrapText="1"/>
    </xf>
    <xf numFmtId="0" fontId="4" fillId="0" borderId="9" xfId="0" applyFont="1" applyBorder="1" applyAlignment="1">
      <alignment wrapText="1"/>
    </xf>
    <xf numFmtId="0" fontId="4" fillId="0" borderId="16" xfId="0" applyFont="1" applyBorder="1" applyAlignment="1">
      <alignment wrapText="1"/>
    </xf>
    <xf numFmtId="0" fontId="4" fillId="0" borderId="10" xfId="0" applyFont="1" applyBorder="1" applyAlignment="1">
      <alignment wrapText="1"/>
    </xf>
    <xf numFmtId="0" fontId="4" fillId="0" borderId="7" xfId="0" applyFont="1" applyBorder="1" applyAlignment="1">
      <alignment wrapText="1"/>
    </xf>
    <xf numFmtId="0" fontId="4" fillId="0" borderId="8" xfId="0" applyFont="1" applyBorder="1" applyAlignment="1">
      <alignment wrapText="1"/>
    </xf>
    <xf numFmtId="0" fontId="37" fillId="0" borderId="0" xfId="0" applyFont="1" applyAlignment="1">
      <alignment horizontal="left" vertical="top"/>
    </xf>
    <xf numFmtId="0" fontId="47" fillId="34" borderId="7" xfId="0" applyFont="1" applyFill="1" applyBorder="1" applyAlignment="1">
      <alignment horizontal="center" vertical="top" wrapText="1"/>
    </xf>
    <xf numFmtId="0" fontId="47" fillId="34" borderId="0" xfId="0" applyFont="1" applyFill="1" applyAlignment="1">
      <alignment horizontal="center" vertical="top" wrapText="1"/>
    </xf>
    <xf numFmtId="0" fontId="4" fillId="0" borderId="8" xfId="0" applyFont="1" applyBorder="1" applyAlignment="1">
      <alignment vertical="top" wrapText="1"/>
    </xf>
    <xf numFmtId="0" fontId="37" fillId="0" borderId="0" xfId="0" applyFont="1" applyAlignment="1">
      <alignment horizontal="left" vertical="top" wrapText="1"/>
    </xf>
    <xf numFmtId="0" fontId="37" fillId="0" borderId="0" xfId="0" applyFont="1" applyAlignment="1">
      <alignment horizontal="left" vertical="top" wrapText="1" indent="1"/>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5" fillId="0" borderId="16" xfId="0" applyFont="1" applyBorder="1" applyAlignment="1">
      <alignment horizontal="left" vertical="top" wrapText="1"/>
    </xf>
    <xf numFmtId="0" fontId="5" fillId="0" borderId="7" xfId="0" applyFont="1" applyBorder="1" applyAlignment="1">
      <alignment vertical="top" wrapText="1"/>
    </xf>
    <xf numFmtId="0" fontId="5" fillId="0" borderId="0" xfId="0" applyFont="1" applyBorder="1" applyAlignment="1">
      <alignment vertical="top" wrapText="1"/>
    </xf>
    <xf numFmtId="0" fontId="5" fillId="0" borderId="8" xfId="0" applyFont="1" applyBorder="1" applyAlignment="1">
      <alignment vertical="top" wrapText="1"/>
    </xf>
    <xf numFmtId="0" fontId="5" fillId="0" borderId="0" xfId="0" applyFont="1" applyAlignment="1">
      <alignment vertical="top" wrapText="1"/>
    </xf>
    <xf numFmtId="0" fontId="4" fillId="0" borderId="16" xfId="0" applyFont="1" applyBorder="1" applyAlignment="1">
      <alignment vertical="top" wrapText="1"/>
    </xf>
    <xf numFmtId="0" fontId="4" fillId="0" borderId="10" xfId="0" applyFont="1" applyBorder="1" applyAlignment="1">
      <alignment vertical="top" wrapText="1"/>
    </xf>
    <xf numFmtId="0" fontId="4" fillId="0" borderId="8" xfId="0" applyFont="1" applyBorder="1"/>
    <xf numFmtId="0" fontId="4" fillId="0" borderId="9" xfId="0" applyFont="1" applyBorder="1" applyAlignment="1">
      <alignment vertical="top" wrapText="1"/>
    </xf>
    <xf numFmtId="0" fontId="4" fillId="0" borderId="0" xfId="0" applyFont="1" applyAlignment="1">
      <alignment horizontal="left" vertical="top"/>
    </xf>
    <xf numFmtId="0" fontId="4" fillId="0" borderId="7" xfId="0" applyFont="1" applyBorder="1" applyAlignment="1">
      <alignment vertical="top" wrapText="1"/>
    </xf>
    <xf numFmtId="0" fontId="4" fillId="0" borderId="0" xfId="0" applyFont="1" applyBorder="1" applyAlignment="1">
      <alignment vertical="top" wrapText="1"/>
    </xf>
    <xf numFmtId="0" fontId="2" fillId="0" borderId="0" xfId="0" applyFont="1" applyAlignment="1">
      <alignment horizontal="left" vertical="top" wrapText="1"/>
    </xf>
    <xf numFmtId="49" fontId="4" fillId="34" borderId="0" xfId="0" applyNumberFormat="1" applyFont="1" applyFill="1" applyAlignment="1">
      <alignment vertical="top" wrapText="1"/>
    </xf>
    <xf numFmtId="49" fontId="4" fillId="0" borderId="0" xfId="0" applyNumberFormat="1" applyFont="1" applyAlignment="1">
      <alignment vertical="top"/>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5" fillId="0" borderId="16" xfId="0" applyFont="1" applyBorder="1" applyAlignment="1">
      <alignment horizontal="left" vertical="top" wrapText="1"/>
    </xf>
    <xf numFmtId="0" fontId="5" fillId="0" borderId="8" xfId="0" applyFont="1" applyBorder="1" applyAlignment="1">
      <alignment vertical="top" wrapText="1"/>
    </xf>
    <xf numFmtId="0" fontId="4" fillId="0" borderId="16" xfId="0" applyFont="1" applyBorder="1" applyAlignment="1">
      <alignment vertical="top" wrapText="1"/>
    </xf>
    <xf numFmtId="0" fontId="4" fillId="0" borderId="10" xfId="0" applyFont="1" applyBorder="1" applyAlignment="1">
      <alignment vertical="top" wrapText="1"/>
    </xf>
    <xf numFmtId="0" fontId="5" fillId="0" borderId="7" xfId="0" applyFont="1" applyBorder="1" applyAlignment="1">
      <alignment horizontal="right" vertical="top" wrapText="1" indent="1"/>
    </xf>
    <xf numFmtId="0" fontId="5" fillId="0" borderId="0" xfId="0" applyFont="1" applyBorder="1" applyAlignment="1">
      <alignment horizontal="right" vertical="top" wrapText="1" indent="1"/>
    </xf>
    <xf numFmtId="0" fontId="4" fillId="37" borderId="0" xfId="0" applyFont="1" applyFill="1" applyAlignment="1">
      <alignment vertical="top"/>
    </xf>
    <xf numFmtId="0" fontId="4" fillId="0" borderId="0" xfId="0" applyFont="1" applyBorder="1"/>
    <xf numFmtId="0" fontId="4" fillId="34" borderId="0" xfId="0" applyFont="1" applyFill="1" applyAlignment="1">
      <alignment horizontal="left" vertical="top" wrapText="1"/>
    </xf>
    <xf numFmtId="0" fontId="4" fillId="0" borderId="0" xfId="0" applyFont="1" applyAlignment="1">
      <alignment horizontal="left" vertical="top" wrapText="1"/>
    </xf>
    <xf numFmtId="0" fontId="7" fillId="0" borderId="0" xfId="0" applyFont="1" applyAlignment="1">
      <alignment vertical="top" wrapText="1"/>
    </xf>
    <xf numFmtId="0" fontId="2" fillId="0" borderId="0" xfId="0" applyFont="1" applyFill="1" applyAlignment="1">
      <alignment horizontal="left" vertical="top" wrapText="1"/>
    </xf>
    <xf numFmtId="0" fontId="4" fillId="0" borderId="0" xfId="0" applyFont="1" applyBorder="1" applyAlignment="1">
      <alignment wrapText="1"/>
    </xf>
    <xf numFmtId="0" fontId="2" fillId="0" borderId="0" xfId="0" applyFont="1" applyFill="1" applyAlignment="1">
      <alignment wrapText="1"/>
    </xf>
    <xf numFmtId="0" fontId="4" fillId="0" borderId="8" xfId="0" applyFont="1" applyBorder="1" applyAlignment="1">
      <alignment vertical="top"/>
    </xf>
    <xf numFmtId="0" fontId="6" fillId="0" borderId="0" xfId="0" applyFont="1" applyBorder="1" applyAlignment="1">
      <alignment vertical="center"/>
    </xf>
    <xf numFmtId="0" fontId="4" fillId="37" borderId="0" xfId="0" applyFont="1" applyFill="1" applyAlignment="1">
      <alignment vertical="top" wrapText="1"/>
    </xf>
    <xf numFmtId="0" fontId="4" fillId="37" borderId="0" xfId="0" applyFont="1" applyFill="1"/>
    <xf numFmtId="0" fontId="50" fillId="0" borderId="0" xfId="0" applyFont="1"/>
    <xf numFmtId="0" fontId="4" fillId="0" borderId="0" xfId="0" applyFont="1" applyAlignment="1">
      <alignment horizontal="left"/>
    </xf>
    <xf numFmtId="0" fontId="4" fillId="37" borderId="0" xfId="0" applyFont="1" applyFill="1" applyAlignment="1">
      <alignment wrapText="1"/>
    </xf>
    <xf numFmtId="0" fontId="50" fillId="37" borderId="0" xfId="0" applyFont="1" applyFill="1" applyAlignment="1">
      <alignment vertical="top"/>
    </xf>
    <xf numFmtId="0" fontId="5" fillId="0" borderId="0" xfId="0" applyFont="1" applyBorder="1" applyAlignment="1">
      <alignment horizontal="left" vertical="top" wrapText="1"/>
    </xf>
    <xf numFmtId="0" fontId="5" fillId="0" borderId="8" xfId="0" applyFont="1" applyBorder="1" applyAlignment="1">
      <alignment vertical="top" wrapText="1"/>
    </xf>
    <xf numFmtId="0" fontId="5" fillId="0" borderId="0" xfId="0" applyFont="1" applyAlignment="1">
      <alignment vertical="top" wrapText="1"/>
    </xf>
    <xf numFmtId="0" fontId="52" fillId="0" borderId="0" xfId="0" applyFont="1" applyAlignment="1">
      <alignment vertical="center"/>
    </xf>
    <xf numFmtId="0" fontId="39" fillId="0" borderId="0" xfId="0" applyFont="1"/>
    <xf numFmtId="0" fontId="52" fillId="41" borderId="0" xfId="0" applyFont="1" applyFill="1" applyAlignment="1">
      <alignment vertical="center"/>
    </xf>
    <xf numFmtId="0" fontId="48" fillId="0" borderId="0" xfId="0" applyFont="1" applyAlignment="1">
      <alignment vertical="top"/>
    </xf>
    <xf numFmtId="0" fontId="5" fillId="0" borderId="7" xfId="0" applyFont="1" applyFill="1" applyBorder="1" applyAlignment="1">
      <alignment horizontal="right" vertical="top" wrapText="1" indent="1"/>
    </xf>
    <xf numFmtId="0" fontId="5" fillId="0" borderId="0" xfId="0" applyFont="1" applyFill="1" applyBorder="1" applyAlignment="1">
      <alignment horizontal="right" vertical="top" wrapText="1" indent="1"/>
    </xf>
    <xf numFmtId="0" fontId="4" fillId="34" borderId="7" xfId="0" applyFont="1" applyFill="1" applyBorder="1" applyAlignment="1">
      <alignment horizontal="left" vertical="top" wrapText="1"/>
    </xf>
    <xf numFmtId="0" fontId="4" fillId="34"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16" xfId="0" applyFont="1" applyBorder="1" applyAlignment="1">
      <alignment horizontal="left" vertical="top" wrapText="1"/>
    </xf>
    <xf numFmtId="0" fontId="5" fillId="0" borderId="0" xfId="0" applyFont="1" applyBorder="1" applyAlignment="1">
      <alignment horizontal="left" vertical="center" wrapText="1"/>
    </xf>
    <xf numFmtId="0" fontId="5" fillId="0" borderId="0" xfId="0" applyFont="1" applyBorder="1" applyAlignment="1">
      <alignment vertical="top" wrapText="1"/>
    </xf>
    <xf numFmtId="0" fontId="5" fillId="0" borderId="8" xfId="0" applyFont="1" applyBorder="1" applyAlignment="1">
      <alignment vertical="top" wrapText="1"/>
    </xf>
    <xf numFmtId="0" fontId="5" fillId="0" borderId="0" xfId="0" applyFont="1" applyAlignment="1">
      <alignment vertical="top" wrapText="1"/>
    </xf>
    <xf numFmtId="0" fontId="37" fillId="0" borderId="0" xfId="0" applyFont="1" applyAlignment="1">
      <alignment horizontal="left" vertical="top" indent="1"/>
    </xf>
    <xf numFmtId="0" fontId="5" fillId="0" borderId="7" xfId="0" applyFont="1" applyBorder="1" applyAlignment="1">
      <alignment horizontal="right" vertical="top" wrapText="1" indent="1"/>
    </xf>
    <xf numFmtId="0" fontId="40" fillId="0" borderId="0" xfId="183" applyNumberFormat="1" applyFont="1" applyFill="1" applyBorder="1" applyAlignment="1" applyProtection="1">
      <alignment vertical="top" wrapText="1"/>
    </xf>
    <xf numFmtId="0" fontId="40" fillId="0" borderId="8" xfId="183" applyNumberFormat="1" applyFont="1" applyFill="1" applyBorder="1" applyAlignment="1" applyProtection="1">
      <alignment vertical="top" wrapText="1"/>
    </xf>
    <xf numFmtId="0" fontId="51" fillId="35" borderId="20" xfId="183" applyNumberFormat="1" applyFont="1" applyFill="1" applyBorder="1" applyAlignment="1" applyProtection="1">
      <alignment horizontal="center" vertical="center" wrapText="1"/>
      <protection locked="0"/>
    </xf>
    <xf numFmtId="0" fontId="39" fillId="35" borderId="20" xfId="183" applyNumberFormat="1" applyFont="1" applyFill="1" applyBorder="1" applyAlignment="1" applyProtection="1">
      <alignment horizontal="center" vertical="top" wrapText="1"/>
      <protection locked="0"/>
    </xf>
    <xf numFmtId="0" fontId="5" fillId="0" borderId="20" xfId="0" applyFont="1" applyBorder="1" applyAlignment="1">
      <alignment horizontal="center" vertical="center" wrapText="1"/>
    </xf>
    <xf numFmtId="0" fontId="7" fillId="38" borderId="20" xfId="0" applyFont="1" applyFill="1" applyBorder="1" applyAlignment="1">
      <alignment horizontal="center" vertical="top" wrapText="1"/>
    </xf>
    <xf numFmtId="0" fontId="5" fillId="0" borderId="20" xfId="0" applyFont="1" applyBorder="1" applyAlignment="1">
      <alignment horizontal="center" vertical="top" wrapText="1"/>
    </xf>
    <xf numFmtId="167" fontId="39" fillId="35" borderId="20" xfId="25686" applyNumberFormat="1" applyFont="1" applyFill="1" applyBorder="1" applyAlignment="1" applyProtection="1">
      <alignment horizontal="right" vertical="top" wrapText="1"/>
      <protection locked="0"/>
    </xf>
    <xf numFmtId="0" fontId="6" fillId="0" borderId="16" xfId="0" applyFont="1" applyBorder="1" applyAlignment="1">
      <alignment horizontal="centerContinuous" vertical="top" wrapText="1"/>
    </xf>
    <xf numFmtId="0" fontId="4" fillId="0" borderId="16" xfId="0" applyFont="1" applyBorder="1" applyAlignment="1">
      <alignment horizontal="centerContinuous" vertical="top" wrapText="1"/>
    </xf>
    <xf numFmtId="0" fontId="4" fillId="0" borderId="10" xfId="0" applyFont="1" applyBorder="1" applyAlignment="1">
      <alignment horizontal="centerContinuous" vertical="top" wrapText="1"/>
    </xf>
    <xf numFmtId="0" fontId="49" fillId="0" borderId="7" xfId="0" applyFont="1" applyBorder="1" applyAlignment="1">
      <alignment vertical="top" wrapText="1"/>
    </xf>
    <xf numFmtId="0" fontId="49" fillId="0" borderId="0" xfId="0" applyFont="1" applyBorder="1" applyAlignment="1">
      <alignment vertical="top" wrapText="1"/>
    </xf>
    <xf numFmtId="167" fontId="39" fillId="35" borderId="20" xfId="25686" applyNumberFormat="1" applyFont="1" applyFill="1" applyBorder="1" applyAlignment="1" applyProtection="1">
      <alignment horizontal="right" vertical="top"/>
      <protection locked="0"/>
    </xf>
    <xf numFmtId="167" fontId="40" fillId="36" borderId="20" xfId="25686" applyNumberFormat="1" applyFont="1" applyFill="1" applyBorder="1" applyAlignment="1" applyProtection="1">
      <alignment horizontal="right" vertical="center" wrapText="1"/>
    </xf>
    <xf numFmtId="167" fontId="40" fillId="36" borderId="23" xfId="25686" applyNumberFormat="1" applyFont="1" applyFill="1" applyBorder="1" applyAlignment="1" applyProtection="1">
      <alignment horizontal="right" vertical="center" wrapText="1"/>
    </xf>
    <xf numFmtId="0" fontId="7" fillId="38" borderId="31" xfId="0" applyFont="1" applyFill="1" applyBorder="1" applyAlignment="1">
      <alignment horizontal="center" vertical="top" wrapText="1"/>
    </xf>
    <xf numFmtId="167" fontId="39" fillId="35" borderId="20" xfId="25686" applyNumberFormat="1" applyFont="1" applyFill="1" applyBorder="1" applyAlignment="1" applyProtection="1">
      <alignment horizontal="right" vertical="center" wrapText="1"/>
      <protection locked="0"/>
    </xf>
    <xf numFmtId="167" fontId="39" fillId="35" borderId="31" xfId="25686" applyNumberFormat="1" applyFont="1" applyFill="1" applyBorder="1" applyAlignment="1" applyProtection="1">
      <alignment horizontal="right" vertical="center" wrapText="1"/>
      <protection locked="0"/>
    </xf>
    <xf numFmtId="0" fontId="5" fillId="0" borderId="0" xfId="0" applyFont="1" applyBorder="1" applyAlignment="1">
      <alignment horizontal="right" vertical="top" indent="1"/>
    </xf>
    <xf numFmtId="0" fontId="5" fillId="0" borderId="0" xfId="0" applyFont="1" applyFill="1" applyBorder="1" applyAlignment="1">
      <alignment horizontal="right" vertical="top" indent="1"/>
    </xf>
    <xf numFmtId="1" fontId="39" fillId="36" borderId="20" xfId="183" applyNumberFormat="1" applyFont="1" applyFill="1" applyBorder="1" applyAlignment="1" applyProtection="1">
      <alignment horizontal="center" vertical="top" wrapText="1"/>
    </xf>
    <xf numFmtId="0" fontId="39" fillId="35" borderId="20" xfId="183" applyNumberFormat="1" applyFont="1" applyFill="1" applyBorder="1" applyAlignment="1" applyProtection="1">
      <alignment horizontal="center" vertical="top" wrapText="1"/>
      <protection locked="0"/>
    </xf>
    <xf numFmtId="0" fontId="7" fillId="38" borderId="20" xfId="0" applyFont="1" applyFill="1" applyBorder="1" applyAlignment="1">
      <alignment horizontal="center" vertical="top" wrapText="1"/>
    </xf>
    <xf numFmtId="0" fontId="7" fillId="38" borderId="31" xfId="0" applyFont="1" applyFill="1" applyBorder="1" applyAlignment="1">
      <alignment horizontal="center" vertical="top" wrapText="1"/>
    </xf>
    <xf numFmtId="0" fontId="5" fillId="0" borderId="20" xfId="0" applyFont="1" applyBorder="1" applyAlignment="1">
      <alignment horizontal="center" vertical="center" wrapText="1"/>
    </xf>
    <xf numFmtId="0" fontId="5" fillId="0" borderId="7" xfId="0" applyFont="1" applyBorder="1" applyAlignment="1">
      <alignment vertical="top" wrapText="1"/>
    </xf>
    <xf numFmtId="0" fontId="4" fillId="0" borderId="0" xfId="0" applyFont="1" applyAlignment="1">
      <alignment wrapText="1"/>
    </xf>
    <xf numFmtId="0" fontId="38" fillId="0" borderId="0" xfId="0" applyFont="1" applyAlignment="1">
      <alignment vertical="top"/>
    </xf>
    <xf numFmtId="0" fontId="40" fillId="0" borderId="0" xfId="183" applyNumberFormat="1" applyFont="1" applyFill="1" applyBorder="1" applyAlignment="1" applyProtection="1">
      <alignment horizontal="right" vertical="center"/>
    </xf>
    <xf numFmtId="14" fontId="4" fillId="0" borderId="0" xfId="0" applyNumberFormat="1" applyFont="1" applyAlignment="1">
      <alignment vertical="top"/>
    </xf>
    <xf numFmtId="9" fontId="39" fillId="35" borderId="20" xfId="25687" applyFont="1" applyFill="1" applyBorder="1" applyAlignment="1" applyProtection="1">
      <alignment horizontal="center" vertical="center" wrapText="1"/>
      <protection locked="0"/>
    </xf>
    <xf numFmtId="165" fontId="39" fillId="36" borderId="20" xfId="25686" applyNumberFormat="1" applyFont="1" applyFill="1" applyBorder="1" applyAlignment="1" applyProtection="1">
      <alignment horizontal="right" vertical="top"/>
    </xf>
    <xf numFmtId="165" fontId="39" fillId="36" borderId="20" xfId="25686" applyNumberFormat="1" applyFont="1" applyFill="1" applyBorder="1" applyAlignment="1" applyProtection="1">
      <alignment horizontal="right" vertical="center" wrapText="1"/>
    </xf>
    <xf numFmtId="0" fontId="4" fillId="0" borderId="0" xfId="0" applyFont="1" applyFill="1" applyAlignment="1">
      <alignment vertical="top"/>
    </xf>
    <xf numFmtId="0" fontId="54" fillId="0" borderId="0" xfId="0" applyFont="1" applyAlignment="1">
      <alignment vertical="top"/>
    </xf>
    <xf numFmtId="0" fontId="54" fillId="0" borderId="0" xfId="0" applyFont="1" applyAlignment="1">
      <alignment horizontal="left" vertical="top"/>
    </xf>
    <xf numFmtId="0" fontId="36" fillId="33" borderId="7" xfId="0" applyFont="1" applyFill="1" applyBorder="1" applyAlignment="1">
      <alignment vertical="top" wrapText="1"/>
    </xf>
    <xf numFmtId="0" fontId="36" fillId="33" borderId="0" xfId="0" applyFont="1" applyFill="1" applyBorder="1" applyAlignment="1">
      <alignment vertical="top" wrapText="1"/>
    </xf>
    <xf numFmtId="0" fontId="36" fillId="33" borderId="8" xfId="0" applyFont="1" applyFill="1" applyBorder="1" applyAlignment="1">
      <alignment vertical="top" wrapText="1"/>
    </xf>
    <xf numFmtId="0" fontId="41" fillId="33" borderId="7" xfId="0" applyFont="1" applyFill="1" applyBorder="1" applyAlignment="1">
      <alignment horizontal="left" vertical="top" wrapText="1"/>
    </xf>
    <xf numFmtId="0" fontId="41" fillId="33" borderId="0" xfId="0" applyFont="1" applyFill="1" applyBorder="1" applyAlignment="1">
      <alignment horizontal="left" vertical="top" wrapText="1"/>
    </xf>
    <xf numFmtId="0" fontId="36" fillId="34" borderId="0" xfId="0" applyFont="1" applyFill="1" applyAlignment="1">
      <alignment vertical="top" wrapText="1"/>
    </xf>
    <xf numFmtId="0" fontId="36" fillId="34" borderId="0" xfId="0" applyFont="1" applyFill="1" applyAlignment="1">
      <alignment horizontal="left" vertical="top" wrapText="1"/>
    </xf>
    <xf numFmtId="0" fontId="55" fillId="34" borderId="0" xfId="0" applyFont="1" applyFill="1" applyAlignment="1">
      <alignment vertical="top" wrapText="1"/>
    </xf>
    <xf numFmtId="0" fontId="56" fillId="34" borderId="0" xfId="0" applyFont="1" applyFill="1" applyAlignment="1">
      <alignment vertical="top" wrapText="1"/>
    </xf>
    <xf numFmtId="0" fontId="37" fillId="34" borderId="0" xfId="0" applyFont="1" applyFill="1" applyAlignment="1">
      <alignment horizontal="left" vertical="top" wrapText="1"/>
    </xf>
    <xf numFmtId="49" fontId="3" fillId="34" borderId="0" xfId="0" applyNumberFormat="1" applyFont="1" applyFill="1" applyAlignment="1">
      <alignment horizontal="left" vertical="top" wrapText="1"/>
    </xf>
    <xf numFmtId="165" fontId="39" fillId="35" borderId="31" xfId="183" applyFont="1" applyFill="1" applyBorder="1" applyAlignment="1" applyProtection="1">
      <alignment vertical="center" wrapText="1"/>
      <protection locked="0"/>
    </xf>
    <xf numFmtId="165" fontId="39" fillId="35" borderId="20" xfId="183" applyFont="1" applyFill="1" applyBorder="1" applyAlignment="1" applyProtection="1">
      <alignment vertical="center" wrapText="1"/>
      <protection locked="0"/>
    </xf>
    <xf numFmtId="49" fontId="39" fillId="35" borderId="20" xfId="183" applyNumberFormat="1" applyFont="1" applyFill="1" applyBorder="1" applyAlignment="1" applyProtection="1">
      <alignment vertical="center" wrapText="1"/>
      <protection locked="0"/>
    </xf>
    <xf numFmtId="0" fontId="47" fillId="38" borderId="32" xfId="0" applyFont="1" applyFill="1" applyBorder="1" applyAlignment="1">
      <alignment horizontal="center" vertical="center" wrapText="1"/>
    </xf>
    <xf numFmtId="0" fontId="47" fillId="38" borderId="22" xfId="0" applyFont="1" applyFill="1" applyBorder="1" applyAlignment="1">
      <alignment horizontal="center" vertical="center" wrapText="1"/>
    </xf>
    <xf numFmtId="49" fontId="36" fillId="34" borderId="0" xfId="0" applyNumberFormat="1" applyFont="1" applyFill="1" applyAlignment="1">
      <alignment vertical="top" wrapText="1"/>
    </xf>
    <xf numFmtId="0" fontId="37" fillId="34" borderId="0" xfId="0" applyFont="1" applyFill="1" applyAlignment="1">
      <alignment vertical="top"/>
    </xf>
    <xf numFmtId="0" fontId="37" fillId="34" borderId="0" xfId="0" applyFont="1" applyFill="1" applyAlignment="1">
      <alignment horizontal="left" vertical="top"/>
    </xf>
    <xf numFmtId="49" fontId="56" fillId="34" borderId="0" xfId="0" applyNumberFormat="1" applyFont="1" applyFill="1" applyAlignment="1">
      <alignment vertical="top" wrapText="1"/>
    </xf>
    <xf numFmtId="0" fontId="3" fillId="34" borderId="0" xfId="0" applyFont="1" applyFill="1" applyAlignment="1">
      <alignment horizontal="left" vertical="top" wrapText="1"/>
    </xf>
    <xf numFmtId="49" fontId="36" fillId="0" borderId="0" xfId="0" applyNumberFormat="1" applyFont="1" applyAlignment="1">
      <alignment vertical="top" wrapText="1"/>
    </xf>
    <xf numFmtId="49" fontId="36" fillId="34" borderId="0" xfId="0" applyNumberFormat="1" applyFont="1" applyFill="1" applyAlignment="1">
      <alignment horizontal="left" vertical="top" wrapText="1"/>
    </xf>
    <xf numFmtId="49" fontId="36" fillId="34" borderId="0" xfId="0" applyNumberFormat="1" applyFont="1" applyFill="1" applyAlignment="1">
      <alignment horizontal="left" vertical="top"/>
    </xf>
    <xf numFmtId="49" fontId="55" fillId="34" borderId="0" xfId="0" applyNumberFormat="1" applyFont="1" applyFill="1" applyAlignment="1">
      <alignment vertical="top" wrapText="1"/>
    </xf>
    <xf numFmtId="0" fontId="38" fillId="0" borderId="0" xfId="0" applyFont="1" applyAlignment="1">
      <alignment horizontal="center" vertical="top" wrapText="1"/>
    </xf>
    <xf numFmtId="0" fontId="38" fillId="34" borderId="0" xfId="0" applyFont="1" applyFill="1" applyAlignment="1">
      <alignment horizontal="center" vertical="top" wrapText="1"/>
    </xf>
    <xf numFmtId="0" fontId="38" fillId="34" borderId="0" xfId="0" applyFont="1" applyFill="1" applyAlignment="1">
      <alignment horizontal="left" vertical="top" wrapText="1"/>
    </xf>
    <xf numFmtId="0" fontId="38" fillId="34" borderId="0" xfId="0" applyFont="1" applyFill="1" applyAlignment="1">
      <alignment horizontal="left" vertical="top"/>
    </xf>
    <xf numFmtId="0" fontId="55" fillId="34" borderId="0" xfId="0" applyFont="1" applyFill="1" applyAlignment="1">
      <alignment horizontal="center" vertical="top" wrapText="1"/>
    </xf>
    <xf numFmtId="0" fontId="56" fillId="34" borderId="0" xfId="0" applyFont="1" applyFill="1" applyAlignment="1">
      <alignment horizontal="center" vertical="top" wrapText="1"/>
    </xf>
    <xf numFmtId="0" fontId="41" fillId="34" borderId="0" xfId="0" applyFont="1" applyFill="1" applyAlignment="1">
      <alignment horizontal="center" vertical="top" wrapText="1"/>
    </xf>
    <xf numFmtId="0" fontId="57" fillId="34" borderId="0" xfId="0" applyFont="1" applyFill="1" applyAlignment="1">
      <alignment horizontal="center" vertical="top" wrapText="1"/>
    </xf>
    <xf numFmtId="0" fontId="2" fillId="34" borderId="0" xfId="0" applyFont="1" applyFill="1" applyAlignment="1">
      <alignment vertical="top" wrapText="1"/>
    </xf>
    <xf numFmtId="0" fontId="4" fillId="34" borderId="8" xfId="0" applyFont="1" applyFill="1" applyBorder="1" applyAlignment="1">
      <alignment vertical="top" wrapText="1"/>
    </xf>
    <xf numFmtId="0" fontId="2" fillId="34" borderId="7" xfId="0" applyFont="1" applyFill="1" applyBorder="1" applyAlignment="1">
      <alignment vertical="top" wrapText="1"/>
    </xf>
    <xf numFmtId="0" fontId="7" fillId="0" borderId="0" xfId="0" applyFont="1" applyAlignment="1">
      <alignment vertical="top"/>
    </xf>
    <xf numFmtId="0" fontId="36" fillId="34" borderId="0" xfId="0" applyFont="1" applyFill="1" applyAlignment="1">
      <alignment horizontal="left" vertical="top" indent="1"/>
    </xf>
    <xf numFmtId="0" fontId="41" fillId="34" borderId="0" xfId="0" applyFont="1" applyFill="1" applyAlignment="1">
      <alignment horizontal="centerContinuous" vertical="top" wrapText="1"/>
    </xf>
    <xf numFmtId="0" fontId="41" fillId="33" borderId="8" xfId="0" applyFont="1" applyFill="1" applyBorder="1" applyAlignment="1">
      <alignment horizontal="centerContinuous" vertical="top" wrapText="1"/>
    </xf>
    <xf numFmtId="0" fontId="41" fillId="33" borderId="0" xfId="0" applyFont="1" applyFill="1" applyAlignment="1">
      <alignment horizontal="centerContinuous" vertical="top" wrapText="1"/>
    </xf>
    <xf numFmtId="0" fontId="41" fillId="33" borderId="7" xfId="0" applyFont="1" applyFill="1" applyBorder="1" applyAlignment="1">
      <alignment horizontal="centerContinuous" vertical="top" wrapText="1"/>
    </xf>
    <xf numFmtId="0" fontId="3" fillId="34" borderId="0" xfId="0" applyFont="1" applyFill="1" applyAlignment="1">
      <alignment vertical="top" wrapText="1"/>
    </xf>
    <xf numFmtId="0" fontId="36" fillId="34" borderId="0" xfId="0" applyFont="1" applyFill="1" applyAlignment="1">
      <alignment horizontal="left" vertical="center"/>
    </xf>
    <xf numFmtId="0" fontId="55" fillId="34" borderId="0" xfId="0" applyFont="1" applyFill="1" applyAlignment="1">
      <alignment horizontal="left" vertical="top" indent="1"/>
    </xf>
    <xf numFmtId="0" fontId="56" fillId="34" borderId="0" xfId="0" applyFont="1" applyFill="1" applyAlignment="1">
      <alignment horizontal="left" vertical="top" indent="1"/>
    </xf>
    <xf numFmtId="0" fontId="39" fillId="35" borderId="20" xfId="183" applyNumberFormat="1" applyFont="1" applyFill="1" applyBorder="1" applyAlignment="1" applyProtection="1">
      <alignment horizontal="center" vertical="top" wrapText="1"/>
      <protection locked="0"/>
    </xf>
    <xf numFmtId="0" fontId="39" fillId="35" borderId="20" xfId="183" applyNumberFormat="1" applyFont="1" applyFill="1" applyBorder="1" applyAlignment="1" applyProtection="1">
      <alignment horizontal="center" vertical="top" wrapText="1"/>
      <protection locked="0"/>
    </xf>
    <xf numFmtId="0" fontId="4" fillId="0" borderId="16" xfId="0" applyFont="1" applyFill="1" applyBorder="1"/>
    <xf numFmtId="0" fontId="4" fillId="0" borderId="10" xfId="0" applyFont="1" applyFill="1" applyBorder="1"/>
    <xf numFmtId="15" fontId="4" fillId="37" borderId="0" xfId="0" quotePrefix="1" applyNumberFormat="1" applyFont="1" applyFill="1" applyAlignment="1">
      <alignment horizontal="left" vertical="top"/>
    </xf>
    <xf numFmtId="0" fontId="4" fillId="37" borderId="0" xfId="0" quotePrefix="1" applyNumberFormat="1" applyFont="1" applyFill="1" applyAlignment="1">
      <alignment horizontal="left" vertical="top"/>
    </xf>
    <xf numFmtId="14" fontId="4" fillId="37" borderId="0" xfId="0" quotePrefix="1" applyNumberFormat="1" applyFont="1" applyFill="1" applyAlignment="1">
      <alignment horizontal="left" vertical="top"/>
    </xf>
    <xf numFmtId="0" fontId="48" fillId="37" borderId="0" xfId="0" applyFont="1" applyFill="1" applyAlignment="1">
      <alignment vertical="top"/>
    </xf>
    <xf numFmtId="0" fontId="5" fillId="0" borderId="7" xfId="0" applyFont="1" applyBorder="1" applyAlignment="1">
      <alignment horizontal="left" vertical="center" wrapText="1"/>
    </xf>
    <xf numFmtId="0" fontId="5" fillId="0" borderId="0"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7" fillId="0" borderId="0" xfId="0" applyFont="1" applyAlignment="1">
      <alignment vertical="top"/>
    </xf>
    <xf numFmtId="0" fontId="7" fillId="38" borderId="20" xfId="0" applyFont="1" applyFill="1" applyBorder="1" applyAlignment="1">
      <alignment horizontal="center" vertical="top" wrapText="1"/>
    </xf>
    <xf numFmtId="0" fontId="7" fillId="38" borderId="22" xfId="0" applyFont="1" applyFill="1" applyBorder="1" applyAlignment="1">
      <alignment horizontal="center" vertical="center" wrapText="1"/>
    </xf>
    <xf numFmtId="0" fontId="7" fillId="38" borderId="20" xfId="0" applyFont="1" applyFill="1" applyBorder="1" applyAlignment="1">
      <alignment horizontal="center" vertical="center" wrapText="1"/>
    </xf>
    <xf numFmtId="0" fontId="5" fillId="0" borderId="0" xfId="0" applyFont="1" applyBorder="1" applyAlignment="1">
      <alignment horizontal="left" vertical="top"/>
    </xf>
    <xf numFmtId="0" fontId="5" fillId="0" borderId="20" xfId="0" applyFont="1" applyBorder="1" applyAlignment="1">
      <alignment horizontal="center" vertical="center" wrapText="1"/>
    </xf>
    <xf numFmtId="167" fontId="39" fillId="36" borderId="20" xfId="25686" applyNumberFormat="1" applyFont="1" applyFill="1" applyBorder="1" applyAlignment="1" applyProtection="1">
      <alignment horizontal="right" vertical="center"/>
    </xf>
    <xf numFmtId="167" fontId="39" fillId="35" borderId="20" xfId="25686" applyNumberFormat="1" applyFont="1" applyFill="1" applyBorder="1" applyAlignment="1" applyProtection="1">
      <alignment horizontal="right" vertical="center"/>
      <protection locked="0"/>
    </xf>
    <xf numFmtId="167" fontId="39" fillId="35" borderId="20" xfId="25686" applyNumberFormat="1" applyFont="1" applyFill="1" applyBorder="1" applyAlignment="1" applyProtection="1">
      <alignment vertical="center"/>
      <protection locked="0"/>
    </xf>
    <xf numFmtId="167" fontId="39" fillId="36" borderId="20" xfId="25686" applyNumberFormat="1" applyFont="1" applyFill="1" applyBorder="1" applyAlignment="1" applyProtection="1">
      <alignment vertical="center"/>
    </xf>
    <xf numFmtId="167" fontId="39" fillId="35" borderId="48" xfId="25686" applyNumberFormat="1" applyFont="1" applyFill="1" applyBorder="1" applyAlignment="1" applyProtection="1">
      <alignment vertical="center"/>
      <protection locked="0"/>
    </xf>
    <xf numFmtId="167" fontId="39" fillId="35" borderId="23" xfId="25686" applyNumberFormat="1" applyFont="1" applyFill="1" applyBorder="1" applyAlignment="1" applyProtection="1">
      <alignment vertical="center"/>
      <protection locked="0"/>
    </xf>
    <xf numFmtId="167" fontId="39" fillId="36" borderId="20" xfId="183" applyNumberFormat="1" applyFont="1" applyFill="1" applyBorder="1" applyAlignment="1" applyProtection="1">
      <alignment horizontal="center" vertical="center"/>
    </xf>
    <xf numFmtId="167" fontId="39" fillId="35" borderId="20" xfId="25686" applyNumberFormat="1" applyFont="1" applyFill="1" applyBorder="1" applyAlignment="1" applyProtection="1">
      <alignment horizontal="center" vertical="top"/>
      <protection locked="0"/>
    </xf>
    <xf numFmtId="167" fontId="39" fillId="35" borderId="20" xfId="25686" applyNumberFormat="1" applyFont="1" applyFill="1" applyBorder="1" applyAlignment="1" applyProtection="1">
      <alignment vertical="top"/>
      <protection locked="0"/>
    </xf>
    <xf numFmtId="167" fontId="39" fillId="36" borderId="20" xfId="25686" applyNumberFormat="1" applyFont="1" applyFill="1" applyBorder="1" applyAlignment="1" applyProtection="1">
      <alignment vertical="top" wrapText="1"/>
    </xf>
    <xf numFmtId="167" fontId="39" fillId="36" borderId="22" xfId="183" applyNumberFormat="1" applyFont="1" applyFill="1" applyBorder="1" applyAlignment="1" applyProtection="1">
      <alignment horizontal="center" vertical="center"/>
    </xf>
    <xf numFmtId="0" fontId="4" fillId="34" borderId="7" xfId="0" applyFont="1" applyFill="1" applyBorder="1" applyAlignment="1">
      <alignment vertical="top" wrapText="1"/>
    </xf>
    <xf numFmtId="0" fontId="6" fillId="0" borderId="0" xfId="0" applyFont="1" applyBorder="1" applyAlignment="1">
      <alignment horizontal="center" vertical="top"/>
    </xf>
    <xf numFmtId="0" fontId="3" fillId="0" borderId="7" xfId="0" applyFont="1" applyBorder="1" applyAlignment="1">
      <alignment vertical="top" wrapText="1"/>
    </xf>
    <xf numFmtId="0" fontId="3" fillId="0" borderId="0" xfId="0" applyFont="1" applyBorder="1" applyAlignment="1">
      <alignment vertical="top" wrapText="1"/>
    </xf>
    <xf numFmtId="49" fontId="4" fillId="34" borderId="0" xfId="0" applyNumberFormat="1" applyFont="1" applyFill="1" applyBorder="1" applyAlignment="1">
      <alignment vertical="top" wrapText="1"/>
    </xf>
    <xf numFmtId="49" fontId="4" fillId="34" borderId="8" xfId="0" applyNumberFormat="1" applyFont="1" applyFill="1" applyBorder="1" applyAlignment="1">
      <alignment vertical="top" wrapText="1"/>
    </xf>
    <xf numFmtId="0" fontId="5" fillId="0" borderId="0" xfId="0" applyFont="1" applyBorder="1" applyAlignment="1">
      <alignment vertical="top"/>
    </xf>
    <xf numFmtId="0" fontId="4" fillId="0" borderId="0" xfId="0" applyFont="1" applyAlignment="1">
      <alignment vertical="top" wrapText="1"/>
    </xf>
    <xf numFmtId="0" fontId="4" fillId="0" borderId="8" xfId="0" applyFont="1" applyBorder="1" applyAlignment="1">
      <alignment vertical="top" wrapText="1"/>
    </xf>
    <xf numFmtId="0" fontId="7" fillId="0" borderId="0" xfId="0" applyFont="1" applyBorder="1" applyAlignment="1">
      <alignment horizontal="center" vertical="top"/>
    </xf>
    <xf numFmtId="0" fontId="5" fillId="0" borderId="7" xfId="0" applyFont="1" applyBorder="1" applyAlignment="1">
      <alignment horizontal="left" vertical="center" indent="1"/>
    </xf>
    <xf numFmtId="0" fontId="7" fillId="34" borderId="0" xfId="0" applyFont="1" applyFill="1" applyAlignment="1">
      <alignment horizontal="center" vertical="center"/>
    </xf>
    <xf numFmtId="0" fontId="4" fillId="0" borderId="8" xfId="0" applyFont="1" applyBorder="1" applyAlignment="1">
      <alignment vertical="top" wrapText="1"/>
    </xf>
    <xf numFmtId="0" fontId="4" fillId="0" borderId="0" xfId="0" applyFont="1" applyAlignment="1">
      <alignment vertical="center"/>
    </xf>
    <xf numFmtId="0" fontId="4" fillId="35" borderId="20" xfId="0" applyFont="1" applyFill="1" applyBorder="1" applyAlignment="1" applyProtection="1">
      <alignment horizontal="center" vertical="center" wrapText="1"/>
      <protection locked="0"/>
    </xf>
    <xf numFmtId="0" fontId="39" fillId="35" borderId="20" xfId="183" applyNumberFormat="1" applyFont="1" applyFill="1" applyBorder="1" applyAlignment="1" applyProtection="1">
      <alignment horizontal="center" vertical="top" wrapText="1"/>
      <protection locked="0"/>
    </xf>
    <xf numFmtId="0" fontId="5" fillId="0" borderId="7"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7" xfId="0" applyFont="1" applyBorder="1" applyAlignment="1">
      <alignment horizontal="left" vertical="center" wrapText="1"/>
    </xf>
    <xf numFmtId="0" fontId="5" fillId="0" borderId="0"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vertical="top" wrapText="1"/>
    </xf>
    <xf numFmtId="0" fontId="4" fillId="0" borderId="0" xfId="0" applyFont="1" applyAlignment="1">
      <alignment horizontal="left" vertical="top" wrapText="1"/>
    </xf>
    <xf numFmtId="0" fontId="7" fillId="0" borderId="0" xfId="0" applyFont="1" applyAlignment="1">
      <alignment vertical="top"/>
    </xf>
    <xf numFmtId="0" fontId="5" fillId="34" borderId="0" xfId="0" applyFont="1" applyFill="1" applyAlignment="1">
      <alignment vertical="top" wrapText="1"/>
    </xf>
    <xf numFmtId="0" fontId="7" fillId="38" borderId="20" xfId="0" applyFont="1" applyFill="1" applyBorder="1" applyAlignment="1">
      <alignment horizontal="center" vertical="top" wrapText="1"/>
    </xf>
    <xf numFmtId="0" fontId="7" fillId="38" borderId="31" xfId="0" applyFont="1" applyFill="1" applyBorder="1" applyAlignment="1">
      <alignment horizontal="center" vertical="top" wrapText="1"/>
    </xf>
    <xf numFmtId="0" fontId="7" fillId="38" borderId="22" xfId="0" applyFont="1" applyFill="1" applyBorder="1" applyAlignment="1">
      <alignment horizontal="center" vertical="center" wrapText="1"/>
    </xf>
    <xf numFmtId="0" fontId="7" fillId="38" borderId="20" xfId="0" applyFont="1" applyFill="1" applyBorder="1" applyAlignment="1">
      <alignment horizontal="center" vertical="center" wrapText="1"/>
    </xf>
    <xf numFmtId="0" fontId="5" fillId="0" borderId="20" xfId="0" applyFont="1" applyBorder="1" applyAlignment="1">
      <alignment horizontal="center" vertical="center" wrapText="1"/>
    </xf>
    <xf numFmtId="0" fontId="6" fillId="0" borderId="0" xfId="0" applyFont="1" applyFill="1" applyBorder="1" applyAlignment="1">
      <alignment horizontal="center" vertical="center" wrapText="1"/>
    </xf>
    <xf numFmtId="0" fontId="5" fillId="0" borderId="0" xfId="0" applyFont="1" applyFill="1" applyAlignment="1">
      <alignment vertical="top" wrapText="1"/>
    </xf>
    <xf numFmtId="0" fontId="5" fillId="0" borderId="8" xfId="0" applyFont="1" applyFill="1" applyBorder="1" applyAlignment="1">
      <alignment vertical="top" wrapText="1"/>
    </xf>
    <xf numFmtId="0" fontId="4" fillId="0" borderId="0" xfId="0" applyFont="1" applyFill="1"/>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7" fillId="0" borderId="0" xfId="0" applyFont="1" applyAlignment="1">
      <alignment vertical="top"/>
    </xf>
    <xf numFmtId="0" fontId="4" fillId="0" borderId="8" xfId="0" applyFont="1" applyBorder="1" applyAlignment="1">
      <alignment vertical="top" wrapText="1"/>
    </xf>
    <xf numFmtId="0" fontId="5" fillId="0" borderId="7" xfId="0" applyFont="1" applyBorder="1" applyAlignment="1">
      <alignment horizontal="right" vertical="top" wrapText="1" indent="1"/>
    </xf>
    <xf numFmtId="0" fontId="5" fillId="0" borderId="0" xfId="0" applyFont="1" applyBorder="1" applyAlignment="1">
      <alignment horizontal="right" vertical="top" wrapText="1" indent="1"/>
    </xf>
    <xf numFmtId="0" fontId="7" fillId="38" borderId="20" xfId="0" applyFont="1" applyFill="1" applyBorder="1" applyAlignment="1">
      <alignment horizontal="center" vertical="center" wrapText="1"/>
    </xf>
    <xf numFmtId="0" fontId="5" fillId="0" borderId="0" xfId="0" applyFont="1" applyBorder="1" applyAlignment="1">
      <alignment horizontal="right" vertical="top" indent="1"/>
    </xf>
    <xf numFmtId="0" fontId="5" fillId="0" borderId="20" xfId="0" applyFont="1" applyBorder="1" applyAlignment="1">
      <alignment horizontal="center" vertical="center" wrapText="1"/>
    </xf>
    <xf numFmtId="0" fontId="4" fillId="37" borderId="0" xfId="0" applyFont="1" applyFill="1" applyAlignment="1">
      <alignment horizontal="left" vertical="top"/>
    </xf>
    <xf numFmtId="168" fontId="4" fillId="37" borderId="0" xfId="0" quotePrefix="1" applyNumberFormat="1" applyFont="1" applyFill="1" applyAlignment="1">
      <alignment horizontal="left" vertical="top"/>
    </xf>
    <xf numFmtId="168" fontId="4" fillId="0" borderId="0" xfId="0" quotePrefix="1" applyNumberFormat="1" applyFont="1" applyAlignment="1">
      <alignment vertical="top"/>
    </xf>
    <xf numFmtId="15" fontId="4" fillId="0" borderId="0" xfId="0" quotePrefix="1" applyNumberFormat="1" applyFont="1"/>
    <xf numFmtId="15" fontId="4" fillId="39" borderId="0" xfId="0" quotePrefix="1" applyNumberFormat="1" applyFont="1" applyFill="1" applyAlignment="1">
      <alignment horizontal="left" vertical="top"/>
    </xf>
    <xf numFmtId="0" fontId="53" fillId="0" borderId="0" xfId="0" applyFont="1" applyAlignment="1">
      <alignment vertical="top"/>
    </xf>
    <xf numFmtId="169" fontId="39" fillId="36" borderId="20" xfId="25686" applyNumberFormat="1" applyFont="1" applyFill="1" applyBorder="1" applyAlignment="1" applyProtection="1">
      <alignment horizontal="right" vertical="top"/>
    </xf>
    <xf numFmtId="169" fontId="39" fillId="36" borderId="20" xfId="25686" applyNumberFormat="1" applyFont="1" applyFill="1" applyBorder="1" applyAlignment="1" applyProtection="1">
      <alignment horizontal="right" vertical="center" wrapText="1"/>
    </xf>
    <xf numFmtId="169" fontId="39" fillId="36" borderId="31" xfId="25686" applyNumberFormat="1" applyFont="1" applyFill="1" applyBorder="1" applyAlignment="1" applyProtection="1">
      <alignment horizontal="right" vertical="center" wrapText="1"/>
    </xf>
    <xf numFmtId="0" fontId="4" fillId="0" borderId="0" xfId="0" applyFont="1" applyFill="1" applyBorder="1"/>
    <xf numFmtId="0" fontId="4" fillId="0" borderId="8" xfId="0" applyFont="1" applyFill="1" applyBorder="1"/>
    <xf numFmtId="17" fontId="4" fillId="0" borderId="0" xfId="0" applyNumberFormat="1" applyFont="1" applyAlignment="1">
      <alignment vertical="top"/>
    </xf>
    <xf numFmtId="170" fontId="7" fillId="38" borderId="20" xfId="0" applyNumberFormat="1" applyFont="1" applyFill="1" applyBorder="1" applyAlignment="1">
      <alignment horizontal="center" vertical="center" wrapText="1"/>
    </xf>
    <xf numFmtId="0" fontId="4" fillId="0" borderId="0" xfId="0" applyFont="1" applyFill="1" applyBorder="1" applyAlignment="1">
      <alignment vertical="top" wrapText="1"/>
    </xf>
    <xf numFmtId="0" fontId="4" fillId="0" borderId="8" xfId="0" applyFont="1" applyFill="1" applyBorder="1" applyAlignment="1">
      <alignment vertical="top" wrapText="1"/>
    </xf>
    <xf numFmtId="165" fontId="39" fillId="36" borderId="46" xfId="25686" applyNumberFormat="1" applyFont="1" applyFill="1" applyBorder="1" applyAlignment="1" applyProtection="1">
      <alignment vertical="center"/>
    </xf>
    <xf numFmtId="165" fontId="39" fillId="36" borderId="20" xfId="25686" applyNumberFormat="1" applyFont="1" applyFill="1" applyBorder="1" applyAlignment="1" applyProtection="1">
      <alignment vertical="center"/>
    </xf>
    <xf numFmtId="0" fontId="5" fillId="0" borderId="7" xfId="0" applyFont="1" applyBorder="1" applyAlignment="1">
      <alignment horizontal="right" vertical="top" wrapText="1" indent="1"/>
    </xf>
    <xf numFmtId="0" fontId="7" fillId="0" borderId="0" xfId="0" applyFont="1" applyAlignment="1">
      <alignment vertical="top"/>
    </xf>
    <xf numFmtId="171" fontId="66" fillId="0" borderId="62" xfId="25689" applyNumberFormat="1" applyFont="1" applyBorder="1" applyAlignment="1">
      <alignment wrapText="1"/>
    </xf>
    <xf numFmtId="0" fontId="60" fillId="0" borderId="0" xfId="0" applyFont="1"/>
    <xf numFmtId="0" fontId="49" fillId="0" borderId="0" xfId="25692" applyFont="1"/>
    <xf numFmtId="0" fontId="49" fillId="0" borderId="0" xfId="0" applyFont="1" applyAlignment="1">
      <alignment horizontal="left" indent="1"/>
    </xf>
    <xf numFmtId="0" fontId="71" fillId="0" borderId="0" xfId="25689" applyFont="1"/>
    <xf numFmtId="0" fontId="71" fillId="0" borderId="0" xfId="25689" applyFont="1" applyAlignment="1">
      <alignment horizontal="center"/>
    </xf>
    <xf numFmtId="0" fontId="49" fillId="0" borderId="0" xfId="25689" applyFont="1"/>
    <xf numFmtId="0" fontId="71" fillId="0" borderId="62" xfId="25689" applyFont="1" applyBorder="1"/>
    <xf numFmtId="0" fontId="0" fillId="0" borderId="8" xfId="0" applyBorder="1"/>
    <xf numFmtId="0" fontId="49" fillId="0" borderId="0" xfId="25689" applyFont="1" applyAlignment="1">
      <alignment horizontal="center"/>
    </xf>
    <xf numFmtId="0" fontId="49" fillId="0" borderId="62" xfId="25689" applyFont="1" applyBorder="1"/>
    <xf numFmtId="0" fontId="9" fillId="0" borderId="0" xfId="25688" applyNumberFormat="1" applyFont="1" applyFill="1" applyBorder="1" applyAlignment="1">
      <alignment horizontal="left"/>
    </xf>
    <xf numFmtId="0" fontId="49" fillId="0" borderId="0" xfId="25688" applyNumberFormat="1" applyFont="1" applyFill="1" applyAlignment="1">
      <alignment horizontal="center"/>
    </xf>
    <xf numFmtId="0" fontId="49" fillId="0" borderId="0" xfId="0" applyFont="1"/>
    <xf numFmtId="171" fontId="49" fillId="0" borderId="0" xfId="25688" applyNumberFormat="1" applyFont="1" applyFill="1" applyBorder="1"/>
    <xf numFmtId="0" fontId="63" fillId="33" borderId="0" xfId="0" applyFont="1" applyFill="1" applyAlignment="1">
      <alignment vertical="top"/>
    </xf>
    <xf numFmtId="0" fontId="63" fillId="33" borderId="0" xfId="0" applyFont="1" applyFill="1" applyAlignment="1">
      <alignment vertical="top" wrapText="1"/>
    </xf>
    <xf numFmtId="0" fontId="69" fillId="0" borderId="0" xfId="0" applyFont="1"/>
    <xf numFmtId="0" fontId="60" fillId="0" borderId="8" xfId="0" applyFont="1" applyBorder="1"/>
    <xf numFmtId="0" fontId="60" fillId="0" borderId="0" xfId="0" applyFont="1" applyAlignment="1">
      <alignment horizontal="right"/>
    </xf>
    <xf numFmtId="0" fontId="10" fillId="0" borderId="0" xfId="25688" applyNumberFormat="1" applyFont="1" applyFill="1" applyBorder="1" applyAlignment="1">
      <alignment horizontal="left"/>
    </xf>
    <xf numFmtId="0" fontId="71" fillId="0" borderId="0" xfId="25688" applyNumberFormat="1" applyFont="1" applyFill="1" applyAlignment="1">
      <alignment horizontal="center"/>
    </xf>
    <xf numFmtId="0" fontId="0" fillId="0" borderId="0" xfId="0" applyAlignment="1">
      <alignment horizontal="right"/>
    </xf>
    <xf numFmtId="0" fontId="0" fillId="0" borderId="0" xfId="0" applyFill="1" applyBorder="1"/>
    <xf numFmtId="0" fontId="61" fillId="0" borderId="0" xfId="0" applyFont="1" applyFill="1" applyBorder="1"/>
    <xf numFmtId="167" fontId="61" fillId="0" borderId="0" xfId="25688" applyNumberFormat="1" applyFont="1" applyFill="1" applyBorder="1"/>
    <xf numFmtId="167" fontId="61" fillId="0" borderId="0" xfId="25688" applyNumberFormat="1" applyFont="1" applyFill="1" applyBorder="1" applyAlignment="1">
      <alignment horizontal="left"/>
    </xf>
    <xf numFmtId="0" fontId="61" fillId="0" borderId="0" xfId="0" applyFont="1" applyFill="1" applyBorder="1" applyAlignment="1">
      <alignment horizontal="center"/>
    </xf>
    <xf numFmtId="0" fontId="10" fillId="0" borderId="0" xfId="0" applyFont="1" applyFill="1" applyBorder="1"/>
    <xf numFmtId="167" fontId="10" fillId="0" borderId="0" xfId="25688" applyNumberFormat="1" applyFont="1" applyFill="1" applyBorder="1"/>
    <xf numFmtId="6" fontId="10" fillId="0" borderId="0" xfId="0" applyNumberFormat="1" applyFont="1" applyFill="1" applyBorder="1"/>
    <xf numFmtId="167" fontId="9" fillId="0" borderId="0" xfId="25688" applyNumberFormat="1" applyFont="1" applyFill="1" applyBorder="1" applyAlignment="1">
      <alignment horizontal="left"/>
    </xf>
    <xf numFmtId="1" fontId="10" fillId="0" borderId="0" xfId="0" applyNumberFormat="1" applyFont="1" applyFill="1" applyBorder="1" applyAlignment="1">
      <alignment horizontal="center"/>
    </xf>
    <xf numFmtId="0" fontId="9" fillId="0" borderId="0" xfId="0" applyFont="1" applyFill="1" applyBorder="1"/>
    <xf numFmtId="167" fontId="9" fillId="0" borderId="0" xfId="25688" applyNumberFormat="1" applyFont="1" applyFill="1" applyBorder="1"/>
    <xf numFmtId="1" fontId="9" fillId="0" borderId="0" xfId="0" applyNumberFormat="1" applyFont="1" applyFill="1" applyBorder="1" applyAlignment="1">
      <alignment horizontal="center"/>
    </xf>
    <xf numFmtId="0" fontId="61" fillId="44" borderId="0" xfId="0" applyFont="1" applyFill="1" applyBorder="1" applyAlignment="1">
      <alignment vertical="center"/>
    </xf>
    <xf numFmtId="167" fontId="61" fillId="44" borderId="0" xfId="25688" applyNumberFormat="1" applyFont="1" applyFill="1" applyBorder="1" applyAlignment="1">
      <alignment vertical="center"/>
    </xf>
    <xf numFmtId="167" fontId="61" fillId="44" borderId="0" xfId="25688" applyNumberFormat="1" applyFont="1" applyFill="1" applyBorder="1" applyAlignment="1">
      <alignment horizontal="left" vertical="center"/>
    </xf>
    <xf numFmtId="0" fontId="61" fillId="44" borderId="0" xfId="0" applyFont="1" applyFill="1" applyBorder="1" applyAlignment="1">
      <alignment horizontal="center" vertical="center"/>
    </xf>
    <xf numFmtId="0" fontId="62" fillId="0" borderId="0" xfId="25689" applyFont="1" applyFill="1" applyBorder="1" applyAlignment="1">
      <alignment wrapText="1"/>
    </xf>
    <xf numFmtId="0" fontId="63" fillId="0" borderId="0" xfId="25689" applyFont="1" applyFill="1" applyBorder="1"/>
    <xf numFmtId="0" fontId="64" fillId="0" borderId="0" xfId="0" applyFont="1" applyFill="1" applyBorder="1"/>
    <xf numFmtId="0" fontId="62" fillId="0" borderId="0" xfId="25689" applyFont="1" applyFill="1" applyBorder="1" applyAlignment="1">
      <alignment horizontal="center" wrapText="1"/>
    </xf>
    <xf numFmtId="171" fontId="65" fillId="0" borderId="0" xfId="25690" applyNumberFormat="1" applyFont="1" applyFill="1" applyBorder="1" applyAlignment="1">
      <alignment horizontal="left" wrapText="1"/>
    </xf>
    <xf numFmtId="43" fontId="65" fillId="0" borderId="0" xfId="25690" applyNumberFormat="1" applyFont="1" applyFill="1" applyBorder="1" applyAlignment="1">
      <alignment horizontal="left" wrapText="1"/>
    </xf>
    <xf numFmtId="0" fontId="66" fillId="0" borderId="0" xfId="25689" applyFont="1" applyFill="1" applyBorder="1"/>
    <xf numFmtId="0" fontId="66" fillId="0" borderId="0" xfId="25689" applyFont="1" applyFill="1" applyBorder="1" applyAlignment="1">
      <alignment horizontal="center"/>
    </xf>
    <xf numFmtId="0" fontId="66" fillId="0" borderId="0" xfId="25689" applyFont="1" applyFill="1" applyBorder="1" applyAlignment="1">
      <alignment horizontal="left"/>
    </xf>
    <xf numFmtId="171" fontId="66" fillId="0" borderId="0" xfId="25689" applyNumberFormat="1" applyFont="1" applyFill="1" applyBorder="1" applyAlignment="1">
      <alignment wrapText="1"/>
    </xf>
    <xf numFmtId="0" fontId="68" fillId="0" borderId="0" xfId="25689" applyFont="1" applyFill="1" applyBorder="1"/>
    <xf numFmtId="0" fontId="68" fillId="0" borderId="0" xfId="25689" applyFont="1" applyFill="1" applyBorder="1" applyAlignment="1">
      <alignment horizontal="center"/>
    </xf>
    <xf numFmtId="0" fontId="68" fillId="0" borderId="0" xfId="25689" applyFont="1" applyFill="1" applyBorder="1" applyAlignment="1">
      <alignment horizontal="left"/>
    </xf>
    <xf numFmtId="171" fontId="68" fillId="0" borderId="0" xfId="25689" applyNumberFormat="1" applyFont="1" applyFill="1" applyBorder="1" applyAlignment="1">
      <alignment wrapText="1"/>
    </xf>
    <xf numFmtId="0" fontId="66" fillId="0" borderId="0" xfId="0" applyFont="1" applyFill="1" applyBorder="1"/>
    <xf numFmtId="167" fontId="66" fillId="0" borderId="0" xfId="25689" applyNumberFormat="1" applyFont="1" applyFill="1" applyBorder="1"/>
    <xf numFmtId="0" fontId="60" fillId="0" borderId="0" xfId="0" applyFont="1" applyFill="1" applyBorder="1"/>
    <xf numFmtId="0" fontId="68" fillId="0" borderId="0" xfId="0" applyFont="1" applyFill="1" applyBorder="1"/>
    <xf numFmtId="167" fontId="68" fillId="0" borderId="0" xfId="25689" applyNumberFormat="1" applyFont="1" applyFill="1" applyBorder="1"/>
    <xf numFmtId="167" fontId="10" fillId="0" borderId="8" xfId="25688" applyNumberFormat="1" applyFont="1" applyFill="1" applyBorder="1"/>
    <xf numFmtId="167" fontId="9" fillId="0" borderId="8" xfId="25688" applyNumberFormat="1" applyFont="1" applyFill="1" applyBorder="1"/>
    <xf numFmtId="0" fontId="0" fillId="0" borderId="0" xfId="0" applyFont="1"/>
    <xf numFmtId="1" fontId="10" fillId="0" borderId="7" xfId="0" applyNumberFormat="1" applyFont="1" applyFill="1" applyBorder="1" applyAlignment="1">
      <alignment horizontal="center"/>
    </xf>
    <xf numFmtId="1" fontId="10" fillId="0" borderId="8" xfId="0" applyNumberFormat="1" applyFont="1" applyFill="1" applyBorder="1" applyAlignment="1">
      <alignment horizontal="center"/>
    </xf>
    <xf numFmtId="1" fontId="9" fillId="0" borderId="7" xfId="0" applyNumberFormat="1" applyFont="1" applyFill="1" applyBorder="1" applyAlignment="1">
      <alignment horizontal="center"/>
    </xf>
    <xf numFmtId="1" fontId="9" fillId="0" borderId="8" xfId="0" applyNumberFormat="1" applyFont="1" applyFill="1" applyBorder="1" applyAlignment="1">
      <alignment horizontal="center"/>
    </xf>
    <xf numFmtId="0" fontId="60" fillId="0" borderId="61" xfId="0" applyFont="1" applyBorder="1"/>
    <xf numFmtId="0" fontId="60" fillId="0" borderId="0" xfId="0" applyFont="1" applyBorder="1"/>
    <xf numFmtId="0" fontId="0" fillId="0" borderId="61" xfId="0" applyBorder="1"/>
    <xf numFmtId="0" fontId="0" fillId="0" borderId="0" xfId="0" applyBorder="1"/>
    <xf numFmtId="0" fontId="66" fillId="0" borderId="0" xfId="25689" applyFont="1" applyBorder="1"/>
    <xf numFmtId="0" fontId="67" fillId="0" borderId="0" xfId="25689" applyFont="1" applyBorder="1"/>
    <xf numFmtId="0" fontId="66" fillId="43" borderId="0" xfId="25689" applyFont="1" applyFill="1" applyBorder="1"/>
    <xf numFmtId="0" fontId="66" fillId="0" borderId="0" xfId="25689" applyFont="1" applyBorder="1" applyAlignment="1">
      <alignment horizontal="center"/>
    </xf>
    <xf numFmtId="0" fontId="66" fillId="0" borderId="0" xfId="25689" applyFont="1" applyBorder="1" applyAlignment="1">
      <alignment horizontal="left"/>
    </xf>
    <xf numFmtId="171" fontId="66" fillId="0" borderId="0" xfId="25689" applyNumberFormat="1" applyFont="1" applyBorder="1" applyAlignment="1">
      <alignment wrapText="1"/>
    </xf>
    <xf numFmtId="0" fontId="68" fillId="0" borderId="0" xfId="25689" applyFont="1" applyBorder="1"/>
    <xf numFmtId="0" fontId="68" fillId="43" borderId="0" xfId="25689" applyFont="1" applyFill="1" applyBorder="1"/>
    <xf numFmtId="0" fontId="68" fillId="0" borderId="0" xfId="25689" applyFont="1" applyBorder="1" applyAlignment="1">
      <alignment horizontal="center"/>
    </xf>
    <xf numFmtId="0" fontId="68" fillId="0" borderId="0" xfId="25689" applyFont="1" applyBorder="1" applyAlignment="1">
      <alignment horizontal="left"/>
    </xf>
    <xf numFmtId="171" fontId="68" fillId="0" borderId="0" xfId="25689" applyNumberFormat="1" applyFont="1" applyBorder="1" applyAlignment="1"/>
    <xf numFmtId="0" fontId="66" fillId="0" borderId="0" xfId="0" applyFont="1" applyBorder="1"/>
    <xf numFmtId="167" fontId="66" fillId="0" borderId="0" xfId="25689" applyNumberFormat="1" applyFont="1" applyBorder="1"/>
    <xf numFmtId="0" fontId="68" fillId="0" borderId="0" xfId="0" applyFont="1" applyBorder="1"/>
    <xf numFmtId="167" fontId="68" fillId="0" borderId="0" xfId="25689" applyNumberFormat="1" applyFont="1" applyBorder="1"/>
    <xf numFmtId="171" fontId="68" fillId="0" borderId="0" xfId="25689" applyNumberFormat="1" applyFont="1" applyBorder="1"/>
    <xf numFmtId="0" fontId="10" fillId="0" borderId="0" xfId="25689" applyFont="1" applyFill="1" applyBorder="1"/>
    <xf numFmtId="0" fontId="67" fillId="0" borderId="0" xfId="25689" applyFont="1" applyFill="1" applyBorder="1"/>
    <xf numFmtId="167" fontId="10" fillId="0" borderId="0" xfId="25691" applyNumberFormat="1" applyFont="1" applyFill="1" applyBorder="1"/>
    <xf numFmtId="0" fontId="9" fillId="0" borderId="0" xfId="25689" applyFont="1" applyFill="1" applyBorder="1"/>
    <xf numFmtId="0" fontId="69" fillId="0" borderId="0" xfId="25689" applyFont="1" applyFill="1" applyBorder="1"/>
    <xf numFmtId="167" fontId="9" fillId="0" borderId="0" xfId="25691" applyNumberFormat="1" applyFont="1" applyFill="1" applyBorder="1"/>
    <xf numFmtId="37" fontId="66" fillId="0" borderId="0" xfId="25689" applyNumberFormat="1" applyFont="1" applyFill="1" applyBorder="1"/>
    <xf numFmtId="37" fontId="68" fillId="0" borderId="0" xfId="25689" applyNumberFormat="1" applyFont="1" applyFill="1" applyBorder="1"/>
    <xf numFmtId="167" fontId="10" fillId="0" borderId="8" xfId="25691" applyNumberFormat="1" applyFont="1" applyFill="1" applyBorder="1"/>
    <xf numFmtId="167" fontId="9" fillId="0" borderId="8" xfId="25691" applyNumberFormat="1" applyFont="1" applyFill="1" applyBorder="1"/>
    <xf numFmtId="167" fontId="10" fillId="0" borderId="7" xfId="25691" applyNumberFormat="1" applyFont="1" applyFill="1" applyBorder="1"/>
    <xf numFmtId="167" fontId="9" fillId="0" borderId="7" xfId="25691" applyNumberFormat="1" applyFont="1" applyFill="1" applyBorder="1"/>
    <xf numFmtId="167" fontId="10" fillId="0" borderId="61" xfId="25691" applyNumberFormat="1" applyFont="1" applyFill="1" applyBorder="1"/>
    <xf numFmtId="167" fontId="9" fillId="0" borderId="61" xfId="25691" applyNumberFormat="1" applyFont="1" applyFill="1" applyBorder="1"/>
    <xf numFmtId="0" fontId="14" fillId="44" borderId="0" xfId="25689" applyFont="1" applyFill="1" applyBorder="1" applyAlignment="1">
      <alignment vertical="center"/>
    </xf>
    <xf numFmtId="171" fontId="71" fillId="34" borderId="0" xfId="25692" applyNumberFormat="1" applyFont="1" applyFill="1" applyBorder="1"/>
    <xf numFmtId="0" fontId="71" fillId="34" borderId="0" xfId="25692" applyFont="1" applyFill="1" applyBorder="1"/>
    <xf numFmtId="0" fontId="49" fillId="0" borderId="0" xfId="0" applyFont="1" applyBorder="1" applyAlignment="1">
      <alignment horizontal="left" indent="1"/>
    </xf>
    <xf numFmtId="0" fontId="69" fillId="0" borderId="0" xfId="0" applyFont="1" applyFill="1"/>
    <xf numFmtId="0" fontId="49" fillId="0" borderId="0" xfId="25692" applyFont="1" applyFill="1" applyBorder="1"/>
    <xf numFmtId="0" fontId="0" fillId="0" borderId="0" xfId="0" applyFill="1"/>
    <xf numFmtId="0" fontId="49" fillId="0" borderId="0" xfId="25692" applyFont="1" applyFill="1"/>
    <xf numFmtId="0" fontId="74" fillId="0" borderId="0" xfId="0" applyFont="1"/>
    <xf numFmtId="0" fontId="42" fillId="0" borderId="0" xfId="0" applyFont="1" applyAlignment="1">
      <alignment horizontal="left" indent="1"/>
    </xf>
    <xf numFmtId="0" fontId="42" fillId="0" borderId="0" xfId="0" applyFont="1" applyBorder="1" applyAlignment="1">
      <alignment horizontal="left" indent="1"/>
    </xf>
    <xf numFmtId="0" fontId="42" fillId="0" borderId="0" xfId="25692" applyFont="1"/>
    <xf numFmtId="0" fontId="42" fillId="0" borderId="0" xfId="25692" applyFont="1" applyFill="1"/>
    <xf numFmtId="0" fontId="70" fillId="0" borderId="0" xfId="25692" applyFont="1" applyFill="1" applyBorder="1" applyAlignment="1"/>
    <xf numFmtId="0" fontId="70" fillId="0" borderId="0" xfId="25692" applyFont="1" applyFill="1" applyBorder="1"/>
    <xf numFmtId="0" fontId="49" fillId="0" borderId="0" xfId="0" applyFont="1" applyFill="1" applyAlignment="1">
      <alignment horizontal="left" indent="1"/>
    </xf>
    <xf numFmtId="0" fontId="49" fillId="0" borderId="62" xfId="0" applyFont="1" applyFill="1" applyBorder="1" applyAlignment="1">
      <alignment horizontal="left" indent="1"/>
    </xf>
    <xf numFmtId="0" fontId="60" fillId="0" borderId="7" xfId="0" applyFont="1" applyBorder="1"/>
    <xf numFmtId="0" fontId="0" fillId="0" borderId="7" xfId="0" applyBorder="1"/>
    <xf numFmtId="0" fontId="14" fillId="44" borderId="17" xfId="25689" applyFont="1" applyFill="1" applyBorder="1"/>
    <xf numFmtId="0" fontId="62" fillId="44" borderId="17" xfId="25689" applyFont="1" applyFill="1" applyBorder="1" applyAlignment="1">
      <alignment wrapText="1"/>
    </xf>
    <xf numFmtId="0" fontId="61" fillId="44" borderId="17" xfId="0" applyFont="1" applyFill="1" applyBorder="1"/>
    <xf numFmtId="0" fontId="14" fillId="44" borderId="17" xfId="25689" applyFont="1" applyFill="1" applyBorder="1" applyAlignment="1">
      <alignment wrapText="1"/>
    </xf>
    <xf numFmtId="0" fontId="14" fillId="44" borderId="72" xfId="25689" applyFont="1" applyFill="1" applyBorder="1" applyAlignment="1">
      <alignment wrapText="1"/>
    </xf>
    <xf numFmtId="0" fontId="14" fillId="44" borderId="17" xfId="25689" applyFont="1" applyFill="1" applyBorder="1" applyAlignment="1">
      <alignment vertical="center" wrapText="1"/>
    </xf>
    <xf numFmtId="0" fontId="63" fillId="44" borderId="17" xfId="25688" applyNumberFormat="1" applyFont="1" applyFill="1" applyBorder="1" applyAlignment="1" applyProtection="1">
      <alignment horizontal="left"/>
    </xf>
    <xf numFmtId="0" fontId="63" fillId="44" borderId="17" xfId="25688" applyNumberFormat="1" applyFont="1" applyFill="1" applyBorder="1" applyAlignment="1" applyProtection="1">
      <alignment horizontal="left" wrapText="1"/>
    </xf>
    <xf numFmtId="0" fontId="14" fillId="44" borderId="17" xfId="25689" applyFont="1" applyFill="1" applyBorder="1" applyAlignment="1">
      <alignment vertical="center"/>
    </xf>
    <xf numFmtId="0" fontId="63" fillId="44" borderId="17" xfId="25689" applyFont="1" applyFill="1" applyBorder="1" applyAlignment="1">
      <alignment vertical="center" wrapText="1"/>
    </xf>
    <xf numFmtId="0" fontId="64" fillId="44" borderId="17" xfId="0" applyFont="1" applyFill="1" applyBorder="1" applyAlignment="1">
      <alignment vertical="center"/>
    </xf>
    <xf numFmtId="0" fontId="62" fillId="44" borderId="15" xfId="25689" applyFont="1" applyFill="1" applyBorder="1" applyAlignment="1">
      <alignment wrapText="1"/>
    </xf>
    <xf numFmtId="0" fontId="63" fillId="44" borderId="15" xfId="25689" applyFont="1" applyFill="1" applyBorder="1"/>
    <xf numFmtId="0" fontId="64" fillId="44" borderId="15" xfId="0" applyFont="1" applyFill="1" applyBorder="1"/>
    <xf numFmtId="0" fontId="62" fillId="44" borderId="15" xfId="25689" applyFont="1" applyFill="1" applyBorder="1" applyAlignment="1">
      <alignment horizontal="center" wrapText="1"/>
    </xf>
    <xf numFmtId="171" fontId="65" fillId="44" borderId="73" xfId="25690" applyNumberFormat="1" applyFont="1" applyFill="1" applyBorder="1" applyAlignment="1">
      <alignment horizontal="left" wrapText="1"/>
    </xf>
    <xf numFmtId="171" fontId="65" fillId="44" borderId="15" xfId="25690" applyNumberFormat="1" applyFont="1" applyFill="1" applyBorder="1" applyAlignment="1">
      <alignment horizontal="left" wrapText="1"/>
    </xf>
    <xf numFmtId="43" fontId="65" fillId="44" borderId="15" xfId="25690" applyNumberFormat="1" applyFont="1" applyFill="1" applyBorder="1" applyAlignment="1">
      <alignment horizontal="left" wrapText="1"/>
    </xf>
    <xf numFmtId="43" fontId="65" fillId="44" borderId="12" xfId="25690" applyNumberFormat="1" applyFont="1" applyFill="1" applyBorder="1" applyAlignment="1">
      <alignment horizontal="left" wrapText="1"/>
    </xf>
    <xf numFmtId="0" fontId="62" fillId="44" borderId="9" xfId="25689" applyFont="1" applyFill="1" applyBorder="1" applyAlignment="1">
      <alignment wrapText="1"/>
    </xf>
    <xf numFmtId="0" fontId="62" fillId="44" borderId="16" xfId="25689" applyFont="1" applyFill="1" applyBorder="1" applyAlignment="1">
      <alignment wrapText="1"/>
    </xf>
    <xf numFmtId="0" fontId="0" fillId="42" borderId="66" xfId="0" applyFill="1" applyBorder="1"/>
    <xf numFmtId="0" fontId="0" fillId="42" borderId="71" xfId="0" applyFill="1" applyBorder="1"/>
    <xf numFmtId="171" fontId="49" fillId="0" borderId="74" xfId="25688" applyNumberFormat="1" applyFont="1" applyFill="1" applyBorder="1"/>
    <xf numFmtId="171" fontId="49" fillId="0" borderId="65" xfId="25688" applyNumberFormat="1" applyFont="1" applyFill="1" applyBorder="1"/>
    <xf numFmtId="171" fontId="49" fillId="0" borderId="66" xfId="25688" applyNumberFormat="1" applyFont="1" applyFill="1" applyBorder="1"/>
    <xf numFmtId="170" fontId="41" fillId="44" borderId="0" xfId="0" applyNumberFormat="1" applyFont="1" applyFill="1" applyBorder="1" applyAlignment="1">
      <alignment horizontal="center" vertical="center" wrapText="1"/>
    </xf>
    <xf numFmtId="170" fontId="41" fillId="0" borderId="0" xfId="0" applyNumberFormat="1" applyFont="1" applyFill="1" applyBorder="1" applyAlignment="1">
      <alignment horizontal="center" vertical="center" wrapText="1"/>
    </xf>
    <xf numFmtId="0" fontId="14" fillId="0" borderId="0" xfId="25689" applyFont="1" applyFill="1" applyBorder="1" applyAlignment="1">
      <alignment vertical="center"/>
    </xf>
    <xf numFmtId="171" fontId="71" fillId="0" borderId="0" xfId="25692" applyNumberFormat="1" applyFont="1" applyFill="1" applyBorder="1"/>
    <xf numFmtId="0" fontId="71" fillId="0" borderId="0" xfId="25692" applyFont="1" applyFill="1" applyBorder="1"/>
    <xf numFmtId="0" fontId="49" fillId="0" borderId="0" xfId="0" applyFont="1" applyFill="1" applyBorder="1" applyAlignment="1">
      <alignment horizontal="left" indent="1"/>
    </xf>
    <xf numFmtId="0" fontId="42" fillId="0" borderId="0" xfId="0" applyFont="1" applyFill="1" applyBorder="1" applyAlignment="1">
      <alignment horizontal="left" indent="1"/>
    </xf>
    <xf numFmtId="0" fontId="63" fillId="0" borderId="0" xfId="25689" applyFont="1" applyFill="1" applyBorder="1" applyAlignment="1">
      <alignment vertical="center" wrapText="1"/>
    </xf>
    <xf numFmtId="0" fontId="64" fillId="0" borderId="0" xfId="0" applyFont="1" applyFill="1" applyBorder="1" applyAlignment="1">
      <alignment vertical="center"/>
    </xf>
    <xf numFmtId="0" fontId="14" fillId="0" borderId="0" xfId="25689" applyFont="1" applyFill="1" applyBorder="1" applyAlignment="1">
      <alignment vertical="center" wrapText="1"/>
    </xf>
    <xf numFmtId="0" fontId="69" fillId="0" borderId="0" xfId="0" applyFont="1" applyFill="1" applyBorder="1"/>
    <xf numFmtId="0" fontId="74" fillId="0" borderId="0" xfId="0" applyFont="1" applyFill="1" applyBorder="1"/>
    <xf numFmtId="0" fontId="42" fillId="0" borderId="0" xfId="25692" applyFont="1" applyFill="1" applyBorder="1"/>
    <xf numFmtId="0" fontId="14" fillId="0" borderId="0" xfId="25689" applyFont="1" applyFill="1" applyBorder="1"/>
    <xf numFmtId="0" fontId="63" fillId="0" borderId="0" xfId="25688" applyNumberFormat="1" applyFont="1" applyFill="1" applyBorder="1" applyAlignment="1" applyProtection="1">
      <alignment horizontal="left"/>
    </xf>
    <xf numFmtId="0" fontId="63" fillId="0" borderId="0" xfId="25688" applyNumberFormat="1" applyFont="1" applyFill="1" applyBorder="1" applyAlignment="1" applyProtection="1">
      <alignment horizontal="left" wrapText="1"/>
    </xf>
    <xf numFmtId="0" fontId="14" fillId="0" borderId="0" xfId="25689" applyFont="1" applyFill="1" applyBorder="1" applyAlignment="1">
      <alignment wrapText="1"/>
    </xf>
    <xf numFmtId="0" fontId="71" fillId="0" borderId="0" xfId="25689" applyFont="1" applyFill="1" applyBorder="1"/>
    <xf numFmtId="0" fontId="71" fillId="0" borderId="0" xfId="25689" applyFont="1" applyFill="1" applyBorder="1" applyAlignment="1">
      <alignment horizontal="center"/>
    </xf>
    <xf numFmtId="0" fontId="49" fillId="0" borderId="0" xfId="25689" applyFont="1" applyFill="1" applyBorder="1"/>
    <xf numFmtId="0" fontId="0" fillId="0" borderId="0" xfId="0" applyFont="1" applyFill="1" applyBorder="1"/>
    <xf numFmtId="0" fontId="49" fillId="0" borderId="0" xfId="25689" applyFont="1" applyFill="1" applyBorder="1" applyAlignment="1">
      <alignment horizontal="center"/>
    </xf>
    <xf numFmtId="0" fontId="60" fillId="0" borderId="0" xfId="0" applyFont="1" applyFill="1" applyBorder="1" applyAlignment="1">
      <alignment horizontal="right"/>
    </xf>
    <xf numFmtId="0" fontId="71" fillId="0" borderId="0" xfId="25688" applyNumberFormat="1" applyFont="1" applyFill="1" applyBorder="1" applyAlignment="1">
      <alignment horizontal="center"/>
    </xf>
    <xf numFmtId="0" fontId="0" fillId="0" borderId="0" xfId="0" applyFill="1" applyBorder="1" applyAlignment="1">
      <alignment horizontal="right"/>
    </xf>
    <xf numFmtId="0" fontId="49" fillId="0" borderId="0" xfId="25688" applyNumberFormat="1" applyFont="1" applyFill="1" applyBorder="1" applyAlignment="1">
      <alignment horizontal="center"/>
    </xf>
    <xf numFmtId="0" fontId="49" fillId="0" borderId="0" xfId="0" applyFont="1" applyFill="1" applyBorder="1"/>
    <xf numFmtId="171" fontId="66" fillId="0" borderId="62" xfId="25689" applyNumberFormat="1" applyFont="1" applyBorder="1" applyAlignment="1"/>
    <xf numFmtId="171" fontId="68" fillId="0" borderId="62" xfId="25689" applyNumberFormat="1" applyFont="1" applyBorder="1" applyAlignment="1"/>
    <xf numFmtId="171" fontId="68" fillId="0" borderId="62" xfId="25689" applyNumberFormat="1" applyFont="1" applyBorder="1" applyAlignment="1">
      <alignment wrapText="1"/>
    </xf>
    <xf numFmtId="0" fontId="66" fillId="46" borderId="0" xfId="25689" applyFont="1" applyFill="1"/>
    <xf numFmtId="0" fontId="68" fillId="46" borderId="0" xfId="25689" applyFont="1" applyFill="1"/>
    <xf numFmtId="0" fontId="60" fillId="0" borderId="0" xfId="0" applyFont="1" applyFill="1" applyBorder="1" applyAlignment="1"/>
    <xf numFmtId="0" fontId="60" fillId="0" borderId="0" xfId="0" applyFont="1" applyBorder="1" applyAlignment="1"/>
    <xf numFmtId="171" fontId="66" fillId="0" borderId="62" xfId="25689" applyNumberFormat="1" applyFont="1" applyFill="1" applyBorder="1" applyAlignment="1">
      <alignment wrapText="1"/>
    </xf>
    <xf numFmtId="0" fontId="60" fillId="0" borderId="61" xfId="0" applyFont="1" applyFill="1" applyBorder="1"/>
    <xf numFmtId="171" fontId="68" fillId="0" borderId="0" xfId="25689" applyNumberFormat="1" applyFont="1" applyFill="1" applyBorder="1" applyAlignment="1"/>
    <xf numFmtId="0" fontId="0" fillId="0" borderId="61" xfId="0" applyFill="1" applyBorder="1"/>
    <xf numFmtId="171" fontId="68" fillId="0" borderId="0" xfId="25689" applyNumberFormat="1" applyFont="1" applyFill="1" applyBorder="1"/>
    <xf numFmtId="0" fontId="49" fillId="0" borderId="74" xfId="25692" applyFont="1" applyFill="1" applyBorder="1"/>
    <xf numFmtId="0" fontId="49" fillId="0" borderId="66" xfId="25692" applyFont="1" applyFill="1" applyBorder="1"/>
    <xf numFmtId="0" fontId="49" fillId="0" borderId="7" xfId="25692" applyFont="1" applyFill="1" applyBorder="1"/>
    <xf numFmtId="0" fontId="0" fillId="39" borderId="0" xfId="0" applyFill="1"/>
    <xf numFmtId="0" fontId="14" fillId="44" borderId="13" xfId="25689" applyFont="1" applyFill="1" applyBorder="1" applyAlignment="1">
      <alignment vertical="center"/>
    </xf>
    <xf numFmtId="0" fontId="7" fillId="38" borderId="20" xfId="0" applyFont="1" applyFill="1" applyBorder="1" applyAlignment="1">
      <alignment horizontal="center" vertical="center" wrapText="1"/>
    </xf>
    <xf numFmtId="170" fontId="41" fillId="44" borderId="8" xfId="0" applyNumberFormat="1" applyFont="1" applyFill="1" applyBorder="1" applyAlignment="1">
      <alignment horizontal="center" vertical="center" wrapText="1"/>
    </xf>
    <xf numFmtId="0" fontId="75" fillId="0" borderId="0" xfId="0" applyFont="1" applyFill="1" applyBorder="1" applyAlignment="1"/>
    <xf numFmtId="6" fontId="66" fillId="0" borderId="0" xfId="25689" applyNumberFormat="1" applyFont="1" applyFill="1" applyBorder="1"/>
    <xf numFmtId="0" fontId="48" fillId="42" borderId="0" xfId="0" applyFont="1" applyFill="1" applyAlignment="1">
      <alignment horizontal="center" vertical="top"/>
    </xf>
    <xf numFmtId="0" fontId="48" fillId="37" borderId="0" xfId="0" applyFont="1" applyFill="1" applyAlignment="1">
      <alignment horizontal="center" vertical="top" wrapText="1"/>
    </xf>
    <xf numFmtId="0" fontId="48" fillId="37" borderId="0" xfId="0" applyFont="1" applyFill="1" applyAlignment="1">
      <alignment horizontal="center" vertical="top"/>
    </xf>
    <xf numFmtId="0" fontId="53" fillId="34" borderId="0" xfId="0" applyFont="1" applyFill="1" applyAlignment="1">
      <alignment horizontal="left" vertical="top" wrapText="1"/>
    </xf>
    <xf numFmtId="0" fontId="4" fillId="35" borderId="22" xfId="0" applyFont="1" applyFill="1" applyBorder="1" applyAlignment="1" applyProtection="1">
      <alignment horizontal="center" vertical="center" wrapText="1"/>
      <protection locked="0"/>
    </xf>
    <xf numFmtId="0" fontId="4" fillId="35" borderId="23" xfId="0" applyFont="1" applyFill="1" applyBorder="1" applyAlignment="1" applyProtection="1">
      <alignment horizontal="center" vertical="center" wrapText="1"/>
      <protection locked="0"/>
    </xf>
    <xf numFmtId="0" fontId="5" fillId="0" borderId="7" xfId="0" applyFont="1" applyBorder="1" applyAlignment="1">
      <alignment horizontal="left" vertical="center" wrapText="1"/>
    </xf>
    <xf numFmtId="0" fontId="5" fillId="0" borderId="0"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41" fillId="33" borderId="11" xfId="0" applyFont="1" applyFill="1" applyBorder="1" applyAlignment="1">
      <alignment horizontal="center" vertical="top"/>
    </xf>
    <xf numFmtId="0" fontId="41" fillId="33" borderId="15" xfId="0" applyFont="1" applyFill="1" applyBorder="1" applyAlignment="1">
      <alignment horizontal="center" vertical="top"/>
    </xf>
    <xf numFmtId="0" fontId="41" fillId="33" borderId="12" xfId="0" applyFont="1" applyFill="1" applyBorder="1" applyAlignment="1">
      <alignment horizontal="center" vertical="top"/>
    </xf>
    <xf numFmtId="0" fontId="41" fillId="33" borderId="11" xfId="0" applyFont="1" applyFill="1" applyBorder="1" applyAlignment="1">
      <alignment horizontal="center" vertical="top" wrapText="1"/>
    </xf>
    <xf numFmtId="0" fontId="41" fillId="33" borderId="15" xfId="0" applyFont="1" applyFill="1" applyBorder="1" applyAlignment="1">
      <alignment horizontal="center" vertical="top" wrapText="1"/>
    </xf>
    <xf numFmtId="0" fontId="41" fillId="33" borderId="12" xfId="0" applyFont="1" applyFill="1" applyBorder="1" applyAlignment="1">
      <alignment horizontal="center" vertical="top" wrapText="1"/>
    </xf>
    <xf numFmtId="0" fontId="5" fillId="38" borderId="24" xfId="0" applyFont="1" applyFill="1" applyBorder="1" applyAlignment="1">
      <alignment horizontal="left" vertical="center" wrapText="1"/>
    </xf>
    <xf numFmtId="0" fontId="5" fillId="38" borderId="25" xfId="0" applyFont="1" applyFill="1" applyBorder="1" applyAlignment="1">
      <alignment horizontal="left" vertical="center" wrapText="1"/>
    </xf>
    <xf numFmtId="0" fontId="5" fillId="38" borderId="26" xfId="0" applyFont="1" applyFill="1" applyBorder="1" applyAlignment="1">
      <alignment horizontal="left" vertical="center" wrapText="1"/>
    </xf>
    <xf numFmtId="0" fontId="5" fillId="38" borderId="27" xfId="0" applyFont="1" applyFill="1" applyBorder="1" applyAlignment="1">
      <alignment horizontal="left" vertical="center" wrapText="1"/>
    </xf>
    <xf numFmtId="0" fontId="5" fillId="38" borderId="0" xfId="0" applyFont="1" applyFill="1" applyBorder="1" applyAlignment="1">
      <alignment horizontal="left" vertical="center" wrapText="1"/>
    </xf>
    <xf numFmtId="0" fontId="5" fillId="38" borderId="21" xfId="0" applyFont="1" applyFill="1" applyBorder="1" applyAlignment="1">
      <alignment horizontal="left" vertical="center" wrapText="1"/>
    </xf>
    <xf numFmtId="0" fontId="5" fillId="38" borderId="28" xfId="0" applyFont="1" applyFill="1" applyBorder="1" applyAlignment="1">
      <alignment horizontal="left" vertical="center" wrapText="1"/>
    </xf>
    <xf numFmtId="0" fontId="5" fillId="38" borderId="29" xfId="0" applyFont="1" applyFill="1" applyBorder="1" applyAlignment="1">
      <alignment horizontal="left" vertical="center" wrapText="1"/>
    </xf>
    <xf numFmtId="0" fontId="5" fillId="38" borderId="30" xfId="0" applyFont="1" applyFill="1" applyBorder="1" applyAlignment="1">
      <alignment horizontal="left" vertical="center" wrapText="1"/>
    </xf>
    <xf numFmtId="0" fontId="39" fillId="35" borderId="22" xfId="183" applyNumberFormat="1" applyFont="1" applyFill="1" applyBorder="1" applyAlignment="1" applyProtection="1">
      <alignment horizontal="center" vertical="center" wrapText="1"/>
      <protection locked="0"/>
    </xf>
    <xf numFmtId="0" fontId="39" fillId="35" borderId="23" xfId="183" applyNumberFormat="1" applyFont="1" applyFill="1" applyBorder="1" applyAlignment="1" applyProtection="1">
      <alignment horizontal="center" vertical="center" wrapText="1"/>
      <protection locked="0"/>
    </xf>
    <xf numFmtId="0" fontId="4" fillId="0" borderId="7" xfId="0" applyFont="1" applyBorder="1" applyAlignment="1">
      <alignment horizontal="right" vertical="center" wrapText="1" indent="1"/>
    </xf>
    <xf numFmtId="0" fontId="4" fillId="0" borderId="0" xfId="0" applyFont="1" applyBorder="1" applyAlignment="1">
      <alignment horizontal="right" vertical="center" wrapText="1" indent="1"/>
    </xf>
    <xf numFmtId="0" fontId="39" fillId="38" borderId="24" xfId="183" applyNumberFormat="1" applyFont="1" applyFill="1" applyBorder="1" applyAlignment="1" applyProtection="1">
      <alignment horizontal="left" vertical="center" wrapText="1" indent="2"/>
    </xf>
    <xf numFmtId="0" fontId="39" fillId="38" borderId="25" xfId="183" applyNumberFormat="1" applyFont="1" applyFill="1" applyBorder="1" applyAlignment="1" applyProtection="1">
      <alignment horizontal="left" vertical="center" wrapText="1" indent="2"/>
    </xf>
    <xf numFmtId="0" fontId="39" fillId="38" borderId="26" xfId="183" applyNumberFormat="1" applyFont="1" applyFill="1" applyBorder="1" applyAlignment="1" applyProtection="1">
      <alignment horizontal="left" vertical="center" wrapText="1" indent="2"/>
    </xf>
    <xf numFmtId="0" fontId="39" fillId="38" borderId="28" xfId="183" applyNumberFormat="1" applyFont="1" applyFill="1" applyBorder="1" applyAlignment="1" applyProtection="1">
      <alignment horizontal="left" vertical="center" wrapText="1" indent="2"/>
    </xf>
    <xf numFmtId="0" fontId="39" fillId="38" borderId="29" xfId="183" applyNumberFormat="1" applyFont="1" applyFill="1" applyBorder="1" applyAlignment="1" applyProtection="1">
      <alignment horizontal="left" vertical="center" wrapText="1" indent="2"/>
    </xf>
    <xf numFmtId="0" fontId="39" fillId="38" borderId="30" xfId="183" applyNumberFormat="1" applyFont="1" applyFill="1" applyBorder="1" applyAlignment="1" applyProtection="1">
      <alignment horizontal="left" vertical="center" wrapText="1" indent="2"/>
    </xf>
    <xf numFmtId="0" fontId="39" fillId="35" borderId="7" xfId="183" applyNumberFormat="1" applyFont="1" applyFill="1" applyBorder="1" applyAlignment="1" applyProtection="1">
      <alignment horizontal="left" vertical="center" wrapText="1"/>
      <protection locked="0"/>
    </xf>
    <xf numFmtId="0" fontId="39" fillId="35" borderId="0" xfId="183" applyNumberFormat="1" applyFont="1" applyFill="1" applyBorder="1" applyAlignment="1" applyProtection="1">
      <alignment horizontal="left" vertical="center" wrapText="1"/>
      <protection locked="0"/>
    </xf>
    <xf numFmtId="0" fontId="39" fillId="35" borderId="8" xfId="183" applyNumberFormat="1" applyFont="1" applyFill="1" applyBorder="1" applyAlignment="1" applyProtection="1">
      <alignment horizontal="left" vertical="center" wrapText="1"/>
      <protection locked="0"/>
    </xf>
    <xf numFmtId="0" fontId="44" fillId="38" borderId="24" xfId="0" applyFont="1" applyFill="1" applyBorder="1" applyAlignment="1">
      <alignment horizontal="center" vertical="center"/>
    </xf>
    <xf numFmtId="0" fontId="44" fillId="38" borderId="25" xfId="0" applyFont="1" applyFill="1" applyBorder="1" applyAlignment="1">
      <alignment horizontal="center" vertical="center"/>
    </xf>
    <xf numFmtId="0" fontId="44" fillId="38" borderId="26" xfId="0" applyFont="1" applyFill="1" applyBorder="1" applyAlignment="1">
      <alignment horizontal="center" vertical="center"/>
    </xf>
    <xf numFmtId="0" fontId="44" fillId="38" borderId="28" xfId="0" applyFont="1" applyFill="1" applyBorder="1" applyAlignment="1">
      <alignment horizontal="center" vertical="center"/>
    </xf>
    <xf numFmtId="0" fontId="44" fillId="38" borderId="29" xfId="0" applyFont="1" applyFill="1" applyBorder="1" applyAlignment="1">
      <alignment horizontal="center" vertical="center"/>
    </xf>
    <xf numFmtId="0" fontId="44" fillId="38" borderId="30" xfId="0" applyFont="1" applyFill="1" applyBorder="1" applyAlignment="1">
      <alignment horizontal="center" vertical="center"/>
    </xf>
    <xf numFmtId="0" fontId="5" fillId="0" borderId="35" xfId="0" applyFont="1" applyBorder="1" applyAlignment="1">
      <alignment horizontal="left" vertical="center" wrapText="1"/>
    </xf>
    <xf numFmtId="0" fontId="5" fillId="0" borderId="20" xfId="0" applyFont="1" applyBorder="1" applyAlignment="1">
      <alignment horizontal="left" vertical="center" wrapText="1"/>
    </xf>
    <xf numFmtId="0" fontId="4" fillId="0" borderId="20" xfId="0" applyFont="1" applyBorder="1" applyAlignment="1">
      <alignment horizontal="left" vertical="center" wrapText="1"/>
    </xf>
    <xf numFmtId="0" fontId="0" fillId="0" borderId="35" xfId="0" applyBorder="1" applyAlignment="1">
      <alignment horizontal="left" vertical="center" wrapText="1"/>
    </xf>
    <xf numFmtId="0" fontId="0" fillId="0" borderId="20" xfId="0" applyBorder="1" applyAlignment="1">
      <alignment horizontal="left" vertical="center" wrapText="1"/>
    </xf>
    <xf numFmtId="0" fontId="41" fillId="33" borderId="13" xfId="0" applyFont="1" applyFill="1" applyBorder="1" applyAlignment="1">
      <alignment horizontal="center" vertical="top" wrapText="1"/>
    </xf>
    <xf numFmtId="0" fontId="41" fillId="33" borderId="17" xfId="0" applyFont="1" applyFill="1" applyBorder="1" applyAlignment="1">
      <alignment horizontal="center" vertical="top" wrapText="1"/>
    </xf>
    <xf numFmtId="0" fontId="41" fillId="33" borderId="14" xfId="0" applyFont="1" applyFill="1" applyBorder="1" applyAlignment="1">
      <alignment horizontal="center" vertical="top" wrapText="1"/>
    </xf>
    <xf numFmtId="0" fontId="41" fillId="33" borderId="7" xfId="0" applyFont="1" applyFill="1" applyBorder="1" applyAlignment="1">
      <alignment horizontal="center" vertical="top" wrapText="1"/>
    </xf>
    <xf numFmtId="0" fontId="41" fillId="33" borderId="0" xfId="0" applyFont="1" applyFill="1" applyBorder="1" applyAlignment="1">
      <alignment horizontal="center" vertical="top" wrapText="1"/>
    </xf>
    <xf numFmtId="0" fontId="41" fillId="33" borderId="8" xfId="0" applyFont="1" applyFill="1" applyBorder="1" applyAlignment="1">
      <alignment horizontal="center" vertical="top" wrapText="1"/>
    </xf>
    <xf numFmtId="0" fontId="41" fillId="33" borderId="9" xfId="0" applyFont="1" applyFill="1" applyBorder="1" applyAlignment="1">
      <alignment horizontal="center" vertical="top" wrapText="1"/>
    </xf>
    <xf numFmtId="0" fontId="41" fillId="33" borderId="16" xfId="0" applyFont="1" applyFill="1" applyBorder="1" applyAlignment="1">
      <alignment horizontal="center" vertical="top" wrapText="1"/>
    </xf>
    <xf numFmtId="0" fontId="41" fillId="33" borderId="10" xfId="0" applyFont="1" applyFill="1" applyBorder="1" applyAlignment="1">
      <alignment horizontal="center" vertical="top" wrapText="1"/>
    </xf>
    <xf numFmtId="0" fontId="4" fillId="0" borderId="0" xfId="0" applyFont="1" applyBorder="1" applyAlignment="1">
      <alignment horizontal="left" vertical="top" wrapText="1"/>
    </xf>
    <xf numFmtId="0" fontId="4" fillId="0" borderId="8" xfId="0" applyFont="1" applyBorder="1" applyAlignment="1">
      <alignment horizontal="left" vertical="top" wrapText="1"/>
    </xf>
    <xf numFmtId="0" fontId="43" fillId="0" borderId="7" xfId="0" applyFont="1" applyBorder="1" applyAlignment="1" applyProtection="1">
      <alignment horizontal="left" vertical="top" wrapText="1"/>
      <protection locked="0"/>
    </xf>
    <xf numFmtId="0" fontId="43" fillId="0" borderId="0" xfId="0" applyFont="1" applyBorder="1" applyAlignment="1" applyProtection="1">
      <alignment horizontal="left" vertical="top" wrapText="1"/>
      <protection locked="0"/>
    </xf>
    <xf numFmtId="0" fontId="43" fillId="0" borderId="8" xfId="0" applyFont="1" applyBorder="1" applyAlignment="1" applyProtection="1">
      <alignment horizontal="left" vertical="top" wrapText="1"/>
      <protection locked="0"/>
    </xf>
    <xf numFmtId="0" fontId="5" fillId="34" borderId="7" xfId="0" applyFont="1" applyFill="1" applyBorder="1" applyAlignment="1">
      <alignment horizontal="left" vertical="top" wrapText="1"/>
    </xf>
    <xf numFmtId="0" fontId="5" fillId="34" borderId="0" xfId="0" applyFont="1" applyFill="1" applyBorder="1" applyAlignment="1">
      <alignment horizontal="left" vertical="top" wrapText="1"/>
    </xf>
    <xf numFmtId="0" fontId="5" fillId="34" borderId="8" xfId="0" applyFont="1" applyFill="1" applyBorder="1" applyAlignment="1">
      <alignment horizontal="left" vertical="top" wrapText="1"/>
    </xf>
    <xf numFmtId="0" fontId="39" fillId="35" borderId="20" xfId="183" applyNumberFormat="1" applyFont="1" applyFill="1" applyBorder="1" applyAlignment="1" applyProtection="1">
      <alignment horizontal="left" vertical="center" wrapText="1"/>
      <protection locked="0"/>
    </xf>
    <xf numFmtId="0" fontId="39" fillId="35" borderId="31" xfId="183" applyNumberFormat="1" applyFont="1" applyFill="1"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5" fillId="0" borderId="36" xfId="0" applyFont="1" applyBorder="1" applyAlignment="1">
      <alignment horizontal="left" vertical="center" wrapText="1"/>
    </xf>
    <xf numFmtId="0" fontId="5" fillId="0" borderId="22" xfId="0" applyFont="1" applyBorder="1" applyAlignment="1">
      <alignment horizontal="left" vertical="center" wrapText="1"/>
    </xf>
    <xf numFmtId="0" fontId="5" fillId="0" borderId="37" xfId="0" applyFont="1" applyBorder="1" applyAlignment="1">
      <alignment horizontal="left" vertical="center" wrapText="1"/>
    </xf>
    <xf numFmtId="0" fontId="5" fillId="0" borderId="38" xfId="0" applyFont="1" applyBorder="1" applyAlignment="1">
      <alignment horizontal="left" vertical="center" wrapText="1"/>
    </xf>
    <xf numFmtId="0" fontId="5" fillId="0" borderId="40" xfId="0" applyFont="1" applyBorder="1" applyAlignment="1">
      <alignment horizontal="left" vertical="center" wrapText="1"/>
    </xf>
    <xf numFmtId="0" fontId="5" fillId="0" borderId="23" xfId="0" applyFont="1" applyBorder="1" applyAlignment="1">
      <alignment horizontal="left" vertical="center" wrapText="1"/>
    </xf>
    <xf numFmtId="0" fontId="39" fillId="35" borderId="22" xfId="183" applyNumberFormat="1" applyFont="1" applyFill="1" applyBorder="1" applyAlignment="1" applyProtection="1">
      <alignment horizontal="left" vertical="center" wrapText="1"/>
      <protection locked="0"/>
    </xf>
    <xf numFmtId="0" fontId="39" fillId="35" borderId="32" xfId="183" applyNumberFormat="1" applyFont="1" applyFill="1" applyBorder="1" applyAlignment="1" applyProtection="1">
      <alignment horizontal="left" vertical="center" wrapText="1"/>
      <protection locked="0"/>
    </xf>
    <xf numFmtId="0" fontId="39" fillId="35" borderId="38" xfId="183" applyNumberFormat="1" applyFont="1" applyFill="1" applyBorder="1" applyAlignment="1" applyProtection="1">
      <alignment horizontal="left" vertical="center" wrapText="1"/>
      <protection locked="0"/>
    </xf>
    <xf numFmtId="0" fontId="39" fillId="35" borderId="39" xfId="183" applyNumberFormat="1" applyFont="1" applyFill="1" applyBorder="1" applyAlignment="1" applyProtection="1">
      <alignment horizontal="left" vertical="center" wrapText="1"/>
      <protection locked="0"/>
    </xf>
    <xf numFmtId="0" fontId="39" fillId="35" borderId="23" xfId="183" applyNumberFormat="1" applyFont="1" applyFill="1" applyBorder="1" applyAlignment="1" applyProtection="1">
      <alignment horizontal="left" vertical="center" wrapText="1"/>
      <protection locked="0"/>
    </xf>
    <xf numFmtId="0" fontId="39" fillId="35" borderId="33" xfId="183" applyNumberFormat="1" applyFont="1" applyFill="1" applyBorder="1" applyAlignment="1" applyProtection="1">
      <alignment horizontal="left" vertical="center" wrapText="1"/>
      <protection locked="0"/>
    </xf>
    <xf numFmtId="0" fontId="5" fillId="0" borderId="7" xfId="0" applyFont="1" applyBorder="1" applyAlignment="1">
      <alignment horizontal="left" vertical="top" wrapText="1" indent="1"/>
    </xf>
    <xf numFmtId="0" fontId="5" fillId="0" borderId="0" xfId="0" applyFont="1" applyBorder="1" applyAlignment="1">
      <alignment horizontal="left" vertical="top" wrapText="1" indent="1"/>
    </xf>
    <xf numFmtId="0" fontId="5" fillId="0" borderId="8" xfId="0" applyFont="1" applyBorder="1" applyAlignment="1">
      <alignment horizontal="left" vertical="top" wrapText="1" indent="1"/>
    </xf>
    <xf numFmtId="0" fontId="5" fillId="38" borderId="35" xfId="0" applyFont="1" applyFill="1" applyBorder="1" applyAlignment="1">
      <alignment horizontal="center" vertical="top" wrapText="1"/>
    </xf>
    <xf numFmtId="0" fontId="5" fillId="38" borderId="20" xfId="0" applyFont="1" applyFill="1" applyBorder="1" applyAlignment="1">
      <alignment horizontal="center" vertical="top" wrapText="1"/>
    </xf>
    <xf numFmtId="0" fontId="5" fillId="38" borderId="31" xfId="0" applyFont="1" applyFill="1" applyBorder="1" applyAlignment="1">
      <alignment horizontal="center" vertical="top" wrapText="1"/>
    </xf>
    <xf numFmtId="0" fontId="5" fillId="0" borderId="7" xfId="0" applyFont="1" applyBorder="1" applyAlignment="1">
      <alignment horizontal="right" vertical="center" wrapText="1" indent="1"/>
    </xf>
    <xf numFmtId="0" fontId="5" fillId="0" borderId="0" xfId="0" applyFont="1" applyBorder="1" applyAlignment="1">
      <alignment horizontal="right" vertical="center" wrapText="1" indent="1"/>
    </xf>
    <xf numFmtId="0" fontId="4" fillId="0" borderId="0" xfId="0" applyFont="1" applyBorder="1" applyAlignment="1">
      <alignment horizontal="left" vertical="center" wrapText="1" indent="1"/>
    </xf>
    <xf numFmtId="0" fontId="4" fillId="0" borderId="8" xfId="0" applyFont="1" applyBorder="1" applyAlignment="1">
      <alignment horizontal="left" vertical="center" wrapText="1" indent="1"/>
    </xf>
    <xf numFmtId="0" fontId="41" fillId="33" borderId="13" xfId="0" applyFont="1" applyFill="1" applyBorder="1" applyAlignment="1">
      <alignment horizontal="center" vertical="top"/>
    </xf>
    <xf numFmtId="0" fontId="41" fillId="33" borderId="17" xfId="0" applyFont="1" applyFill="1" applyBorder="1" applyAlignment="1">
      <alignment horizontal="center" vertical="top"/>
    </xf>
    <xf numFmtId="0" fontId="41" fillId="33" borderId="14" xfId="0" applyFont="1" applyFill="1" applyBorder="1" applyAlignment="1">
      <alignment horizontal="center" vertical="top"/>
    </xf>
    <xf numFmtId="0" fontId="41" fillId="33" borderId="19" xfId="0" applyFont="1" applyFill="1" applyBorder="1" applyAlignment="1">
      <alignment horizontal="center" vertical="top" wrapText="1"/>
    </xf>
    <xf numFmtId="0" fontId="5" fillId="34" borderId="20" xfId="0" applyFont="1" applyFill="1" applyBorder="1" applyAlignment="1">
      <alignment horizontal="left" vertical="center" wrapText="1"/>
    </xf>
    <xf numFmtId="0" fontId="5" fillId="34" borderId="31" xfId="0" applyFont="1" applyFill="1" applyBorder="1" applyAlignment="1">
      <alignment horizontal="left" vertical="center" wrapText="1"/>
    </xf>
    <xf numFmtId="0" fontId="5" fillId="34" borderId="22" xfId="0" applyFont="1" applyFill="1" applyBorder="1" applyAlignment="1">
      <alignment horizontal="left" vertical="center" wrapText="1"/>
    </xf>
    <xf numFmtId="0" fontId="5" fillId="34" borderId="32" xfId="0" applyFont="1" applyFill="1" applyBorder="1" applyAlignment="1">
      <alignment horizontal="left" vertical="center" wrapText="1"/>
    </xf>
    <xf numFmtId="0" fontId="6" fillId="0" borderId="35" xfId="0" applyFont="1" applyBorder="1" applyAlignment="1">
      <alignment horizontal="left" vertical="center" wrapText="1"/>
    </xf>
    <xf numFmtId="0" fontId="6" fillId="0" borderId="20" xfId="0" applyFont="1" applyBorder="1" applyAlignment="1">
      <alignment horizontal="left" vertical="center" wrapText="1"/>
    </xf>
    <xf numFmtId="0" fontId="6" fillId="0" borderId="36" xfId="0" applyFont="1" applyBorder="1" applyAlignment="1">
      <alignment horizontal="left" vertical="center" wrapText="1"/>
    </xf>
    <xf numFmtId="0" fontId="6" fillId="0" borderId="22" xfId="0" applyFont="1" applyBorder="1" applyAlignment="1">
      <alignment horizontal="left" vertical="center" wrapText="1"/>
    </xf>
    <xf numFmtId="0" fontId="5" fillId="34" borderId="23" xfId="0" applyFont="1" applyFill="1" applyBorder="1" applyAlignment="1">
      <alignment horizontal="left" vertical="center" wrapText="1"/>
    </xf>
    <xf numFmtId="0" fontId="5" fillId="34" borderId="33" xfId="0" applyFont="1" applyFill="1" applyBorder="1" applyAlignment="1">
      <alignment horizontal="left" vertical="center" wrapText="1"/>
    </xf>
    <xf numFmtId="0" fontId="5" fillId="0" borderId="31" xfId="0" applyFont="1" applyBorder="1" applyAlignment="1">
      <alignment horizontal="left" vertical="center" wrapText="1"/>
    </xf>
    <xf numFmtId="0" fontId="5" fillId="0" borderId="42" xfId="0" applyFont="1" applyBorder="1" applyAlignment="1">
      <alignment horizontal="left" vertical="center" wrapText="1"/>
    </xf>
    <xf numFmtId="0" fontId="5" fillId="0" borderId="43" xfId="0" applyFont="1" applyBorder="1" applyAlignment="1">
      <alignment horizontal="left" vertical="center" wrapText="1"/>
    </xf>
    <xf numFmtId="0" fontId="6" fillId="0" borderId="41" xfId="0" applyFont="1" applyBorder="1" applyAlignment="1">
      <alignment horizontal="left" vertical="center" wrapText="1"/>
    </xf>
    <xf numFmtId="0" fontId="6" fillId="0" borderId="42" xfId="0" applyFont="1" applyBorder="1" applyAlignment="1">
      <alignment horizontal="left" vertical="center" wrapText="1"/>
    </xf>
    <xf numFmtId="0" fontId="6" fillId="0" borderId="40" xfId="0" applyFont="1" applyBorder="1" applyAlignment="1">
      <alignment horizontal="left" vertical="center" wrapText="1"/>
    </xf>
    <xf numFmtId="0" fontId="6" fillId="0" borderId="23" xfId="0" applyFont="1" applyBorder="1" applyAlignment="1">
      <alignment horizontal="left" vertical="center" wrapText="1"/>
    </xf>
    <xf numFmtId="0" fontId="6" fillId="0" borderId="57" xfId="0" applyFont="1" applyBorder="1" applyAlignment="1">
      <alignment horizontal="left" vertical="center" wrapText="1"/>
    </xf>
    <xf numFmtId="0" fontId="6" fillId="0" borderId="58" xfId="0" applyFont="1" applyBorder="1" applyAlignment="1">
      <alignment horizontal="left" vertical="center" wrapText="1"/>
    </xf>
    <xf numFmtId="0" fontId="5" fillId="34" borderId="58" xfId="0" applyFont="1" applyFill="1" applyBorder="1" applyAlignment="1">
      <alignment horizontal="left" vertical="center" wrapText="1"/>
    </xf>
    <xf numFmtId="0" fontId="5" fillId="34" borderId="59" xfId="0" applyFont="1" applyFill="1" applyBorder="1" applyAlignment="1">
      <alignment horizontal="left" vertical="center" wrapText="1"/>
    </xf>
    <xf numFmtId="0" fontId="6" fillId="38" borderId="24" xfId="0" applyFont="1" applyFill="1" applyBorder="1" applyAlignment="1">
      <alignment horizontal="center" vertical="center" wrapText="1"/>
    </xf>
    <xf numFmtId="0" fontId="6" fillId="38" borderId="25" xfId="0" applyFont="1" applyFill="1" applyBorder="1" applyAlignment="1">
      <alignment horizontal="center" vertical="center" wrapText="1"/>
    </xf>
    <xf numFmtId="0" fontId="6" fillId="38" borderId="26" xfId="0" applyFont="1" applyFill="1" applyBorder="1" applyAlignment="1">
      <alignment horizontal="center" vertical="center" wrapText="1"/>
    </xf>
    <xf numFmtId="0" fontId="6" fillId="38" borderId="27" xfId="0" applyFont="1" applyFill="1" applyBorder="1" applyAlignment="1">
      <alignment horizontal="center" vertical="center" wrapText="1"/>
    </xf>
    <xf numFmtId="0" fontId="6" fillId="38" borderId="0" xfId="0" applyFont="1" applyFill="1" applyBorder="1" applyAlignment="1">
      <alignment horizontal="center" vertical="center" wrapText="1"/>
    </xf>
    <xf numFmtId="0" fontId="6" fillId="38" borderId="21" xfId="0" applyFont="1" applyFill="1" applyBorder="1" applyAlignment="1">
      <alignment horizontal="center" vertical="center" wrapText="1"/>
    </xf>
    <xf numFmtId="0" fontId="6" fillId="38" borderId="28" xfId="0" applyFont="1" applyFill="1" applyBorder="1" applyAlignment="1">
      <alignment horizontal="center" vertical="center" wrapText="1"/>
    </xf>
    <xf numFmtId="0" fontId="6" fillId="38" borderId="29" xfId="0" applyFont="1" applyFill="1" applyBorder="1" applyAlignment="1">
      <alignment horizontal="center" vertical="center" wrapText="1"/>
    </xf>
    <xf numFmtId="0" fontId="6" fillId="38" borderId="30" xfId="0" applyFont="1" applyFill="1" applyBorder="1" applyAlignment="1">
      <alignment horizontal="center" vertical="center" wrapText="1"/>
    </xf>
    <xf numFmtId="0" fontId="59" fillId="0" borderId="7" xfId="0" applyFont="1" applyBorder="1" applyAlignment="1" applyProtection="1">
      <alignment horizontal="left" vertical="top" wrapText="1"/>
      <protection locked="0"/>
    </xf>
    <xf numFmtId="0" fontId="59" fillId="0" borderId="0" xfId="0" applyFont="1" applyBorder="1" applyAlignment="1" applyProtection="1">
      <alignment horizontal="left" vertical="top" wrapText="1"/>
      <protection locked="0"/>
    </xf>
    <xf numFmtId="0" fontId="59" fillId="0" borderId="8" xfId="0" applyFont="1" applyBorder="1" applyAlignment="1" applyProtection="1">
      <alignment horizontal="left" vertical="top" wrapText="1"/>
      <protection locked="0"/>
    </xf>
    <xf numFmtId="0" fontId="5" fillId="0" borderId="7" xfId="0" applyFont="1" applyBorder="1" applyAlignment="1">
      <alignment vertical="top" wrapText="1"/>
    </xf>
    <xf numFmtId="0" fontId="5" fillId="0" borderId="0" xfId="0" applyFont="1" applyBorder="1" applyAlignment="1">
      <alignment vertical="top" wrapText="1"/>
    </xf>
    <xf numFmtId="0" fontId="5" fillId="0" borderId="8" xfId="0" applyFont="1" applyBorder="1" applyAlignment="1">
      <alignment vertical="top" wrapText="1"/>
    </xf>
    <xf numFmtId="0" fontId="4" fillId="0" borderId="35" xfId="0" applyFont="1" applyBorder="1" applyAlignment="1">
      <alignment horizontal="left" vertical="top" wrapText="1" indent="1"/>
    </xf>
    <xf numFmtId="0" fontId="4" fillId="0" borderId="20" xfId="0" applyFont="1" applyBorder="1" applyAlignment="1">
      <alignment horizontal="left" vertical="top" wrapText="1" indent="1"/>
    </xf>
    <xf numFmtId="0" fontId="41" fillId="33" borderId="7" xfId="0" applyFont="1" applyFill="1" applyBorder="1" applyAlignment="1">
      <alignment horizontal="center" vertical="top"/>
    </xf>
    <xf numFmtId="0" fontId="41" fillId="33" borderId="0" xfId="0" applyFont="1" applyFill="1" applyBorder="1" applyAlignment="1">
      <alignment horizontal="center" vertical="top"/>
    </xf>
    <xf numFmtId="0" fontId="41" fillId="33" borderId="8" xfId="0" applyFont="1" applyFill="1" applyBorder="1" applyAlignment="1">
      <alignment horizontal="center" vertical="top"/>
    </xf>
    <xf numFmtId="0" fontId="41" fillId="33" borderId="7" xfId="0" applyFont="1" applyFill="1" applyBorder="1" applyAlignment="1">
      <alignment horizontal="left" vertical="top" wrapText="1"/>
    </xf>
    <xf numFmtId="0" fontId="41" fillId="33" borderId="0" xfId="0" applyFont="1" applyFill="1" applyBorder="1" applyAlignment="1">
      <alignment horizontal="left" vertical="top" wrapText="1"/>
    </xf>
    <xf numFmtId="0" fontId="41" fillId="33" borderId="8" xfId="0" applyFont="1" applyFill="1" applyBorder="1" applyAlignment="1">
      <alignment horizontal="left" vertical="top" wrapText="1"/>
    </xf>
    <xf numFmtId="0" fontId="41" fillId="33" borderId="9" xfId="0" applyFont="1" applyFill="1" applyBorder="1" applyAlignment="1">
      <alignment horizontal="left" vertical="top" wrapText="1"/>
    </xf>
    <xf numFmtId="0" fontId="41" fillId="33" borderId="16" xfId="0" applyFont="1" applyFill="1" applyBorder="1" applyAlignment="1">
      <alignment horizontal="left" vertical="top" wrapText="1"/>
    </xf>
    <xf numFmtId="0" fontId="41" fillId="33" borderId="10" xfId="0" applyFont="1" applyFill="1" applyBorder="1" applyAlignment="1">
      <alignment horizontal="left" vertical="top" wrapText="1"/>
    </xf>
    <xf numFmtId="0" fontId="4" fillId="35" borderId="7" xfId="0" applyFont="1" applyFill="1" applyBorder="1" applyAlignment="1" applyProtection="1">
      <alignment horizontal="left" vertical="top" wrapText="1"/>
      <protection locked="0"/>
    </xf>
    <xf numFmtId="0" fontId="4" fillId="35" borderId="0" xfId="0" applyFont="1" applyFill="1" applyBorder="1" applyAlignment="1" applyProtection="1">
      <alignment horizontal="left" vertical="top" wrapText="1"/>
      <protection locked="0"/>
    </xf>
    <xf numFmtId="0" fontId="4" fillId="35" borderId="8" xfId="0" applyFont="1" applyFill="1" applyBorder="1" applyAlignment="1" applyProtection="1">
      <alignment horizontal="left" vertical="top" wrapText="1"/>
      <protection locked="0"/>
    </xf>
    <xf numFmtId="0" fontId="7" fillId="34" borderId="35" xfId="0" applyFont="1" applyFill="1" applyBorder="1" applyAlignment="1">
      <alignment horizontal="center" vertical="center"/>
    </xf>
    <xf numFmtId="0" fontId="6" fillId="34" borderId="7" xfId="0" applyFont="1" applyFill="1" applyBorder="1" applyAlignment="1">
      <alignment horizontal="center" vertical="top" wrapText="1"/>
    </xf>
    <xf numFmtId="0" fontId="39" fillId="35" borderId="44" xfId="183" applyNumberFormat="1" applyFont="1" applyFill="1" applyBorder="1" applyAlignment="1" applyProtection="1">
      <alignment horizontal="left" vertical="center" wrapText="1"/>
      <protection locked="0"/>
    </xf>
    <xf numFmtId="0" fontId="4" fillId="0" borderId="7" xfId="0" applyFont="1" applyBorder="1" applyAlignment="1">
      <alignment horizontal="left" vertical="top" wrapText="1"/>
    </xf>
    <xf numFmtId="0" fontId="4" fillId="0" borderId="0" xfId="0" applyFont="1" applyAlignment="1">
      <alignment horizontal="left" vertical="top" wrapText="1"/>
    </xf>
    <xf numFmtId="0" fontId="6" fillId="37" borderId="7" xfId="0" applyFont="1" applyFill="1" applyBorder="1" applyAlignment="1">
      <alignment horizontal="center" vertical="top" wrapText="1"/>
    </xf>
    <xf numFmtId="0" fontId="6" fillId="37" borderId="0" xfId="0" applyFont="1" applyFill="1" applyBorder="1" applyAlignment="1">
      <alignment horizontal="center" vertical="top" wrapText="1"/>
    </xf>
    <xf numFmtId="0" fontId="6" fillId="37" borderId="8" xfId="0" applyFont="1" applyFill="1" applyBorder="1" applyAlignment="1">
      <alignment horizontal="center" vertical="top" wrapText="1"/>
    </xf>
    <xf numFmtId="0" fontId="6" fillId="37" borderId="13" xfId="0" applyFont="1" applyFill="1" applyBorder="1" applyAlignment="1">
      <alignment horizontal="center" vertical="top" wrapText="1"/>
    </xf>
    <xf numFmtId="0" fontId="6" fillId="37" borderId="17" xfId="0" applyFont="1" applyFill="1" applyBorder="1" applyAlignment="1">
      <alignment horizontal="center" vertical="top" wrapText="1"/>
    </xf>
    <xf numFmtId="0" fontId="6" fillId="37" borderId="14" xfId="0" applyFont="1" applyFill="1" applyBorder="1" applyAlignment="1">
      <alignment horizontal="center" vertical="top" wrapText="1"/>
    </xf>
    <xf numFmtId="0" fontId="4" fillId="34" borderId="9" xfId="0" applyFont="1" applyFill="1" applyBorder="1" applyAlignment="1">
      <alignment horizontal="center" vertical="top" wrapText="1"/>
    </xf>
    <xf numFmtId="0" fontId="4" fillId="34" borderId="16" xfId="0" applyFont="1" applyFill="1" applyBorder="1" applyAlignment="1">
      <alignment horizontal="center" vertical="top" wrapText="1"/>
    </xf>
    <xf numFmtId="0" fontId="4" fillId="34" borderId="10" xfId="0" applyFont="1" applyFill="1" applyBorder="1" applyAlignment="1">
      <alignment horizontal="center" vertical="top" wrapText="1"/>
    </xf>
    <xf numFmtId="0" fontId="5" fillId="0" borderId="55" xfId="0" applyFont="1" applyBorder="1" applyAlignment="1">
      <alignment horizontal="left" vertical="top" wrapText="1"/>
    </xf>
    <xf numFmtId="0" fontId="5" fillId="0" borderId="56" xfId="0" applyFont="1" applyBorder="1" applyAlignment="1">
      <alignment horizontal="left" vertical="top" wrapText="1"/>
    </xf>
    <xf numFmtId="0" fontId="5" fillId="0" borderId="44" xfId="0" applyFont="1" applyBorder="1" applyAlignment="1">
      <alignment horizontal="left" vertical="top" wrapText="1"/>
    </xf>
    <xf numFmtId="0" fontId="5" fillId="0" borderId="11" xfId="0" applyFont="1" applyBorder="1" applyAlignment="1">
      <alignment horizontal="left" vertical="top" wrapText="1"/>
    </xf>
    <xf numFmtId="0" fontId="5" fillId="0" borderId="15" xfId="0" applyFont="1" applyBorder="1" applyAlignment="1">
      <alignment horizontal="left" vertical="top" wrapText="1"/>
    </xf>
    <xf numFmtId="0" fontId="5" fillId="0" borderId="60" xfId="0" applyFont="1" applyBorder="1" applyAlignment="1">
      <alignment horizontal="left" vertical="top" wrapText="1"/>
    </xf>
    <xf numFmtId="0" fontId="6" fillId="38" borderId="20" xfId="0" applyFont="1" applyFill="1" applyBorder="1" applyAlignment="1">
      <alignment horizontal="center" vertical="center" wrapText="1"/>
    </xf>
    <xf numFmtId="0" fontId="6" fillId="38" borderId="31" xfId="0" applyFont="1" applyFill="1" applyBorder="1" applyAlignment="1">
      <alignment horizontal="center" vertical="center" wrapText="1"/>
    </xf>
    <xf numFmtId="0" fontId="4" fillId="0" borderId="51" xfId="0" applyFont="1" applyBorder="1" applyAlignment="1">
      <alignment horizontal="left" vertical="center" wrapText="1" indent="1"/>
    </xf>
    <xf numFmtId="0" fontId="4" fillId="0" borderId="25" xfId="0" applyFont="1" applyBorder="1" applyAlignment="1">
      <alignment horizontal="left" vertical="center" wrapText="1" indent="1"/>
    </xf>
    <xf numFmtId="0" fontId="4" fillId="0" borderId="26" xfId="0" applyFont="1" applyBorder="1" applyAlignment="1">
      <alignment horizontal="left" vertical="center" wrapText="1" indent="1"/>
    </xf>
    <xf numFmtId="0" fontId="4" fillId="0" borderId="49" xfId="0" applyFont="1" applyBorder="1" applyAlignment="1">
      <alignment horizontal="left" vertical="center" wrapText="1" indent="1"/>
    </xf>
    <xf numFmtId="0" fontId="4" fillId="0" borderId="29" xfId="0" applyFont="1" applyBorder="1" applyAlignment="1">
      <alignment horizontal="left" vertical="center" wrapText="1" indent="1"/>
    </xf>
    <xf numFmtId="0" fontId="4" fillId="0" borderId="30" xfId="0" applyFont="1" applyBorder="1" applyAlignment="1">
      <alignment horizontal="left" vertical="center" wrapText="1" indent="1"/>
    </xf>
    <xf numFmtId="0" fontId="47" fillId="40" borderId="13" xfId="0" applyFont="1" applyFill="1" applyBorder="1" applyAlignment="1">
      <alignment horizontal="center" vertical="top" wrapText="1"/>
    </xf>
    <xf numFmtId="0" fontId="47" fillId="40" borderId="17" xfId="0" applyFont="1" applyFill="1" applyBorder="1" applyAlignment="1">
      <alignment horizontal="center" vertical="top" wrapText="1"/>
    </xf>
    <xf numFmtId="0" fontId="4" fillId="0" borderId="17" xfId="0" applyFont="1" applyBorder="1" applyAlignment="1">
      <alignment vertical="top" wrapText="1"/>
    </xf>
    <xf numFmtId="0" fontId="4" fillId="0" borderId="14" xfId="0" applyFont="1" applyBorder="1" applyAlignment="1">
      <alignment vertical="top" wrapText="1"/>
    </xf>
    <xf numFmtId="0" fontId="41" fillId="33" borderId="0" xfId="0" applyFont="1" applyFill="1" applyAlignment="1">
      <alignment horizontal="center" vertical="top"/>
    </xf>
    <xf numFmtId="49" fontId="39" fillId="35" borderId="55" xfId="183" applyNumberFormat="1" applyFont="1" applyFill="1" applyBorder="1" applyAlignment="1" applyProtection="1">
      <alignment horizontal="center" vertical="center" wrapText="1"/>
      <protection locked="0"/>
    </xf>
    <xf numFmtId="49" fontId="39" fillId="35" borderId="44" xfId="183" applyNumberFormat="1" applyFont="1" applyFill="1" applyBorder="1" applyAlignment="1" applyProtection="1">
      <alignment horizontal="center" vertical="center" wrapText="1"/>
      <protection locked="0"/>
    </xf>
    <xf numFmtId="0" fontId="47" fillId="38" borderId="22" xfId="0" applyFont="1" applyFill="1" applyBorder="1" applyAlignment="1">
      <alignment horizontal="center" vertical="center" wrapText="1"/>
    </xf>
    <xf numFmtId="0" fontId="47" fillId="38" borderId="38" xfId="0" applyFont="1" applyFill="1" applyBorder="1" applyAlignment="1">
      <alignment horizontal="center" vertical="center" wrapText="1"/>
    </xf>
    <xf numFmtId="0" fontId="47" fillId="38" borderId="20" xfId="0" applyFont="1" applyFill="1" applyBorder="1" applyAlignment="1">
      <alignment horizontal="center" vertical="center" wrapText="1"/>
    </xf>
    <xf numFmtId="0" fontId="47" fillId="38" borderId="31" xfId="0" applyFont="1" applyFill="1" applyBorder="1" applyAlignment="1">
      <alignment horizontal="center" vertical="center" wrapText="1"/>
    </xf>
    <xf numFmtId="0" fontId="41" fillId="33" borderId="0" xfId="0" applyFont="1" applyFill="1" applyAlignment="1">
      <alignment horizontal="center" vertical="top" wrapText="1"/>
    </xf>
    <xf numFmtId="0" fontId="7" fillId="0" borderId="0" xfId="0" applyFont="1" applyAlignment="1">
      <alignment horizontal="center" vertical="top" wrapText="1"/>
    </xf>
    <xf numFmtId="0" fontId="7" fillId="0" borderId="8" xfId="0" applyFont="1" applyBorder="1" applyAlignment="1">
      <alignment horizontal="center" vertical="top" wrapText="1"/>
    </xf>
    <xf numFmtId="0" fontId="41" fillId="33" borderId="7" xfId="0" applyFont="1" applyFill="1" applyBorder="1" applyAlignment="1">
      <alignment vertical="top"/>
    </xf>
    <xf numFmtId="0" fontId="41" fillId="33" borderId="0" xfId="0" applyFont="1" applyFill="1" applyAlignment="1">
      <alignment vertical="top"/>
    </xf>
    <xf numFmtId="0" fontId="7" fillId="0" borderId="0" xfId="0" applyFont="1" applyAlignment="1">
      <alignment vertical="top"/>
    </xf>
    <xf numFmtId="0" fontId="7" fillId="0" borderId="8" xfId="0" applyFont="1" applyBorder="1" applyAlignment="1">
      <alignment vertical="top"/>
    </xf>
    <xf numFmtId="0" fontId="47" fillId="40" borderId="7" xfId="0" applyFont="1" applyFill="1" applyBorder="1" applyAlignment="1">
      <alignment horizontal="center" vertical="top" wrapText="1"/>
    </xf>
    <xf numFmtId="0" fontId="47" fillId="40" borderId="0" xfId="0" applyFont="1" applyFill="1" applyAlignment="1">
      <alignment horizontal="center" vertical="top" wrapText="1"/>
    </xf>
    <xf numFmtId="0" fontId="4" fillId="0" borderId="0" xfId="0" applyFont="1" applyAlignment="1">
      <alignment horizontal="center" vertical="top" wrapText="1"/>
    </xf>
    <xf numFmtId="0" fontId="4" fillId="0" borderId="8" xfId="0" applyFont="1" applyBorder="1" applyAlignment="1">
      <alignment horizontal="center" vertical="top" wrapText="1"/>
    </xf>
    <xf numFmtId="0" fontId="5" fillId="34" borderId="7" xfId="0" applyFont="1" applyFill="1" applyBorder="1" applyAlignment="1">
      <alignment vertical="top" wrapText="1"/>
    </xf>
    <xf numFmtId="0" fontId="5" fillId="34" borderId="0" xfId="0" applyFont="1" applyFill="1" applyAlignment="1">
      <alignment vertical="top" wrapText="1"/>
    </xf>
    <xf numFmtId="0" fontId="4" fillId="0" borderId="0" xfId="0" applyFont="1" applyAlignment="1">
      <alignment vertical="top" wrapText="1"/>
    </xf>
    <xf numFmtId="0" fontId="4" fillId="0" borderId="8" xfId="0" applyFont="1" applyBorder="1" applyAlignment="1">
      <alignment vertical="top" wrapText="1"/>
    </xf>
    <xf numFmtId="0" fontId="37" fillId="34" borderId="7" xfId="0" applyFont="1" applyFill="1" applyBorder="1" applyAlignment="1">
      <alignment horizontal="left" vertical="top" wrapText="1"/>
    </xf>
    <xf numFmtId="0" fontId="37" fillId="34" borderId="0" xfId="0" applyFont="1" applyFill="1" applyAlignment="1">
      <alignment horizontal="left" vertical="top" wrapText="1"/>
    </xf>
    <xf numFmtId="0" fontId="47" fillId="38" borderId="51" xfId="0" applyFont="1" applyFill="1" applyBorder="1" applyAlignment="1">
      <alignment horizontal="center" vertical="center" wrapText="1"/>
    </xf>
    <xf numFmtId="0" fontId="47" fillId="38" borderId="26" xfId="0" applyFont="1" applyFill="1" applyBorder="1" applyAlignment="1">
      <alignment horizontal="center" vertical="center" wrapText="1"/>
    </xf>
    <xf numFmtId="0" fontId="47" fillId="38" borderId="7" xfId="0" applyFont="1" applyFill="1" applyBorder="1" applyAlignment="1">
      <alignment horizontal="center" vertical="center" wrapText="1"/>
    </xf>
    <xf numFmtId="0" fontId="47" fillId="38" borderId="21" xfId="0" applyFont="1" applyFill="1" applyBorder="1" applyAlignment="1">
      <alignment horizontal="center" vertical="center" wrapText="1"/>
    </xf>
    <xf numFmtId="0" fontId="5" fillId="0" borderId="35" xfId="0" applyFont="1" applyBorder="1" applyAlignment="1">
      <alignment horizontal="left" vertical="top" wrapText="1"/>
    </xf>
    <xf numFmtId="0" fontId="5" fillId="0" borderId="20" xfId="0" applyFont="1" applyBorder="1" applyAlignment="1">
      <alignment horizontal="left" vertical="top" wrapText="1"/>
    </xf>
    <xf numFmtId="0" fontId="39" fillId="35" borderId="20" xfId="183" applyNumberFormat="1" applyFont="1" applyFill="1" applyBorder="1" applyAlignment="1" applyProtection="1">
      <alignment horizontal="center" vertical="top" wrapText="1"/>
      <protection locked="0"/>
    </xf>
    <xf numFmtId="0" fontId="39" fillId="35" borderId="20" xfId="183" applyNumberFormat="1" applyFont="1" applyFill="1" applyBorder="1" applyAlignment="1" applyProtection="1">
      <alignment horizontal="left" vertical="top" wrapText="1"/>
      <protection locked="0"/>
    </xf>
    <xf numFmtId="0" fontId="39" fillId="35" borderId="31" xfId="183" applyNumberFormat="1" applyFont="1" applyFill="1" applyBorder="1" applyAlignment="1" applyProtection="1">
      <alignment horizontal="left" vertical="top" wrapText="1"/>
      <protection locked="0"/>
    </xf>
    <xf numFmtId="0" fontId="41" fillId="33" borderId="9" xfId="0" applyFont="1" applyFill="1" applyBorder="1" applyAlignment="1">
      <alignment horizontal="center" vertical="top"/>
    </xf>
    <xf numFmtId="0" fontId="41" fillId="33" borderId="16" xfId="0" applyFont="1" applyFill="1" applyBorder="1" applyAlignment="1">
      <alignment horizontal="center" vertical="top"/>
    </xf>
    <xf numFmtId="0" fontId="41" fillId="33" borderId="10" xfId="0" applyFont="1" applyFill="1" applyBorder="1" applyAlignment="1">
      <alignment horizontal="center" vertical="top"/>
    </xf>
    <xf numFmtId="0" fontId="7" fillId="38" borderId="20" xfId="0" applyFont="1" applyFill="1" applyBorder="1" applyAlignment="1">
      <alignment horizontal="center" vertical="top" wrapText="1"/>
    </xf>
    <xf numFmtId="0" fontId="7" fillId="38" borderId="31" xfId="0" applyFont="1" applyFill="1" applyBorder="1" applyAlignment="1">
      <alignment horizontal="center" vertical="top" wrapText="1"/>
    </xf>
    <xf numFmtId="0" fontId="5" fillId="0" borderId="41" xfId="0" applyFont="1" applyBorder="1" applyAlignment="1">
      <alignment horizontal="left" vertical="top" wrapText="1"/>
    </xf>
    <xf numFmtId="0" fontId="5" fillId="0" borderId="42" xfId="0" applyFont="1" applyBorder="1" applyAlignment="1">
      <alignment horizontal="left" vertical="top" wrapText="1"/>
    </xf>
    <xf numFmtId="0" fontId="39" fillId="35" borderId="42" xfId="183" applyNumberFormat="1" applyFont="1" applyFill="1" applyBorder="1" applyAlignment="1" applyProtection="1">
      <alignment horizontal="center" vertical="top" wrapText="1"/>
      <protection locked="0"/>
    </xf>
    <xf numFmtId="0" fontId="39" fillId="35" borderId="42" xfId="183" applyNumberFormat="1" applyFont="1" applyFill="1" applyBorder="1" applyAlignment="1" applyProtection="1">
      <alignment horizontal="left" vertical="top" wrapText="1"/>
      <protection locked="0"/>
    </xf>
    <xf numFmtId="0" fontId="39" fillId="35" borderId="43" xfId="183" applyNumberFormat="1" applyFont="1" applyFill="1" applyBorder="1" applyAlignment="1" applyProtection="1">
      <alignment horizontal="left" vertical="top" wrapText="1"/>
      <protection locked="0"/>
    </xf>
    <xf numFmtId="0" fontId="5" fillId="0" borderId="7" xfId="0" applyFont="1" applyBorder="1" applyAlignment="1">
      <alignment horizontal="right" vertical="top" wrapText="1" indent="1"/>
    </xf>
    <xf numFmtId="0" fontId="4" fillId="0" borderId="0" xfId="0" applyFont="1" applyBorder="1" applyAlignment="1">
      <alignment horizontal="right" vertical="top" wrapText="1" indent="1"/>
    </xf>
    <xf numFmtId="0" fontId="5" fillId="0" borderId="0" xfId="0" applyFont="1" applyBorder="1" applyAlignment="1">
      <alignment horizontal="right" vertical="top" wrapText="1" indent="1"/>
    </xf>
    <xf numFmtId="0" fontId="5" fillId="0" borderId="7"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8" xfId="0" applyFont="1" applyFill="1" applyBorder="1" applyAlignment="1">
      <alignment horizontal="left" vertical="top" wrapText="1"/>
    </xf>
    <xf numFmtId="0" fontId="7" fillId="38" borderId="22" xfId="0" applyFont="1" applyFill="1" applyBorder="1" applyAlignment="1">
      <alignment horizontal="center" vertical="center" wrapText="1"/>
    </xf>
    <xf numFmtId="0" fontId="7" fillId="38" borderId="23" xfId="0" applyFont="1" applyFill="1" applyBorder="1" applyAlignment="1">
      <alignment horizontal="center" vertical="center" wrapText="1"/>
    </xf>
    <xf numFmtId="0" fontId="41" fillId="33" borderId="7" xfId="0" applyFont="1" applyFill="1" applyBorder="1" applyAlignment="1">
      <alignment horizontal="left" wrapText="1"/>
    </xf>
    <xf numFmtId="0" fontId="41" fillId="33" borderId="0" xfId="0" applyFont="1" applyFill="1" applyBorder="1" applyAlignment="1">
      <alignment horizontal="left" wrapText="1"/>
    </xf>
    <xf numFmtId="0" fontId="41" fillId="33" borderId="8" xfId="0" applyFont="1" applyFill="1" applyBorder="1" applyAlignment="1">
      <alignment horizontal="left" wrapText="1"/>
    </xf>
    <xf numFmtId="0" fontId="7" fillId="38" borderId="20" xfId="0" applyFont="1" applyFill="1" applyBorder="1" applyAlignment="1">
      <alignment horizontal="center" vertical="center" wrapText="1"/>
    </xf>
    <xf numFmtId="0" fontId="39" fillId="35" borderId="34" xfId="183" applyNumberFormat="1" applyFont="1" applyFill="1" applyBorder="1" applyAlignment="1" applyProtection="1">
      <alignment horizontal="left" vertical="top" wrapText="1"/>
      <protection locked="0"/>
    </xf>
    <xf numFmtId="0" fontId="5" fillId="0" borderId="7"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35" xfId="0" applyFont="1" applyBorder="1" applyAlignment="1">
      <alignment horizontal="left" vertical="center"/>
    </xf>
    <xf numFmtId="0" fontId="5" fillId="0" borderId="20" xfId="0" applyFont="1" applyBorder="1" applyAlignment="1">
      <alignment horizontal="left" vertical="center"/>
    </xf>
    <xf numFmtId="0" fontId="5" fillId="0" borderId="35" xfId="0" applyFont="1" applyBorder="1" applyAlignment="1">
      <alignment horizontal="right" vertical="top" wrapText="1" indent="1"/>
    </xf>
    <xf numFmtId="0" fontId="5" fillId="0" borderId="20" xfId="0" applyFont="1" applyBorder="1" applyAlignment="1">
      <alignment horizontal="right" vertical="top" wrapText="1" indent="1"/>
    </xf>
    <xf numFmtId="0" fontId="5" fillId="0" borderId="49" xfId="0" applyFont="1" applyBorder="1" applyAlignment="1">
      <alignment horizontal="center" vertical="top"/>
    </xf>
    <xf numFmtId="0" fontId="5" fillId="0" borderId="29" xfId="0" applyFont="1" applyBorder="1" applyAlignment="1">
      <alignment horizontal="center" vertical="top"/>
    </xf>
    <xf numFmtId="0" fontId="5" fillId="0" borderId="30" xfId="0" applyFont="1" applyBorder="1" applyAlignment="1">
      <alignment horizontal="center" vertical="top"/>
    </xf>
    <xf numFmtId="0" fontId="6" fillId="38" borderId="35" xfId="0" applyFont="1" applyFill="1" applyBorder="1" applyAlignment="1">
      <alignment horizontal="center" vertical="top" wrapText="1"/>
    </xf>
    <xf numFmtId="0" fontId="6" fillId="38" borderId="20" xfId="0" applyFont="1" applyFill="1" applyBorder="1" applyAlignment="1">
      <alignment horizontal="center" vertical="top" wrapText="1"/>
    </xf>
    <xf numFmtId="0" fontId="6" fillId="38" borderId="35" xfId="0" applyFont="1" applyFill="1" applyBorder="1" applyAlignment="1">
      <alignment horizontal="center" vertical="top"/>
    </xf>
    <xf numFmtId="0" fontId="6" fillId="38" borderId="20" xfId="0" applyFont="1" applyFill="1" applyBorder="1" applyAlignment="1">
      <alignment horizontal="center" vertical="top"/>
    </xf>
    <xf numFmtId="0" fontId="5" fillId="0" borderId="20" xfId="0" applyFont="1" applyBorder="1" applyAlignment="1">
      <alignment horizontal="right" vertical="top" indent="1"/>
    </xf>
    <xf numFmtId="0" fontId="45" fillId="38" borderId="20" xfId="0" applyFont="1" applyFill="1" applyBorder="1" applyAlignment="1">
      <alignment horizontal="center" vertical="top" wrapText="1"/>
    </xf>
    <xf numFmtId="0" fontId="46" fillId="35" borderId="20" xfId="183" applyNumberFormat="1" applyFont="1" applyFill="1" applyBorder="1" applyAlignment="1" applyProtection="1">
      <alignment horizontal="center" vertical="center" wrapText="1"/>
      <protection locked="0"/>
    </xf>
    <xf numFmtId="0" fontId="5" fillId="0" borderId="7" xfId="0" applyFont="1" applyBorder="1" applyAlignment="1">
      <alignment horizontal="right" vertical="top" indent="1"/>
    </xf>
    <xf numFmtId="0" fontId="5" fillId="0" borderId="0" xfId="0" applyFont="1" applyBorder="1" applyAlignment="1">
      <alignment horizontal="right" vertical="top" indent="1"/>
    </xf>
    <xf numFmtId="0" fontId="6" fillId="0" borderId="23" xfId="0" applyFont="1" applyBorder="1" applyAlignment="1">
      <alignment horizontal="right" vertical="center" wrapText="1" indent="1"/>
    </xf>
    <xf numFmtId="0" fontId="5" fillId="0" borderId="35" xfId="0" applyFont="1" applyBorder="1" applyAlignment="1">
      <alignment vertical="center" wrapText="1"/>
    </xf>
    <xf numFmtId="0" fontId="5" fillId="0" borderId="20" xfId="0" applyFont="1" applyBorder="1" applyAlignment="1">
      <alignment vertical="center" wrapText="1"/>
    </xf>
    <xf numFmtId="0" fontId="5" fillId="0" borderId="45" xfId="0" applyFont="1" applyBorder="1" applyAlignment="1">
      <alignment horizontal="left" vertical="center" wrapText="1"/>
    </xf>
    <xf numFmtId="0" fontId="5" fillId="0" borderId="46" xfId="0" applyFont="1" applyBorder="1" applyAlignment="1">
      <alignment horizontal="left" vertical="center" wrapText="1"/>
    </xf>
    <xf numFmtId="0" fontId="5" fillId="0" borderId="47" xfId="0" applyFont="1" applyBorder="1" applyAlignment="1">
      <alignment horizontal="left" vertical="center" wrapText="1"/>
    </xf>
    <xf numFmtId="0" fontId="5" fillId="0" borderId="48" xfId="0" applyFont="1" applyBorder="1" applyAlignment="1">
      <alignment horizontal="left" vertical="center" wrapText="1"/>
    </xf>
    <xf numFmtId="0" fontId="6" fillId="38" borderId="7" xfId="0" applyFont="1" applyFill="1" applyBorder="1" applyAlignment="1">
      <alignment horizontal="center" vertical="center" wrapText="1"/>
    </xf>
    <xf numFmtId="0" fontId="4" fillId="34" borderId="55" xfId="0" applyFont="1" applyFill="1" applyBorder="1" applyAlignment="1">
      <alignment horizontal="right" vertical="center" wrapText="1" indent="1"/>
    </xf>
    <xf numFmtId="0" fontId="4" fillId="34" borderId="56" xfId="0" applyFont="1" applyFill="1" applyBorder="1" applyAlignment="1">
      <alignment horizontal="right" vertical="center" wrapText="1" indent="1"/>
    </xf>
    <xf numFmtId="0" fontId="4" fillId="34" borderId="44" xfId="0" applyFont="1" applyFill="1" applyBorder="1" applyAlignment="1">
      <alignment horizontal="right" vertical="center" wrapText="1" indent="1"/>
    </xf>
    <xf numFmtId="0" fontId="5" fillId="0" borderId="55" xfId="0" applyFont="1" applyBorder="1" applyAlignment="1">
      <alignment horizontal="right" vertical="center" wrapText="1" indent="1"/>
    </xf>
    <xf numFmtId="0" fontId="5" fillId="0" borderId="56" xfId="0" applyFont="1" applyBorder="1" applyAlignment="1">
      <alignment horizontal="right" vertical="center" wrapText="1" indent="1"/>
    </xf>
    <xf numFmtId="0" fontId="5" fillId="0" borderId="44" xfId="0" applyFont="1" applyBorder="1" applyAlignment="1">
      <alignment horizontal="right" vertical="center" wrapText="1" indent="1"/>
    </xf>
    <xf numFmtId="0" fontId="6" fillId="38" borderId="55" xfId="0" applyFont="1" applyFill="1" applyBorder="1" applyAlignment="1">
      <alignment horizontal="center" vertical="center" wrapText="1"/>
    </xf>
    <xf numFmtId="0" fontId="6" fillId="38" borderId="56" xfId="0" applyFont="1" applyFill="1" applyBorder="1" applyAlignment="1">
      <alignment horizontal="center" vertical="center" wrapText="1"/>
    </xf>
    <xf numFmtId="0" fontId="6" fillId="38" borderId="44" xfId="0" applyFont="1" applyFill="1" applyBorder="1" applyAlignment="1">
      <alignment horizontal="center" vertical="center" wrapText="1"/>
    </xf>
    <xf numFmtId="0" fontId="5" fillId="38" borderId="35" xfId="0" applyFont="1" applyFill="1" applyBorder="1" applyAlignment="1">
      <alignment horizontal="center" vertical="center" wrapText="1"/>
    </xf>
    <xf numFmtId="0" fontId="5" fillId="38" borderId="20" xfId="0" applyFont="1" applyFill="1" applyBorder="1" applyAlignment="1">
      <alignment horizontal="center" vertical="center" wrapText="1"/>
    </xf>
    <xf numFmtId="0" fontId="5" fillId="38" borderId="31" xfId="0" applyFont="1" applyFill="1" applyBorder="1" applyAlignment="1">
      <alignment horizontal="center" vertical="center" wrapText="1"/>
    </xf>
    <xf numFmtId="0" fontId="5" fillId="0" borderId="46" xfId="0" applyFont="1" applyBorder="1" applyAlignment="1">
      <alignment horizontal="right" vertical="top" indent="1"/>
    </xf>
    <xf numFmtId="0" fontId="5" fillId="0" borderId="48" xfId="0" applyFont="1" applyBorder="1" applyAlignment="1">
      <alignment horizontal="right" vertical="top" indent="1"/>
    </xf>
    <xf numFmtId="0" fontId="6" fillId="0" borderId="20" xfId="0" applyFont="1" applyBorder="1" applyAlignment="1">
      <alignment horizontal="right" vertical="center" wrapText="1" indent="1"/>
    </xf>
    <xf numFmtId="0" fontId="6" fillId="38" borderId="51" xfId="0" applyFont="1" applyFill="1" applyBorder="1" applyAlignment="1">
      <alignment horizontal="center" vertical="center" wrapText="1"/>
    </xf>
    <xf numFmtId="0" fontId="6" fillId="38" borderId="52" xfId="0" applyFont="1" applyFill="1" applyBorder="1" applyAlignment="1">
      <alignment horizontal="center" vertical="center" wrapText="1"/>
    </xf>
    <xf numFmtId="0" fontId="6" fillId="38" borderId="49" xfId="0" applyFont="1" applyFill="1" applyBorder="1" applyAlignment="1">
      <alignment horizontal="center" vertical="center" wrapText="1"/>
    </xf>
    <xf numFmtId="0" fontId="6" fillId="38" borderId="53" xfId="0" applyFont="1" applyFill="1" applyBorder="1" applyAlignment="1">
      <alignment horizontal="center" vertical="center" wrapText="1"/>
    </xf>
    <xf numFmtId="0" fontId="5" fillId="0" borderId="55" xfId="0" applyFont="1" applyBorder="1" applyAlignment="1">
      <alignment horizontal="right" vertical="top" wrapText="1" indent="1"/>
    </xf>
    <xf numFmtId="0" fontId="5" fillId="0" borderId="56" xfId="0" applyFont="1" applyBorder="1" applyAlignment="1">
      <alignment horizontal="right" vertical="top" wrapText="1" indent="1"/>
    </xf>
    <xf numFmtId="0" fontId="5" fillId="0" borderId="44" xfId="0" applyFont="1" applyBorder="1" applyAlignment="1">
      <alignment horizontal="right" vertical="top" wrapText="1" indent="1"/>
    </xf>
    <xf numFmtId="0" fontId="5" fillId="0" borderId="49" xfId="0" applyFont="1" applyBorder="1" applyAlignment="1">
      <alignment horizontal="center" vertical="top" wrapText="1"/>
    </xf>
    <xf numFmtId="0" fontId="5" fillId="0" borderId="29" xfId="0" applyFont="1" applyBorder="1" applyAlignment="1">
      <alignment horizontal="center" vertical="top" wrapText="1"/>
    </xf>
    <xf numFmtId="0" fontId="5" fillId="0" borderId="30" xfId="0" applyFont="1" applyBorder="1" applyAlignment="1">
      <alignment horizontal="center" vertical="top" wrapText="1"/>
    </xf>
    <xf numFmtId="0" fontId="4" fillId="34" borderId="55" xfId="0" applyFont="1" applyFill="1" applyBorder="1" applyAlignment="1">
      <alignment horizontal="right" vertical="top" wrapText="1" indent="1"/>
    </xf>
    <xf numFmtId="0" fontId="4" fillId="34" borderId="56" xfId="0" applyFont="1" applyFill="1" applyBorder="1" applyAlignment="1">
      <alignment horizontal="right" vertical="top" wrapText="1" indent="1"/>
    </xf>
    <xf numFmtId="0" fontId="4" fillId="34" borderId="44" xfId="0" applyFont="1" applyFill="1" applyBorder="1" applyAlignment="1">
      <alignment horizontal="right" vertical="top" wrapText="1" indent="1"/>
    </xf>
    <xf numFmtId="0" fontId="5" fillId="0" borderId="50" xfId="0" applyFont="1" applyBorder="1" applyAlignment="1">
      <alignment horizontal="right" vertical="top" indent="1"/>
    </xf>
    <xf numFmtId="0" fontId="5" fillId="0" borderId="44" xfId="0" applyFont="1" applyBorder="1" applyAlignment="1">
      <alignment horizontal="right" vertical="top" indent="1"/>
    </xf>
    <xf numFmtId="0" fontId="5" fillId="0" borderId="55" xfId="0" applyFont="1" applyBorder="1" applyAlignment="1">
      <alignment horizontal="right" vertical="center" wrapText="1"/>
    </xf>
    <xf numFmtId="0" fontId="5" fillId="0" borderId="56" xfId="0" applyFont="1" applyBorder="1" applyAlignment="1">
      <alignment horizontal="right" vertical="center" wrapText="1"/>
    </xf>
    <xf numFmtId="0" fontId="5" fillId="0" borderId="44" xfId="0" applyFont="1" applyBorder="1" applyAlignment="1">
      <alignment horizontal="right" vertical="center" wrapText="1"/>
    </xf>
    <xf numFmtId="0" fontId="4" fillId="34" borderId="55" xfId="0" applyFont="1" applyFill="1" applyBorder="1" applyAlignment="1">
      <alignment horizontal="right" vertical="center" wrapText="1"/>
    </xf>
    <xf numFmtId="0" fontId="4" fillId="34" borderId="56" xfId="0" applyFont="1" applyFill="1" applyBorder="1" applyAlignment="1">
      <alignment horizontal="right" vertical="center" wrapText="1"/>
    </xf>
    <xf numFmtId="0" fontId="4" fillId="34" borderId="44" xfId="0" applyFont="1" applyFill="1" applyBorder="1" applyAlignment="1">
      <alignment horizontal="right" vertical="center" wrapText="1"/>
    </xf>
    <xf numFmtId="0" fontId="5" fillId="0" borderId="46" xfId="0" applyFont="1" applyBorder="1" applyAlignment="1">
      <alignment horizontal="right" vertical="center" wrapText="1" indent="1"/>
    </xf>
    <xf numFmtId="0" fontId="5" fillId="0" borderId="48" xfId="0" applyFont="1" applyBorder="1" applyAlignment="1">
      <alignment horizontal="right" vertical="center" wrapText="1" indent="1"/>
    </xf>
    <xf numFmtId="0" fontId="5" fillId="0" borderId="20" xfId="0" applyFont="1" applyBorder="1" applyAlignment="1">
      <alignment horizontal="right" vertical="center" wrapText="1" indent="1"/>
    </xf>
    <xf numFmtId="0" fontId="5" fillId="0" borderId="49"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6" fillId="38" borderId="35" xfId="0" applyFont="1" applyFill="1" applyBorder="1" applyAlignment="1">
      <alignment horizontal="center" vertical="center" wrapText="1"/>
    </xf>
    <xf numFmtId="0" fontId="45" fillId="38" borderId="31" xfId="0" applyFont="1" applyFill="1" applyBorder="1" applyAlignment="1">
      <alignment horizontal="center" vertical="top" wrapText="1"/>
    </xf>
    <xf numFmtId="0" fontId="45" fillId="38" borderId="34" xfId="0" applyFont="1" applyFill="1" applyBorder="1" applyAlignment="1">
      <alignment horizontal="center" vertical="top" wrapText="1"/>
    </xf>
    <xf numFmtId="0" fontId="45" fillId="38" borderId="35" xfId="0" applyFont="1" applyFill="1" applyBorder="1" applyAlignment="1">
      <alignment horizontal="center" vertical="top" wrapText="1"/>
    </xf>
    <xf numFmtId="0" fontId="45" fillId="38" borderId="32" xfId="0" applyFont="1" applyFill="1" applyBorder="1" applyAlignment="1">
      <alignment horizontal="center" vertical="center" wrapText="1"/>
    </xf>
    <xf numFmtId="0" fontId="45" fillId="38" borderId="54" xfId="0" applyFont="1" applyFill="1" applyBorder="1" applyAlignment="1">
      <alignment horizontal="center" vertical="center" wrapText="1"/>
    </xf>
    <xf numFmtId="0" fontId="45" fillId="38" borderId="36" xfId="0" applyFont="1" applyFill="1" applyBorder="1" applyAlignment="1">
      <alignment horizontal="center" vertical="center" wrapText="1"/>
    </xf>
    <xf numFmtId="0" fontId="7" fillId="35" borderId="31" xfId="0" applyFont="1" applyFill="1" applyBorder="1" applyAlignment="1" applyProtection="1">
      <alignment horizontal="center" vertical="center" wrapText="1"/>
      <protection locked="0"/>
    </xf>
    <xf numFmtId="0" fontId="7" fillId="35" borderId="34" xfId="0" applyFont="1" applyFill="1" applyBorder="1" applyAlignment="1" applyProtection="1">
      <alignment horizontal="center" vertical="center" wrapText="1"/>
      <protection locked="0"/>
    </xf>
    <xf numFmtId="0" fontId="7" fillId="35" borderId="35" xfId="0" applyFont="1" applyFill="1" applyBorder="1" applyAlignment="1" applyProtection="1">
      <alignment horizontal="center" vertical="center" wrapText="1"/>
      <protection locked="0"/>
    </xf>
    <xf numFmtId="0" fontId="4" fillId="35" borderId="9" xfId="0" applyFont="1" applyFill="1" applyBorder="1" applyAlignment="1" applyProtection="1">
      <alignment horizontal="left" vertical="top" wrapText="1"/>
      <protection locked="0"/>
    </xf>
    <xf numFmtId="0" fontId="4" fillId="35" borderId="16" xfId="0" applyFont="1" applyFill="1" applyBorder="1" applyAlignment="1" applyProtection="1">
      <alignment horizontal="left" vertical="top" wrapText="1"/>
      <protection locked="0"/>
    </xf>
    <xf numFmtId="0" fontId="4" fillId="35" borderId="10" xfId="0" applyFont="1" applyFill="1" applyBorder="1" applyAlignment="1" applyProtection="1">
      <alignment horizontal="left" vertical="top" wrapText="1"/>
      <protection locked="0"/>
    </xf>
    <xf numFmtId="0" fontId="6" fillId="0" borderId="7"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167" fontId="39" fillId="36" borderId="20" xfId="25686" applyNumberFormat="1" applyFont="1" applyFill="1" applyBorder="1" applyAlignment="1" applyProtection="1">
      <alignment horizontal="center" vertical="center"/>
    </xf>
    <xf numFmtId="0" fontId="5" fillId="0" borderId="20" xfId="0" applyFont="1" applyBorder="1" applyAlignment="1">
      <alignment horizontal="center" vertical="center" wrapText="1"/>
    </xf>
    <xf numFmtId="0" fontId="5" fillId="0" borderId="23" xfId="0" applyFont="1" applyBorder="1" applyAlignment="1">
      <alignment horizontal="right" vertical="center" wrapText="1" indent="1"/>
    </xf>
    <xf numFmtId="0" fontId="39" fillId="36" borderId="20" xfId="183" applyNumberFormat="1" applyFont="1" applyFill="1" applyBorder="1" applyAlignment="1" applyProtection="1">
      <alignment horizontal="left" vertical="top" wrapText="1"/>
    </xf>
    <xf numFmtId="0" fontId="4" fillId="35" borderId="0" xfId="0" applyFont="1" applyFill="1" applyAlignment="1" applyProtection="1">
      <alignment horizontal="left" vertical="top" wrapText="1"/>
      <protection locked="0"/>
    </xf>
    <xf numFmtId="0" fontId="60" fillId="0" borderId="11" xfId="0" applyFont="1" applyBorder="1" applyAlignment="1">
      <alignment horizontal="center"/>
    </xf>
    <xf numFmtId="0" fontId="60" fillId="0" borderId="12" xfId="0" applyFont="1" applyBorder="1" applyAlignment="1">
      <alignment horizontal="center"/>
    </xf>
    <xf numFmtId="0" fontId="72" fillId="44" borderId="66" xfId="25690" quotePrefix="1" applyFont="1" applyFill="1" applyBorder="1" applyAlignment="1">
      <alignment horizontal="center" vertical="center"/>
    </xf>
    <xf numFmtId="0" fontId="72" fillId="44" borderId="69" xfId="25690" quotePrefix="1" applyFont="1" applyFill="1" applyBorder="1" applyAlignment="1">
      <alignment horizontal="center" vertical="center"/>
    </xf>
    <xf numFmtId="0" fontId="73" fillId="44" borderId="66" xfId="0" applyFont="1" applyFill="1" applyBorder="1" applyAlignment="1">
      <alignment horizontal="center" vertical="center"/>
    </xf>
    <xf numFmtId="0" fontId="73" fillId="44" borderId="69" xfId="0" applyFont="1" applyFill="1" applyBorder="1" applyAlignment="1">
      <alignment horizontal="center" vertical="center"/>
    </xf>
    <xf numFmtId="0" fontId="73" fillId="44" borderId="71" xfId="0" applyFont="1" applyFill="1" applyBorder="1" applyAlignment="1">
      <alignment horizontal="center" vertical="center"/>
    </xf>
    <xf numFmtId="0" fontId="73" fillId="44" borderId="70" xfId="0" applyFont="1" applyFill="1" applyBorder="1" applyAlignment="1">
      <alignment horizontal="center" vertical="center"/>
    </xf>
    <xf numFmtId="0" fontId="71" fillId="42" borderId="63" xfId="25692" applyFont="1" applyFill="1" applyBorder="1" applyAlignment="1">
      <alignment horizontal="center"/>
    </xf>
    <xf numFmtId="0" fontId="71" fillId="42" borderId="64" xfId="25692" applyFont="1" applyFill="1" applyBorder="1" applyAlignment="1">
      <alignment horizontal="center"/>
    </xf>
    <xf numFmtId="0" fontId="71" fillId="42" borderId="67" xfId="25692" applyFont="1" applyFill="1" applyBorder="1" applyAlignment="1">
      <alignment horizontal="center"/>
    </xf>
    <xf numFmtId="0" fontId="72" fillId="44" borderId="0" xfId="25690" quotePrefix="1" applyFont="1" applyFill="1" applyBorder="1" applyAlignment="1">
      <alignment horizontal="center" vertical="center"/>
    </xf>
    <xf numFmtId="0" fontId="75" fillId="45" borderId="7" xfId="0" applyFont="1" applyFill="1" applyBorder="1" applyAlignment="1">
      <alignment horizontal="center"/>
    </xf>
    <xf numFmtId="0" fontId="75" fillId="45" borderId="0" xfId="0" applyFont="1" applyFill="1" applyBorder="1" applyAlignment="1">
      <alignment horizontal="center"/>
    </xf>
    <xf numFmtId="0" fontId="71" fillId="42" borderId="65" xfId="25692" applyFont="1" applyFill="1" applyBorder="1" applyAlignment="1">
      <alignment horizontal="center"/>
    </xf>
    <xf numFmtId="0" fontId="71" fillId="42" borderId="66" xfId="25692" applyFont="1" applyFill="1" applyBorder="1" applyAlignment="1">
      <alignment horizontal="center"/>
    </xf>
    <xf numFmtId="0" fontId="60" fillId="0" borderId="11" xfId="0" applyFont="1" applyFill="1" applyBorder="1" applyAlignment="1">
      <alignment horizontal="center"/>
    </xf>
    <xf numFmtId="0" fontId="60" fillId="0" borderId="12" xfId="0" applyFont="1" applyFill="1" applyBorder="1" applyAlignment="1">
      <alignment horizontal="center"/>
    </xf>
    <xf numFmtId="0" fontId="72" fillId="44" borderId="61" xfId="25692" applyFont="1" applyFill="1" applyBorder="1" applyAlignment="1">
      <alignment horizontal="center" vertical="center"/>
    </xf>
    <xf numFmtId="0" fontId="72" fillId="44" borderId="68" xfId="25692" applyFont="1" applyFill="1" applyBorder="1" applyAlignment="1">
      <alignment horizontal="center" vertical="center"/>
    </xf>
    <xf numFmtId="0" fontId="72" fillId="44" borderId="0" xfId="25692" applyFont="1" applyFill="1" applyBorder="1" applyAlignment="1">
      <alignment horizontal="center" vertical="center" wrapText="1"/>
    </xf>
    <xf numFmtId="0" fontId="72" fillId="44" borderId="69" xfId="25692" applyFont="1" applyFill="1" applyBorder="1" applyAlignment="1">
      <alignment horizontal="center" vertical="center" wrapText="1"/>
    </xf>
    <xf numFmtId="0" fontId="72" fillId="44" borderId="66" xfId="25692" applyFont="1" applyFill="1" applyBorder="1" applyAlignment="1">
      <alignment horizontal="center" vertical="center" wrapText="1"/>
    </xf>
    <xf numFmtId="0" fontId="72" fillId="44" borderId="66" xfId="25692" applyFont="1" applyFill="1" applyBorder="1" applyAlignment="1">
      <alignment horizontal="center" vertical="center"/>
    </xf>
    <xf numFmtId="0" fontId="72" fillId="44" borderId="69" xfId="25692" applyFont="1" applyFill="1" applyBorder="1" applyAlignment="1">
      <alignment horizontal="center" vertical="center"/>
    </xf>
    <xf numFmtId="0" fontId="60" fillId="0" borderId="13" xfId="0" applyFont="1" applyBorder="1" applyAlignment="1">
      <alignment horizontal="center"/>
    </xf>
    <xf numFmtId="0" fontId="60" fillId="0" borderId="14" xfId="0" applyFont="1" applyBorder="1" applyAlignment="1">
      <alignment horizontal="center"/>
    </xf>
    <xf numFmtId="0" fontId="60" fillId="0" borderId="9" xfId="0" applyFont="1" applyBorder="1" applyAlignment="1">
      <alignment horizontal="center"/>
    </xf>
    <xf numFmtId="0" fontId="60" fillId="0" borderId="10" xfId="0" applyFont="1" applyBorder="1" applyAlignment="1">
      <alignment horizontal="center"/>
    </xf>
    <xf numFmtId="0" fontId="73" fillId="0" borderId="0" xfId="0" applyFont="1" applyFill="1" applyBorder="1" applyAlignment="1">
      <alignment horizontal="center" vertical="center"/>
    </xf>
    <xf numFmtId="0" fontId="72" fillId="0" borderId="0" xfId="25690" quotePrefix="1" applyFont="1" applyFill="1" applyBorder="1" applyAlignment="1">
      <alignment horizontal="center" vertical="center"/>
    </xf>
    <xf numFmtId="0" fontId="60" fillId="0" borderId="0" xfId="0" applyFont="1" applyFill="1" applyBorder="1" applyAlignment="1">
      <alignment horizontal="center"/>
    </xf>
    <xf numFmtId="0" fontId="71" fillId="0" borderId="0" xfId="25692" applyFont="1" applyFill="1" applyBorder="1" applyAlignment="1">
      <alignment horizontal="center"/>
    </xf>
    <xf numFmtId="0" fontId="72" fillId="0" borderId="0" xfId="25692" applyFont="1" applyFill="1" applyBorder="1" applyAlignment="1">
      <alignment horizontal="center" vertical="center"/>
    </xf>
    <xf numFmtId="0" fontId="72" fillId="0" borderId="0" xfId="25692" applyFont="1" applyFill="1" applyBorder="1" applyAlignment="1">
      <alignment horizontal="center" vertical="center" wrapText="1"/>
    </xf>
    <xf numFmtId="0" fontId="60" fillId="0" borderId="0" xfId="0" applyFont="1" applyBorder="1" applyAlignment="1">
      <alignment horizontal="center"/>
    </xf>
    <xf numFmtId="0" fontId="5" fillId="0" borderId="50" xfId="0" applyFont="1" applyBorder="1" applyAlignment="1">
      <alignment horizontal="right" vertical="top" wrapText="1" indent="1"/>
    </xf>
    <xf numFmtId="0" fontId="7" fillId="38" borderId="19" xfId="0" applyFont="1" applyFill="1" applyBorder="1" applyAlignment="1">
      <alignment horizontal="center" vertical="center" wrapText="1"/>
    </xf>
    <xf numFmtId="167" fontId="39" fillId="35" borderId="19" xfId="25686" applyNumberFormat="1" applyFont="1" applyFill="1" applyBorder="1" applyAlignment="1" applyProtection="1">
      <alignment horizontal="center" vertical="center"/>
      <protection locked="0"/>
    </xf>
    <xf numFmtId="165" fontId="39" fillId="36" borderId="19" xfId="25686" applyNumberFormat="1" applyFont="1" applyFill="1" applyBorder="1" applyAlignment="1" applyProtection="1">
      <alignment horizontal="center" vertical="center"/>
    </xf>
  </cellXfs>
  <cellStyles count="25693">
    <cellStyle name="$ sign heading" xfId="1" xr:uid="{00000000-0005-0000-0000-000000000000}"/>
    <cellStyle name="20% - Accent1 2" xfId="2" xr:uid="{00000000-0005-0000-0000-000001000000}"/>
    <cellStyle name="20% - Accent1 3" xfId="3" xr:uid="{00000000-0005-0000-0000-000002000000}"/>
    <cellStyle name="20% - Accent1 3 2" xfId="4" xr:uid="{00000000-0005-0000-0000-000003000000}"/>
    <cellStyle name="20% - Accent1 4" xfId="5" xr:uid="{00000000-0005-0000-0000-000004000000}"/>
    <cellStyle name="20% - Accent1 4 2" xfId="6" xr:uid="{00000000-0005-0000-0000-000005000000}"/>
    <cellStyle name="20% - Accent1 5" xfId="7" xr:uid="{00000000-0005-0000-0000-000006000000}"/>
    <cellStyle name="20% - Accent1 6" xfId="8" xr:uid="{00000000-0005-0000-0000-000007000000}"/>
    <cellStyle name="20% - Accent2 2" xfId="9" xr:uid="{00000000-0005-0000-0000-000008000000}"/>
    <cellStyle name="20% - Accent2 3" xfId="10" xr:uid="{00000000-0005-0000-0000-000009000000}"/>
    <cellStyle name="20% - Accent2 3 2" xfId="11" xr:uid="{00000000-0005-0000-0000-00000A000000}"/>
    <cellStyle name="20% - Accent2 4" xfId="12" xr:uid="{00000000-0005-0000-0000-00000B000000}"/>
    <cellStyle name="20% - Accent2 4 2" xfId="13" xr:uid="{00000000-0005-0000-0000-00000C000000}"/>
    <cellStyle name="20% - Accent2 5" xfId="14" xr:uid="{00000000-0005-0000-0000-00000D000000}"/>
    <cellStyle name="20% - Accent2 6" xfId="15" xr:uid="{00000000-0005-0000-0000-00000E000000}"/>
    <cellStyle name="20% - Accent3 2" xfId="16" xr:uid="{00000000-0005-0000-0000-00000F000000}"/>
    <cellStyle name="20% - Accent3 3" xfId="17" xr:uid="{00000000-0005-0000-0000-000010000000}"/>
    <cellStyle name="20% - Accent3 3 2" xfId="18" xr:uid="{00000000-0005-0000-0000-000011000000}"/>
    <cellStyle name="20% - Accent3 4" xfId="19" xr:uid="{00000000-0005-0000-0000-000012000000}"/>
    <cellStyle name="20% - Accent3 4 2" xfId="20" xr:uid="{00000000-0005-0000-0000-000013000000}"/>
    <cellStyle name="20% - Accent3 5" xfId="21" xr:uid="{00000000-0005-0000-0000-000014000000}"/>
    <cellStyle name="20% - Accent3 6" xfId="22" xr:uid="{00000000-0005-0000-0000-000015000000}"/>
    <cellStyle name="20% - Accent4 2" xfId="23" xr:uid="{00000000-0005-0000-0000-000016000000}"/>
    <cellStyle name="20% - Accent4 3" xfId="24" xr:uid="{00000000-0005-0000-0000-000017000000}"/>
    <cellStyle name="20% - Accent4 3 2" xfId="25" xr:uid="{00000000-0005-0000-0000-000018000000}"/>
    <cellStyle name="20% - Accent4 4" xfId="26" xr:uid="{00000000-0005-0000-0000-000019000000}"/>
    <cellStyle name="20% - Accent4 4 2" xfId="27" xr:uid="{00000000-0005-0000-0000-00001A000000}"/>
    <cellStyle name="20% - Accent4 5" xfId="28" xr:uid="{00000000-0005-0000-0000-00001B000000}"/>
    <cellStyle name="20% - Accent4 6" xfId="29" xr:uid="{00000000-0005-0000-0000-00001C000000}"/>
    <cellStyle name="20% - Accent5 2" xfId="30" xr:uid="{00000000-0005-0000-0000-00001D000000}"/>
    <cellStyle name="20% - Accent5 3" xfId="31" xr:uid="{00000000-0005-0000-0000-00001E000000}"/>
    <cellStyle name="20% - Accent5 3 2" xfId="32" xr:uid="{00000000-0005-0000-0000-00001F000000}"/>
    <cellStyle name="20% - Accent5 4" xfId="33" xr:uid="{00000000-0005-0000-0000-000020000000}"/>
    <cellStyle name="20% - Accent5 4 2" xfId="34" xr:uid="{00000000-0005-0000-0000-000021000000}"/>
    <cellStyle name="20% - Accent5 5" xfId="35" xr:uid="{00000000-0005-0000-0000-000022000000}"/>
    <cellStyle name="20% - Accent5 6" xfId="36" xr:uid="{00000000-0005-0000-0000-000023000000}"/>
    <cellStyle name="20% - Accent6 2" xfId="37" xr:uid="{00000000-0005-0000-0000-000024000000}"/>
    <cellStyle name="20% - Accent6 3" xfId="38" xr:uid="{00000000-0005-0000-0000-000025000000}"/>
    <cellStyle name="20% - Accent6 3 2" xfId="39" xr:uid="{00000000-0005-0000-0000-000026000000}"/>
    <cellStyle name="20% - Accent6 4" xfId="40" xr:uid="{00000000-0005-0000-0000-000027000000}"/>
    <cellStyle name="20% - Accent6 4 2" xfId="41" xr:uid="{00000000-0005-0000-0000-000028000000}"/>
    <cellStyle name="20% - Accent6 5" xfId="42" xr:uid="{00000000-0005-0000-0000-000029000000}"/>
    <cellStyle name="20% - Accent6 6" xfId="43" xr:uid="{00000000-0005-0000-0000-00002A000000}"/>
    <cellStyle name="40% - Accent1 2" xfId="44" xr:uid="{00000000-0005-0000-0000-00002B000000}"/>
    <cellStyle name="40% - Accent1 3" xfId="45" xr:uid="{00000000-0005-0000-0000-00002C000000}"/>
    <cellStyle name="40% - Accent1 3 2" xfId="46" xr:uid="{00000000-0005-0000-0000-00002D000000}"/>
    <cellStyle name="40% - Accent1 4" xfId="47" xr:uid="{00000000-0005-0000-0000-00002E000000}"/>
    <cellStyle name="40% - Accent1 4 2" xfId="48" xr:uid="{00000000-0005-0000-0000-00002F000000}"/>
    <cellStyle name="40% - Accent1 5" xfId="49" xr:uid="{00000000-0005-0000-0000-000030000000}"/>
    <cellStyle name="40% - Accent1 6" xfId="50" xr:uid="{00000000-0005-0000-0000-000031000000}"/>
    <cellStyle name="40% - Accent2 2" xfId="51" xr:uid="{00000000-0005-0000-0000-000032000000}"/>
    <cellStyle name="40% - Accent2 3" xfId="52" xr:uid="{00000000-0005-0000-0000-000033000000}"/>
    <cellStyle name="40% - Accent2 3 2" xfId="53" xr:uid="{00000000-0005-0000-0000-000034000000}"/>
    <cellStyle name="40% - Accent2 4" xfId="54" xr:uid="{00000000-0005-0000-0000-000035000000}"/>
    <cellStyle name="40% - Accent2 4 2" xfId="55" xr:uid="{00000000-0005-0000-0000-000036000000}"/>
    <cellStyle name="40% - Accent2 5" xfId="56" xr:uid="{00000000-0005-0000-0000-000037000000}"/>
    <cellStyle name="40% - Accent2 6" xfId="57" xr:uid="{00000000-0005-0000-0000-000038000000}"/>
    <cellStyle name="40% - Accent3 2" xfId="58" xr:uid="{00000000-0005-0000-0000-000039000000}"/>
    <cellStyle name="40% - Accent3 3" xfId="59" xr:uid="{00000000-0005-0000-0000-00003A000000}"/>
    <cellStyle name="40% - Accent3 3 2" xfId="60" xr:uid="{00000000-0005-0000-0000-00003B000000}"/>
    <cellStyle name="40% - Accent3 4" xfId="61" xr:uid="{00000000-0005-0000-0000-00003C000000}"/>
    <cellStyle name="40% - Accent3 4 2" xfId="62" xr:uid="{00000000-0005-0000-0000-00003D000000}"/>
    <cellStyle name="40% - Accent3 5" xfId="63" xr:uid="{00000000-0005-0000-0000-00003E000000}"/>
    <cellStyle name="40% - Accent3 6" xfId="64" xr:uid="{00000000-0005-0000-0000-00003F000000}"/>
    <cellStyle name="40% - Accent4 2" xfId="65" xr:uid="{00000000-0005-0000-0000-000040000000}"/>
    <cellStyle name="40% - Accent4 3" xfId="66" xr:uid="{00000000-0005-0000-0000-000041000000}"/>
    <cellStyle name="40% - Accent4 3 2" xfId="67" xr:uid="{00000000-0005-0000-0000-000042000000}"/>
    <cellStyle name="40% - Accent4 4" xfId="68" xr:uid="{00000000-0005-0000-0000-000043000000}"/>
    <cellStyle name="40% - Accent4 4 2" xfId="69" xr:uid="{00000000-0005-0000-0000-000044000000}"/>
    <cellStyle name="40% - Accent4 5" xfId="70" xr:uid="{00000000-0005-0000-0000-000045000000}"/>
    <cellStyle name="40% - Accent4 6" xfId="71" xr:uid="{00000000-0005-0000-0000-000046000000}"/>
    <cellStyle name="40% - Accent5 2" xfId="72" xr:uid="{00000000-0005-0000-0000-000047000000}"/>
    <cellStyle name="40% - Accent5 3" xfId="73" xr:uid="{00000000-0005-0000-0000-000048000000}"/>
    <cellStyle name="40% - Accent5 3 2" xfId="74" xr:uid="{00000000-0005-0000-0000-000049000000}"/>
    <cellStyle name="40% - Accent5 4" xfId="75" xr:uid="{00000000-0005-0000-0000-00004A000000}"/>
    <cellStyle name="40% - Accent5 4 2" xfId="76" xr:uid="{00000000-0005-0000-0000-00004B000000}"/>
    <cellStyle name="40% - Accent5 5" xfId="77" xr:uid="{00000000-0005-0000-0000-00004C000000}"/>
    <cellStyle name="40% - Accent5 6" xfId="78" xr:uid="{00000000-0005-0000-0000-00004D000000}"/>
    <cellStyle name="40% - Accent6 2" xfId="79" xr:uid="{00000000-0005-0000-0000-00004E000000}"/>
    <cellStyle name="40% - Accent6 3" xfId="80" xr:uid="{00000000-0005-0000-0000-00004F000000}"/>
    <cellStyle name="40% - Accent6 3 2" xfId="81" xr:uid="{00000000-0005-0000-0000-000050000000}"/>
    <cellStyle name="40% - Accent6 4" xfId="82" xr:uid="{00000000-0005-0000-0000-000051000000}"/>
    <cellStyle name="40% - Accent6 4 2" xfId="83" xr:uid="{00000000-0005-0000-0000-000052000000}"/>
    <cellStyle name="40% - Accent6 5" xfId="84" xr:uid="{00000000-0005-0000-0000-000053000000}"/>
    <cellStyle name="40% - Accent6 6" xfId="85" xr:uid="{00000000-0005-0000-0000-000054000000}"/>
    <cellStyle name="60% - Accent1 2" xfId="86" xr:uid="{00000000-0005-0000-0000-000055000000}"/>
    <cellStyle name="60% - Accent2 2" xfId="87" xr:uid="{00000000-0005-0000-0000-000056000000}"/>
    <cellStyle name="60% - Accent3 2" xfId="88" xr:uid="{00000000-0005-0000-0000-000057000000}"/>
    <cellStyle name="60% - Accent4 2" xfId="89" xr:uid="{00000000-0005-0000-0000-000058000000}"/>
    <cellStyle name="60% - Accent5 2" xfId="90" xr:uid="{00000000-0005-0000-0000-000059000000}"/>
    <cellStyle name="60% - Accent6 2" xfId="91" xr:uid="{00000000-0005-0000-0000-00005A000000}"/>
    <cellStyle name="Accent1 2" xfId="92" xr:uid="{00000000-0005-0000-0000-00005B000000}"/>
    <cellStyle name="Accent2 2" xfId="93" xr:uid="{00000000-0005-0000-0000-00005C000000}"/>
    <cellStyle name="Accent3 2" xfId="94" xr:uid="{00000000-0005-0000-0000-00005D000000}"/>
    <cellStyle name="Accent4 2" xfId="95" xr:uid="{00000000-0005-0000-0000-00005E000000}"/>
    <cellStyle name="Accent5 2" xfId="96" xr:uid="{00000000-0005-0000-0000-00005F000000}"/>
    <cellStyle name="Accent6 2" xfId="97" xr:uid="{00000000-0005-0000-0000-000060000000}"/>
    <cellStyle name="Bad 2" xfId="98" xr:uid="{00000000-0005-0000-0000-000061000000}"/>
    <cellStyle name="Calculation 2" xfId="99" xr:uid="{00000000-0005-0000-0000-000062000000}"/>
    <cellStyle name="Check Cell 2" xfId="100" xr:uid="{00000000-0005-0000-0000-000063000000}"/>
    <cellStyle name="Co.Name" xfId="101" xr:uid="{00000000-0005-0000-0000-000064000000}"/>
    <cellStyle name="Comma" xfId="25686" builtinId="3"/>
    <cellStyle name="Comma 10" xfId="102" xr:uid="{00000000-0005-0000-0000-000066000000}"/>
    <cellStyle name="Comma 10 2" xfId="103" xr:uid="{00000000-0005-0000-0000-000067000000}"/>
    <cellStyle name="Comma 10 2 2" xfId="104" xr:uid="{00000000-0005-0000-0000-000068000000}"/>
    <cellStyle name="Comma 10 3" xfId="105" xr:uid="{00000000-0005-0000-0000-000069000000}"/>
    <cellStyle name="Comma 10 3 2" xfId="25691" xr:uid="{F078FFD7-E507-4FBE-9BB3-163F8A40F53C}"/>
    <cellStyle name="Comma 10 4" xfId="106" xr:uid="{00000000-0005-0000-0000-00006A000000}"/>
    <cellStyle name="Comma 11" xfId="107" xr:uid="{00000000-0005-0000-0000-00006B000000}"/>
    <cellStyle name="Comma 11 2" xfId="108" xr:uid="{00000000-0005-0000-0000-00006C000000}"/>
    <cellStyle name="Comma 11 2 2" xfId="109" xr:uid="{00000000-0005-0000-0000-00006D000000}"/>
    <cellStyle name="Comma 11 2 3" xfId="110" xr:uid="{00000000-0005-0000-0000-00006E000000}"/>
    <cellStyle name="Comma 11 3" xfId="111" xr:uid="{00000000-0005-0000-0000-00006F000000}"/>
    <cellStyle name="Comma 11 4" xfId="112" xr:uid="{00000000-0005-0000-0000-000070000000}"/>
    <cellStyle name="Comma 12" xfId="113" xr:uid="{00000000-0005-0000-0000-000071000000}"/>
    <cellStyle name="Comma 12 2" xfId="114" xr:uid="{00000000-0005-0000-0000-000072000000}"/>
    <cellStyle name="Comma 12 2 2" xfId="115" xr:uid="{00000000-0005-0000-0000-000073000000}"/>
    <cellStyle name="Comma 12 2 3" xfId="116" xr:uid="{00000000-0005-0000-0000-000074000000}"/>
    <cellStyle name="Comma 12 3" xfId="117" xr:uid="{00000000-0005-0000-0000-000075000000}"/>
    <cellStyle name="Comma 12 4" xfId="118" xr:uid="{00000000-0005-0000-0000-000076000000}"/>
    <cellStyle name="Comma 13" xfId="119" xr:uid="{00000000-0005-0000-0000-000077000000}"/>
    <cellStyle name="Comma 13 2" xfId="120" xr:uid="{00000000-0005-0000-0000-000078000000}"/>
    <cellStyle name="Comma 13 2 2" xfId="121" xr:uid="{00000000-0005-0000-0000-000079000000}"/>
    <cellStyle name="Comma 13 2 3" xfId="122" xr:uid="{00000000-0005-0000-0000-00007A000000}"/>
    <cellStyle name="Comma 13 3" xfId="123" xr:uid="{00000000-0005-0000-0000-00007B000000}"/>
    <cellStyle name="Comma 13 3 2" xfId="124" xr:uid="{00000000-0005-0000-0000-00007C000000}"/>
    <cellStyle name="Comma 13 3 3" xfId="125" xr:uid="{00000000-0005-0000-0000-00007D000000}"/>
    <cellStyle name="Comma 13 4" xfId="126" xr:uid="{00000000-0005-0000-0000-00007E000000}"/>
    <cellStyle name="Comma 13 4 2" xfId="127" xr:uid="{00000000-0005-0000-0000-00007F000000}"/>
    <cellStyle name="Comma 13 4 3" xfId="128" xr:uid="{00000000-0005-0000-0000-000080000000}"/>
    <cellStyle name="Comma 13 5" xfId="129" xr:uid="{00000000-0005-0000-0000-000081000000}"/>
    <cellStyle name="Comma 13 6" xfId="130" xr:uid="{00000000-0005-0000-0000-000082000000}"/>
    <cellStyle name="Comma 13 7" xfId="131" xr:uid="{00000000-0005-0000-0000-000083000000}"/>
    <cellStyle name="Comma 14" xfId="132" xr:uid="{00000000-0005-0000-0000-000084000000}"/>
    <cellStyle name="Comma 14 2" xfId="133" xr:uid="{00000000-0005-0000-0000-000085000000}"/>
    <cellStyle name="Comma 14 2 2" xfId="134" xr:uid="{00000000-0005-0000-0000-000086000000}"/>
    <cellStyle name="Comma 14 2 2 2" xfId="135" xr:uid="{00000000-0005-0000-0000-000087000000}"/>
    <cellStyle name="Comma 14 2 2 2 2" xfId="136" xr:uid="{00000000-0005-0000-0000-000088000000}"/>
    <cellStyle name="Comma 14 2 2 2 3" xfId="137" xr:uid="{00000000-0005-0000-0000-000089000000}"/>
    <cellStyle name="Comma 14 2 2 3" xfId="138" xr:uid="{00000000-0005-0000-0000-00008A000000}"/>
    <cellStyle name="Comma 14 2 2 4" xfId="139" xr:uid="{00000000-0005-0000-0000-00008B000000}"/>
    <cellStyle name="Comma 14 2 3" xfId="140" xr:uid="{00000000-0005-0000-0000-00008C000000}"/>
    <cellStyle name="Comma 14 2 3 2" xfId="141" xr:uid="{00000000-0005-0000-0000-00008D000000}"/>
    <cellStyle name="Comma 14 2 3 3" xfId="142" xr:uid="{00000000-0005-0000-0000-00008E000000}"/>
    <cellStyle name="Comma 14 2 4" xfId="143" xr:uid="{00000000-0005-0000-0000-00008F000000}"/>
    <cellStyle name="Comma 14 2 4 2" xfId="144" xr:uid="{00000000-0005-0000-0000-000090000000}"/>
    <cellStyle name="Comma 14 2 4 3" xfId="145" xr:uid="{00000000-0005-0000-0000-000091000000}"/>
    <cellStyle name="Comma 14 2 4 4" xfId="146" xr:uid="{00000000-0005-0000-0000-000092000000}"/>
    <cellStyle name="Comma 14 3" xfId="147" xr:uid="{00000000-0005-0000-0000-000093000000}"/>
    <cellStyle name="Comma 14 3 2" xfId="148" xr:uid="{00000000-0005-0000-0000-000094000000}"/>
    <cellStyle name="Comma 14 3 2 2" xfId="149" xr:uid="{00000000-0005-0000-0000-000095000000}"/>
    <cellStyle name="Comma 14 3 2 2 2" xfId="150" xr:uid="{00000000-0005-0000-0000-000096000000}"/>
    <cellStyle name="Comma 14 3 2 2 3" xfId="151" xr:uid="{00000000-0005-0000-0000-000097000000}"/>
    <cellStyle name="Comma 14 3 2 3" xfId="152" xr:uid="{00000000-0005-0000-0000-000098000000}"/>
    <cellStyle name="Comma 14 3 3" xfId="153" xr:uid="{00000000-0005-0000-0000-000099000000}"/>
    <cellStyle name="Comma 14 3 3 2" xfId="154" xr:uid="{00000000-0005-0000-0000-00009A000000}"/>
    <cellStyle name="Comma 14 3 3 2 2" xfId="155" xr:uid="{00000000-0005-0000-0000-00009B000000}"/>
    <cellStyle name="Comma 14 3 3 2 3" xfId="156" xr:uid="{00000000-0005-0000-0000-00009C000000}"/>
    <cellStyle name="Comma 14 3 3 3" xfId="157" xr:uid="{00000000-0005-0000-0000-00009D000000}"/>
    <cellStyle name="Comma 14 3 3 3 2" xfId="158" xr:uid="{00000000-0005-0000-0000-00009E000000}"/>
    <cellStyle name="Comma 14 3 3 3 3" xfId="159" xr:uid="{00000000-0005-0000-0000-00009F000000}"/>
    <cellStyle name="Comma 14 3 3 4" xfId="160" xr:uid="{00000000-0005-0000-0000-0000A0000000}"/>
    <cellStyle name="Comma 14 3 4" xfId="161" xr:uid="{00000000-0005-0000-0000-0000A1000000}"/>
    <cellStyle name="Comma 14 3 4 2" xfId="162" xr:uid="{00000000-0005-0000-0000-0000A2000000}"/>
    <cellStyle name="Comma 14 3 4 3" xfId="163" xr:uid="{00000000-0005-0000-0000-0000A3000000}"/>
    <cellStyle name="Comma 14 3 5" xfId="164" xr:uid="{00000000-0005-0000-0000-0000A4000000}"/>
    <cellStyle name="Comma 14 3 5 2" xfId="165" xr:uid="{00000000-0005-0000-0000-0000A5000000}"/>
    <cellStyle name="Comma 14 3 5 3" xfId="166" xr:uid="{00000000-0005-0000-0000-0000A6000000}"/>
    <cellStyle name="Comma 14 3 6" xfId="167" xr:uid="{00000000-0005-0000-0000-0000A7000000}"/>
    <cellStyle name="Comma 14 3 7" xfId="168" xr:uid="{00000000-0005-0000-0000-0000A8000000}"/>
    <cellStyle name="Comma 14 3 8" xfId="169" xr:uid="{00000000-0005-0000-0000-0000A9000000}"/>
    <cellStyle name="Comma 14 4" xfId="170" xr:uid="{00000000-0005-0000-0000-0000AA000000}"/>
    <cellStyle name="Comma 14 4 2" xfId="171" xr:uid="{00000000-0005-0000-0000-0000AB000000}"/>
    <cellStyle name="Comma 14 4 2 2" xfId="172" xr:uid="{00000000-0005-0000-0000-0000AC000000}"/>
    <cellStyle name="Comma 14 4 3" xfId="173" xr:uid="{00000000-0005-0000-0000-0000AD000000}"/>
    <cellStyle name="Comma 14 4 4" xfId="174" xr:uid="{00000000-0005-0000-0000-0000AE000000}"/>
    <cellStyle name="Comma 14 4 5" xfId="175" xr:uid="{00000000-0005-0000-0000-0000AF000000}"/>
    <cellStyle name="Comma 14 5" xfId="176" xr:uid="{00000000-0005-0000-0000-0000B0000000}"/>
    <cellStyle name="Comma 14 5 2" xfId="177" xr:uid="{00000000-0005-0000-0000-0000B1000000}"/>
    <cellStyle name="Comma 14 5 3" xfId="178" xr:uid="{00000000-0005-0000-0000-0000B2000000}"/>
    <cellStyle name="Comma 14 6" xfId="179" xr:uid="{00000000-0005-0000-0000-0000B3000000}"/>
    <cellStyle name="Comma 14 7" xfId="180" xr:uid="{00000000-0005-0000-0000-0000B4000000}"/>
    <cellStyle name="Comma 14 8" xfId="181" xr:uid="{00000000-0005-0000-0000-0000B5000000}"/>
    <cellStyle name="Comma 15" xfId="182" xr:uid="{00000000-0005-0000-0000-0000B6000000}"/>
    <cellStyle name="Comma 15 10" xfId="183" xr:uid="{00000000-0005-0000-0000-0000B7000000}"/>
    <cellStyle name="Comma 15 10 2" xfId="184" xr:uid="{00000000-0005-0000-0000-0000B8000000}"/>
    <cellStyle name="Comma 15 10 2 2" xfId="185" xr:uid="{00000000-0005-0000-0000-0000B9000000}"/>
    <cellStyle name="Comma 15 10 3" xfId="186" xr:uid="{00000000-0005-0000-0000-0000BA000000}"/>
    <cellStyle name="Comma 15 10 4" xfId="187" xr:uid="{00000000-0005-0000-0000-0000BB000000}"/>
    <cellStyle name="Comma 15 11" xfId="188" xr:uid="{00000000-0005-0000-0000-0000BC000000}"/>
    <cellStyle name="Comma 15 11 2" xfId="189" xr:uid="{00000000-0005-0000-0000-0000BD000000}"/>
    <cellStyle name="Comma 15 11 2 2" xfId="190" xr:uid="{00000000-0005-0000-0000-0000BE000000}"/>
    <cellStyle name="Comma 15 11 3" xfId="191" xr:uid="{00000000-0005-0000-0000-0000BF000000}"/>
    <cellStyle name="Comma 15 12" xfId="192" xr:uid="{00000000-0005-0000-0000-0000C0000000}"/>
    <cellStyle name="Comma 15 13" xfId="193" xr:uid="{00000000-0005-0000-0000-0000C1000000}"/>
    <cellStyle name="Comma 15 2" xfId="194" xr:uid="{00000000-0005-0000-0000-0000C2000000}"/>
    <cellStyle name="Comma 15 2 2" xfId="195" xr:uid="{00000000-0005-0000-0000-0000C3000000}"/>
    <cellStyle name="Comma 15 2 2 10" xfId="196" xr:uid="{00000000-0005-0000-0000-0000C4000000}"/>
    <cellStyle name="Comma 15 2 2 2" xfId="197" xr:uid="{00000000-0005-0000-0000-0000C5000000}"/>
    <cellStyle name="Comma 15 2 2 2 2" xfId="198" xr:uid="{00000000-0005-0000-0000-0000C6000000}"/>
    <cellStyle name="Comma 15 2 2 2 3" xfId="199" xr:uid="{00000000-0005-0000-0000-0000C7000000}"/>
    <cellStyle name="Comma 15 2 2 3" xfId="200" xr:uid="{00000000-0005-0000-0000-0000C8000000}"/>
    <cellStyle name="Comma 15 2 2 3 2" xfId="201" xr:uid="{00000000-0005-0000-0000-0000C9000000}"/>
    <cellStyle name="Comma 15 2 2 3 3" xfId="202" xr:uid="{00000000-0005-0000-0000-0000CA000000}"/>
    <cellStyle name="Comma 15 2 2 4" xfId="203" xr:uid="{00000000-0005-0000-0000-0000CB000000}"/>
    <cellStyle name="Comma 15 2 2 4 2" xfId="204" xr:uid="{00000000-0005-0000-0000-0000CC000000}"/>
    <cellStyle name="Comma 15 2 2 4 2 2" xfId="205" xr:uid="{00000000-0005-0000-0000-0000CD000000}"/>
    <cellStyle name="Comma 15 2 2 4 3" xfId="206" xr:uid="{00000000-0005-0000-0000-0000CE000000}"/>
    <cellStyle name="Comma 15 2 2 5" xfId="207" xr:uid="{00000000-0005-0000-0000-0000CF000000}"/>
    <cellStyle name="Comma 15 2 2 5 2" xfId="208" xr:uid="{00000000-0005-0000-0000-0000D0000000}"/>
    <cellStyle name="Comma 15 2 2 5 2 2" xfId="209" xr:uid="{00000000-0005-0000-0000-0000D1000000}"/>
    <cellStyle name="Comma 15 2 2 5 3" xfId="210" xr:uid="{00000000-0005-0000-0000-0000D2000000}"/>
    <cellStyle name="Comma 15 2 2 6" xfId="211" xr:uid="{00000000-0005-0000-0000-0000D3000000}"/>
    <cellStyle name="Comma 15 2 2 6 2" xfId="212" xr:uid="{00000000-0005-0000-0000-0000D4000000}"/>
    <cellStyle name="Comma 15 2 2 6 2 2" xfId="213" xr:uid="{00000000-0005-0000-0000-0000D5000000}"/>
    <cellStyle name="Comma 15 2 2 6 3" xfId="214" xr:uid="{00000000-0005-0000-0000-0000D6000000}"/>
    <cellStyle name="Comma 15 2 2 7" xfId="215" xr:uid="{00000000-0005-0000-0000-0000D7000000}"/>
    <cellStyle name="Comma 15 2 2 7 2" xfId="216" xr:uid="{00000000-0005-0000-0000-0000D8000000}"/>
    <cellStyle name="Comma 15 2 2 8" xfId="217" xr:uid="{00000000-0005-0000-0000-0000D9000000}"/>
    <cellStyle name="Comma 15 2 2 8 2" xfId="218" xr:uid="{00000000-0005-0000-0000-0000DA000000}"/>
    <cellStyle name="Comma 15 2 2 9" xfId="219" xr:uid="{00000000-0005-0000-0000-0000DB000000}"/>
    <cellStyle name="Comma 15 2 3" xfId="220" xr:uid="{00000000-0005-0000-0000-0000DC000000}"/>
    <cellStyle name="Comma 15 2 3 10" xfId="221" xr:uid="{00000000-0005-0000-0000-0000DD000000}"/>
    <cellStyle name="Comma 15 2 3 2" xfId="222" xr:uid="{00000000-0005-0000-0000-0000DE000000}"/>
    <cellStyle name="Comma 15 2 3 2 2" xfId="223" xr:uid="{00000000-0005-0000-0000-0000DF000000}"/>
    <cellStyle name="Comma 15 2 3 2 3" xfId="224" xr:uid="{00000000-0005-0000-0000-0000E0000000}"/>
    <cellStyle name="Comma 15 2 3 3" xfId="225" xr:uid="{00000000-0005-0000-0000-0000E1000000}"/>
    <cellStyle name="Comma 15 2 3 3 2" xfId="226" xr:uid="{00000000-0005-0000-0000-0000E2000000}"/>
    <cellStyle name="Comma 15 2 3 3 3" xfId="227" xr:uid="{00000000-0005-0000-0000-0000E3000000}"/>
    <cellStyle name="Comma 15 2 3 4" xfId="228" xr:uid="{00000000-0005-0000-0000-0000E4000000}"/>
    <cellStyle name="Comma 15 2 3 4 2" xfId="229" xr:uid="{00000000-0005-0000-0000-0000E5000000}"/>
    <cellStyle name="Comma 15 2 3 4 2 2" xfId="230" xr:uid="{00000000-0005-0000-0000-0000E6000000}"/>
    <cellStyle name="Comma 15 2 3 4 3" xfId="231" xr:uid="{00000000-0005-0000-0000-0000E7000000}"/>
    <cellStyle name="Comma 15 2 3 5" xfId="232" xr:uid="{00000000-0005-0000-0000-0000E8000000}"/>
    <cellStyle name="Comma 15 2 3 5 2" xfId="233" xr:uid="{00000000-0005-0000-0000-0000E9000000}"/>
    <cellStyle name="Comma 15 2 3 5 2 2" xfId="234" xr:uid="{00000000-0005-0000-0000-0000EA000000}"/>
    <cellStyle name="Comma 15 2 3 5 3" xfId="235" xr:uid="{00000000-0005-0000-0000-0000EB000000}"/>
    <cellStyle name="Comma 15 2 3 6" xfId="236" xr:uid="{00000000-0005-0000-0000-0000EC000000}"/>
    <cellStyle name="Comma 15 2 3 6 2" xfId="237" xr:uid="{00000000-0005-0000-0000-0000ED000000}"/>
    <cellStyle name="Comma 15 2 3 6 2 2" xfId="238" xr:uid="{00000000-0005-0000-0000-0000EE000000}"/>
    <cellStyle name="Comma 15 2 3 6 3" xfId="239" xr:uid="{00000000-0005-0000-0000-0000EF000000}"/>
    <cellStyle name="Comma 15 2 3 7" xfId="240" xr:uid="{00000000-0005-0000-0000-0000F0000000}"/>
    <cellStyle name="Comma 15 2 3 7 2" xfId="241" xr:uid="{00000000-0005-0000-0000-0000F1000000}"/>
    <cellStyle name="Comma 15 2 3 8" xfId="242" xr:uid="{00000000-0005-0000-0000-0000F2000000}"/>
    <cellStyle name="Comma 15 2 3 8 2" xfId="243" xr:uid="{00000000-0005-0000-0000-0000F3000000}"/>
    <cellStyle name="Comma 15 2 3 9" xfId="244" xr:uid="{00000000-0005-0000-0000-0000F4000000}"/>
    <cellStyle name="Comma 15 2 4" xfId="245" xr:uid="{00000000-0005-0000-0000-0000F5000000}"/>
    <cellStyle name="Comma 15 2 4 10" xfId="246" xr:uid="{00000000-0005-0000-0000-0000F6000000}"/>
    <cellStyle name="Comma 15 2 4 2" xfId="247" xr:uid="{00000000-0005-0000-0000-0000F7000000}"/>
    <cellStyle name="Comma 15 2 4 3" xfId="248" xr:uid="{00000000-0005-0000-0000-0000F8000000}"/>
    <cellStyle name="Comma 15 2 4 3 2" xfId="249" xr:uid="{00000000-0005-0000-0000-0000F9000000}"/>
    <cellStyle name="Comma 15 2 4 3 2 2" xfId="250" xr:uid="{00000000-0005-0000-0000-0000FA000000}"/>
    <cellStyle name="Comma 15 2 4 3 3" xfId="251" xr:uid="{00000000-0005-0000-0000-0000FB000000}"/>
    <cellStyle name="Comma 15 2 4 4" xfId="252" xr:uid="{00000000-0005-0000-0000-0000FC000000}"/>
    <cellStyle name="Comma 15 2 4 4 2" xfId="253" xr:uid="{00000000-0005-0000-0000-0000FD000000}"/>
    <cellStyle name="Comma 15 2 4 4 2 2" xfId="254" xr:uid="{00000000-0005-0000-0000-0000FE000000}"/>
    <cellStyle name="Comma 15 2 4 4 3" xfId="255" xr:uid="{00000000-0005-0000-0000-0000FF000000}"/>
    <cellStyle name="Comma 15 2 4 5" xfId="256" xr:uid="{00000000-0005-0000-0000-000000010000}"/>
    <cellStyle name="Comma 15 2 4 5 2" xfId="257" xr:uid="{00000000-0005-0000-0000-000001010000}"/>
    <cellStyle name="Comma 15 2 4 5 2 2" xfId="258" xr:uid="{00000000-0005-0000-0000-000002010000}"/>
    <cellStyle name="Comma 15 2 4 5 3" xfId="259" xr:uid="{00000000-0005-0000-0000-000003010000}"/>
    <cellStyle name="Comma 15 2 4 6" xfId="260" xr:uid="{00000000-0005-0000-0000-000004010000}"/>
    <cellStyle name="Comma 15 2 4 6 2" xfId="261" xr:uid="{00000000-0005-0000-0000-000005010000}"/>
    <cellStyle name="Comma 15 2 4 7" xfId="262" xr:uid="{00000000-0005-0000-0000-000006010000}"/>
    <cellStyle name="Comma 15 2 4 7 2" xfId="263" xr:uid="{00000000-0005-0000-0000-000007010000}"/>
    <cellStyle name="Comma 15 2 4 8" xfId="264" xr:uid="{00000000-0005-0000-0000-000008010000}"/>
    <cellStyle name="Comma 15 2 4 9" xfId="265" xr:uid="{00000000-0005-0000-0000-000009010000}"/>
    <cellStyle name="Comma 15 2 5" xfId="266" xr:uid="{00000000-0005-0000-0000-00000A010000}"/>
    <cellStyle name="Comma 15 2 5 2" xfId="267" xr:uid="{00000000-0005-0000-0000-00000B010000}"/>
    <cellStyle name="Comma 15 2 5 3" xfId="268" xr:uid="{00000000-0005-0000-0000-00000C010000}"/>
    <cellStyle name="Comma 15 2 5 4" xfId="269" xr:uid="{00000000-0005-0000-0000-00000D010000}"/>
    <cellStyle name="Comma 15 2 6" xfId="270" xr:uid="{00000000-0005-0000-0000-00000E010000}"/>
    <cellStyle name="Comma 15 2 6 2" xfId="271" xr:uid="{00000000-0005-0000-0000-00000F010000}"/>
    <cellStyle name="Comma 15 2 6 2 2" xfId="272" xr:uid="{00000000-0005-0000-0000-000010010000}"/>
    <cellStyle name="Comma 15 2 6 2 2 2" xfId="273" xr:uid="{00000000-0005-0000-0000-000011010000}"/>
    <cellStyle name="Comma 15 2 6 2 3" xfId="274" xr:uid="{00000000-0005-0000-0000-000012010000}"/>
    <cellStyle name="Comma 15 2 6 3" xfId="275" xr:uid="{00000000-0005-0000-0000-000013010000}"/>
    <cellStyle name="Comma 15 2 6 3 2" xfId="276" xr:uid="{00000000-0005-0000-0000-000014010000}"/>
    <cellStyle name="Comma 15 2 6 3 2 2" xfId="277" xr:uid="{00000000-0005-0000-0000-000015010000}"/>
    <cellStyle name="Comma 15 2 6 3 3" xfId="278" xr:uid="{00000000-0005-0000-0000-000016010000}"/>
    <cellStyle name="Comma 15 2 6 4" xfId="279" xr:uid="{00000000-0005-0000-0000-000017010000}"/>
    <cellStyle name="Comma 15 2 6 4 2" xfId="280" xr:uid="{00000000-0005-0000-0000-000018010000}"/>
    <cellStyle name="Comma 15 2 6 4 2 2" xfId="281" xr:uid="{00000000-0005-0000-0000-000019010000}"/>
    <cellStyle name="Comma 15 2 6 4 3" xfId="282" xr:uid="{00000000-0005-0000-0000-00001A010000}"/>
    <cellStyle name="Comma 15 2 6 5" xfId="283" xr:uid="{00000000-0005-0000-0000-00001B010000}"/>
    <cellStyle name="Comma 15 2 6 5 2" xfId="284" xr:uid="{00000000-0005-0000-0000-00001C010000}"/>
    <cellStyle name="Comma 15 2 6 6" xfId="285" xr:uid="{00000000-0005-0000-0000-00001D010000}"/>
    <cellStyle name="Comma 15 2 6 6 2" xfId="286" xr:uid="{00000000-0005-0000-0000-00001E010000}"/>
    <cellStyle name="Comma 15 2 6 7" xfId="287" xr:uid="{00000000-0005-0000-0000-00001F010000}"/>
    <cellStyle name="Comma 15 2 7" xfId="288" xr:uid="{00000000-0005-0000-0000-000020010000}"/>
    <cellStyle name="Comma 15 2 7 2" xfId="289" xr:uid="{00000000-0005-0000-0000-000021010000}"/>
    <cellStyle name="Comma 15 2 7 2 2" xfId="290" xr:uid="{00000000-0005-0000-0000-000022010000}"/>
    <cellStyle name="Comma 15 2 7 3" xfId="291" xr:uid="{00000000-0005-0000-0000-000023010000}"/>
    <cellStyle name="Comma 15 2 8" xfId="292" xr:uid="{00000000-0005-0000-0000-000024010000}"/>
    <cellStyle name="Comma 15 2 8 2" xfId="293" xr:uid="{00000000-0005-0000-0000-000025010000}"/>
    <cellStyle name="Comma 15 2 8 2 2" xfId="294" xr:uid="{00000000-0005-0000-0000-000026010000}"/>
    <cellStyle name="Comma 15 2 8 3" xfId="295" xr:uid="{00000000-0005-0000-0000-000027010000}"/>
    <cellStyle name="Comma 15 2 9" xfId="296" xr:uid="{00000000-0005-0000-0000-000028010000}"/>
    <cellStyle name="Comma 15 3" xfId="297" xr:uid="{00000000-0005-0000-0000-000029010000}"/>
    <cellStyle name="Comma 15 3 10" xfId="298" xr:uid="{00000000-0005-0000-0000-00002A010000}"/>
    <cellStyle name="Comma 15 3 11" xfId="299" xr:uid="{00000000-0005-0000-0000-00002B010000}"/>
    <cellStyle name="Comma 15 3 2" xfId="300" xr:uid="{00000000-0005-0000-0000-00002C010000}"/>
    <cellStyle name="Comma 15 3 2 10" xfId="301" xr:uid="{00000000-0005-0000-0000-00002D010000}"/>
    <cellStyle name="Comma 15 3 2 2" xfId="302" xr:uid="{00000000-0005-0000-0000-00002E010000}"/>
    <cellStyle name="Comma 15 3 2 2 2" xfId="303" xr:uid="{00000000-0005-0000-0000-00002F010000}"/>
    <cellStyle name="Comma 15 3 2 2 3" xfId="304" xr:uid="{00000000-0005-0000-0000-000030010000}"/>
    <cellStyle name="Comma 15 3 2 3" xfId="305" xr:uid="{00000000-0005-0000-0000-000031010000}"/>
    <cellStyle name="Comma 15 3 2 3 2" xfId="306" xr:uid="{00000000-0005-0000-0000-000032010000}"/>
    <cellStyle name="Comma 15 3 2 3 3" xfId="307" xr:uid="{00000000-0005-0000-0000-000033010000}"/>
    <cellStyle name="Comma 15 3 2 4" xfId="308" xr:uid="{00000000-0005-0000-0000-000034010000}"/>
    <cellStyle name="Comma 15 3 2 4 2" xfId="309" xr:uid="{00000000-0005-0000-0000-000035010000}"/>
    <cellStyle name="Comma 15 3 2 4 2 2" xfId="310" xr:uid="{00000000-0005-0000-0000-000036010000}"/>
    <cellStyle name="Comma 15 3 2 4 3" xfId="311" xr:uid="{00000000-0005-0000-0000-000037010000}"/>
    <cellStyle name="Comma 15 3 2 5" xfId="312" xr:uid="{00000000-0005-0000-0000-000038010000}"/>
    <cellStyle name="Comma 15 3 2 5 2" xfId="313" xr:uid="{00000000-0005-0000-0000-000039010000}"/>
    <cellStyle name="Comma 15 3 2 5 2 2" xfId="314" xr:uid="{00000000-0005-0000-0000-00003A010000}"/>
    <cellStyle name="Comma 15 3 2 5 3" xfId="315" xr:uid="{00000000-0005-0000-0000-00003B010000}"/>
    <cellStyle name="Comma 15 3 2 6" xfId="316" xr:uid="{00000000-0005-0000-0000-00003C010000}"/>
    <cellStyle name="Comma 15 3 2 6 2" xfId="317" xr:uid="{00000000-0005-0000-0000-00003D010000}"/>
    <cellStyle name="Comma 15 3 2 6 2 2" xfId="318" xr:uid="{00000000-0005-0000-0000-00003E010000}"/>
    <cellStyle name="Comma 15 3 2 6 3" xfId="319" xr:uid="{00000000-0005-0000-0000-00003F010000}"/>
    <cellStyle name="Comma 15 3 2 7" xfId="320" xr:uid="{00000000-0005-0000-0000-000040010000}"/>
    <cellStyle name="Comma 15 3 2 7 2" xfId="321" xr:uid="{00000000-0005-0000-0000-000041010000}"/>
    <cellStyle name="Comma 15 3 2 8" xfId="322" xr:uid="{00000000-0005-0000-0000-000042010000}"/>
    <cellStyle name="Comma 15 3 2 8 2" xfId="323" xr:uid="{00000000-0005-0000-0000-000043010000}"/>
    <cellStyle name="Comma 15 3 2 9" xfId="324" xr:uid="{00000000-0005-0000-0000-000044010000}"/>
    <cellStyle name="Comma 15 3 3" xfId="325" xr:uid="{00000000-0005-0000-0000-000045010000}"/>
    <cellStyle name="Comma 15 3 3 2" xfId="326" xr:uid="{00000000-0005-0000-0000-000046010000}"/>
    <cellStyle name="Comma 15 3 3 3" xfId="327" xr:uid="{00000000-0005-0000-0000-000047010000}"/>
    <cellStyle name="Comma 15 3 4" xfId="328" xr:uid="{00000000-0005-0000-0000-000048010000}"/>
    <cellStyle name="Comma 15 3 4 2" xfId="329" xr:uid="{00000000-0005-0000-0000-000049010000}"/>
    <cellStyle name="Comma 15 3 4 3" xfId="330" xr:uid="{00000000-0005-0000-0000-00004A010000}"/>
    <cellStyle name="Comma 15 3 5" xfId="331" xr:uid="{00000000-0005-0000-0000-00004B010000}"/>
    <cellStyle name="Comma 15 3 5 2" xfId="332" xr:uid="{00000000-0005-0000-0000-00004C010000}"/>
    <cellStyle name="Comma 15 3 5 2 2" xfId="333" xr:uid="{00000000-0005-0000-0000-00004D010000}"/>
    <cellStyle name="Comma 15 3 5 3" xfId="334" xr:uid="{00000000-0005-0000-0000-00004E010000}"/>
    <cellStyle name="Comma 15 3 6" xfId="335" xr:uid="{00000000-0005-0000-0000-00004F010000}"/>
    <cellStyle name="Comma 15 3 6 2" xfId="336" xr:uid="{00000000-0005-0000-0000-000050010000}"/>
    <cellStyle name="Comma 15 3 6 2 2" xfId="337" xr:uid="{00000000-0005-0000-0000-000051010000}"/>
    <cellStyle name="Comma 15 3 6 3" xfId="338" xr:uid="{00000000-0005-0000-0000-000052010000}"/>
    <cellStyle name="Comma 15 3 7" xfId="339" xr:uid="{00000000-0005-0000-0000-000053010000}"/>
    <cellStyle name="Comma 15 3 7 2" xfId="340" xr:uid="{00000000-0005-0000-0000-000054010000}"/>
    <cellStyle name="Comma 15 3 7 2 2" xfId="341" xr:uid="{00000000-0005-0000-0000-000055010000}"/>
    <cellStyle name="Comma 15 3 7 3" xfId="342" xr:uid="{00000000-0005-0000-0000-000056010000}"/>
    <cellStyle name="Comma 15 3 8" xfId="343" xr:uid="{00000000-0005-0000-0000-000057010000}"/>
    <cellStyle name="Comma 15 3 8 2" xfId="344" xr:uid="{00000000-0005-0000-0000-000058010000}"/>
    <cellStyle name="Comma 15 3 9" xfId="345" xr:uid="{00000000-0005-0000-0000-000059010000}"/>
    <cellStyle name="Comma 15 3 9 2" xfId="346" xr:uid="{00000000-0005-0000-0000-00005A010000}"/>
    <cellStyle name="Comma 15 4" xfId="347" xr:uid="{00000000-0005-0000-0000-00005B010000}"/>
    <cellStyle name="Comma 15 4 10" xfId="348" xr:uid="{00000000-0005-0000-0000-00005C010000}"/>
    <cellStyle name="Comma 15 4 2" xfId="349" xr:uid="{00000000-0005-0000-0000-00005D010000}"/>
    <cellStyle name="Comma 15 4 2 2" xfId="350" xr:uid="{00000000-0005-0000-0000-00005E010000}"/>
    <cellStyle name="Comma 15 4 2 3" xfId="351" xr:uid="{00000000-0005-0000-0000-00005F010000}"/>
    <cellStyle name="Comma 15 4 3" xfId="352" xr:uid="{00000000-0005-0000-0000-000060010000}"/>
    <cellStyle name="Comma 15 4 3 2" xfId="353" xr:uid="{00000000-0005-0000-0000-000061010000}"/>
    <cellStyle name="Comma 15 4 3 3" xfId="354" xr:uid="{00000000-0005-0000-0000-000062010000}"/>
    <cellStyle name="Comma 15 4 4" xfId="355" xr:uid="{00000000-0005-0000-0000-000063010000}"/>
    <cellStyle name="Comma 15 4 4 2" xfId="356" xr:uid="{00000000-0005-0000-0000-000064010000}"/>
    <cellStyle name="Comma 15 4 4 2 2" xfId="357" xr:uid="{00000000-0005-0000-0000-000065010000}"/>
    <cellStyle name="Comma 15 4 4 3" xfId="358" xr:uid="{00000000-0005-0000-0000-000066010000}"/>
    <cellStyle name="Comma 15 4 5" xfId="359" xr:uid="{00000000-0005-0000-0000-000067010000}"/>
    <cellStyle name="Comma 15 4 5 2" xfId="360" xr:uid="{00000000-0005-0000-0000-000068010000}"/>
    <cellStyle name="Comma 15 4 5 2 2" xfId="361" xr:uid="{00000000-0005-0000-0000-000069010000}"/>
    <cellStyle name="Comma 15 4 5 3" xfId="362" xr:uid="{00000000-0005-0000-0000-00006A010000}"/>
    <cellStyle name="Comma 15 4 6" xfId="363" xr:uid="{00000000-0005-0000-0000-00006B010000}"/>
    <cellStyle name="Comma 15 4 6 2" xfId="364" xr:uid="{00000000-0005-0000-0000-00006C010000}"/>
    <cellStyle name="Comma 15 4 6 2 2" xfId="365" xr:uid="{00000000-0005-0000-0000-00006D010000}"/>
    <cellStyle name="Comma 15 4 6 3" xfId="366" xr:uid="{00000000-0005-0000-0000-00006E010000}"/>
    <cellStyle name="Comma 15 4 7" xfId="367" xr:uid="{00000000-0005-0000-0000-00006F010000}"/>
    <cellStyle name="Comma 15 4 7 2" xfId="368" xr:uid="{00000000-0005-0000-0000-000070010000}"/>
    <cellStyle name="Comma 15 4 8" xfId="369" xr:uid="{00000000-0005-0000-0000-000071010000}"/>
    <cellStyle name="Comma 15 4 8 2" xfId="370" xr:uid="{00000000-0005-0000-0000-000072010000}"/>
    <cellStyle name="Comma 15 4 9" xfId="371" xr:uid="{00000000-0005-0000-0000-000073010000}"/>
    <cellStyle name="Comma 15 5" xfId="372" xr:uid="{00000000-0005-0000-0000-000074010000}"/>
    <cellStyle name="Comma 15 5 10" xfId="373" xr:uid="{00000000-0005-0000-0000-000075010000}"/>
    <cellStyle name="Comma 15 5 2" xfId="374" xr:uid="{00000000-0005-0000-0000-000076010000}"/>
    <cellStyle name="Comma 15 5 2 2" xfId="375" xr:uid="{00000000-0005-0000-0000-000077010000}"/>
    <cellStyle name="Comma 15 5 2 3" xfId="376" xr:uid="{00000000-0005-0000-0000-000078010000}"/>
    <cellStyle name="Comma 15 5 3" xfId="377" xr:uid="{00000000-0005-0000-0000-000079010000}"/>
    <cellStyle name="Comma 15 5 3 2" xfId="378" xr:uid="{00000000-0005-0000-0000-00007A010000}"/>
    <cellStyle name="Comma 15 5 3 3" xfId="379" xr:uid="{00000000-0005-0000-0000-00007B010000}"/>
    <cellStyle name="Comma 15 5 4" xfId="380" xr:uid="{00000000-0005-0000-0000-00007C010000}"/>
    <cellStyle name="Comma 15 5 4 2" xfId="381" xr:uid="{00000000-0005-0000-0000-00007D010000}"/>
    <cellStyle name="Comma 15 5 4 2 2" xfId="382" xr:uid="{00000000-0005-0000-0000-00007E010000}"/>
    <cellStyle name="Comma 15 5 4 3" xfId="383" xr:uid="{00000000-0005-0000-0000-00007F010000}"/>
    <cellStyle name="Comma 15 5 5" xfId="384" xr:uid="{00000000-0005-0000-0000-000080010000}"/>
    <cellStyle name="Comma 15 5 5 2" xfId="385" xr:uid="{00000000-0005-0000-0000-000081010000}"/>
    <cellStyle name="Comma 15 5 5 2 2" xfId="386" xr:uid="{00000000-0005-0000-0000-000082010000}"/>
    <cellStyle name="Comma 15 5 5 3" xfId="387" xr:uid="{00000000-0005-0000-0000-000083010000}"/>
    <cellStyle name="Comma 15 5 6" xfId="388" xr:uid="{00000000-0005-0000-0000-000084010000}"/>
    <cellStyle name="Comma 15 5 6 2" xfId="389" xr:uid="{00000000-0005-0000-0000-000085010000}"/>
    <cellStyle name="Comma 15 5 6 2 2" xfId="390" xr:uid="{00000000-0005-0000-0000-000086010000}"/>
    <cellStyle name="Comma 15 5 6 3" xfId="391" xr:uid="{00000000-0005-0000-0000-000087010000}"/>
    <cellStyle name="Comma 15 5 7" xfId="392" xr:uid="{00000000-0005-0000-0000-000088010000}"/>
    <cellStyle name="Comma 15 5 7 2" xfId="393" xr:uid="{00000000-0005-0000-0000-000089010000}"/>
    <cellStyle name="Comma 15 5 8" xfId="394" xr:uid="{00000000-0005-0000-0000-00008A010000}"/>
    <cellStyle name="Comma 15 5 8 2" xfId="395" xr:uid="{00000000-0005-0000-0000-00008B010000}"/>
    <cellStyle name="Comma 15 5 9" xfId="396" xr:uid="{00000000-0005-0000-0000-00008C010000}"/>
    <cellStyle name="Comma 15 6" xfId="397" xr:uid="{00000000-0005-0000-0000-00008D010000}"/>
    <cellStyle name="Comma 15 6 10" xfId="398" xr:uid="{00000000-0005-0000-0000-00008E010000}"/>
    <cellStyle name="Comma 15 6 2" xfId="399" xr:uid="{00000000-0005-0000-0000-00008F010000}"/>
    <cellStyle name="Comma 15 6 2 2" xfId="400" xr:uid="{00000000-0005-0000-0000-000090010000}"/>
    <cellStyle name="Comma 15 6 2 3" xfId="401" xr:uid="{00000000-0005-0000-0000-000091010000}"/>
    <cellStyle name="Comma 15 6 3" xfId="402" xr:uid="{00000000-0005-0000-0000-000092010000}"/>
    <cellStyle name="Comma 15 6 3 2" xfId="403" xr:uid="{00000000-0005-0000-0000-000093010000}"/>
    <cellStyle name="Comma 15 6 3 3" xfId="404" xr:uid="{00000000-0005-0000-0000-000094010000}"/>
    <cellStyle name="Comma 15 6 4" xfId="405" xr:uid="{00000000-0005-0000-0000-000095010000}"/>
    <cellStyle name="Comma 15 6 4 2" xfId="406" xr:uid="{00000000-0005-0000-0000-000096010000}"/>
    <cellStyle name="Comma 15 6 4 2 2" xfId="407" xr:uid="{00000000-0005-0000-0000-000097010000}"/>
    <cellStyle name="Comma 15 6 4 3" xfId="408" xr:uid="{00000000-0005-0000-0000-000098010000}"/>
    <cellStyle name="Comma 15 6 5" xfId="409" xr:uid="{00000000-0005-0000-0000-000099010000}"/>
    <cellStyle name="Comma 15 6 5 2" xfId="410" xr:uid="{00000000-0005-0000-0000-00009A010000}"/>
    <cellStyle name="Comma 15 6 5 2 2" xfId="411" xr:uid="{00000000-0005-0000-0000-00009B010000}"/>
    <cellStyle name="Comma 15 6 5 3" xfId="412" xr:uid="{00000000-0005-0000-0000-00009C010000}"/>
    <cellStyle name="Comma 15 6 6" xfId="413" xr:uid="{00000000-0005-0000-0000-00009D010000}"/>
    <cellStyle name="Comma 15 6 6 2" xfId="414" xr:uid="{00000000-0005-0000-0000-00009E010000}"/>
    <cellStyle name="Comma 15 6 6 2 2" xfId="415" xr:uid="{00000000-0005-0000-0000-00009F010000}"/>
    <cellStyle name="Comma 15 6 6 3" xfId="416" xr:uid="{00000000-0005-0000-0000-0000A0010000}"/>
    <cellStyle name="Comma 15 6 7" xfId="417" xr:uid="{00000000-0005-0000-0000-0000A1010000}"/>
    <cellStyle name="Comma 15 6 7 2" xfId="418" xr:uid="{00000000-0005-0000-0000-0000A2010000}"/>
    <cellStyle name="Comma 15 6 8" xfId="419" xr:uid="{00000000-0005-0000-0000-0000A3010000}"/>
    <cellStyle name="Comma 15 6 8 2" xfId="420" xr:uid="{00000000-0005-0000-0000-0000A4010000}"/>
    <cellStyle name="Comma 15 6 9" xfId="421" xr:uid="{00000000-0005-0000-0000-0000A5010000}"/>
    <cellStyle name="Comma 15 7" xfId="422" xr:uid="{00000000-0005-0000-0000-0000A6010000}"/>
    <cellStyle name="Comma 15 7 2" xfId="423" xr:uid="{00000000-0005-0000-0000-0000A7010000}"/>
    <cellStyle name="Comma 15 7 2 2" xfId="424" xr:uid="{00000000-0005-0000-0000-0000A8010000}"/>
    <cellStyle name="Comma 15 7 2 3" xfId="425" xr:uid="{00000000-0005-0000-0000-0000A9010000}"/>
    <cellStyle name="Comma 15 7 3" xfId="426" xr:uid="{00000000-0005-0000-0000-0000AA010000}"/>
    <cellStyle name="Comma 15 7 3 2" xfId="427" xr:uid="{00000000-0005-0000-0000-0000AB010000}"/>
    <cellStyle name="Comma 15 7 3 3" xfId="428" xr:uid="{00000000-0005-0000-0000-0000AC010000}"/>
    <cellStyle name="Comma 15 7 4" xfId="429" xr:uid="{00000000-0005-0000-0000-0000AD010000}"/>
    <cellStyle name="Comma 15 7 5" xfId="430" xr:uid="{00000000-0005-0000-0000-0000AE010000}"/>
    <cellStyle name="Comma 15 8" xfId="431" xr:uid="{00000000-0005-0000-0000-0000AF010000}"/>
    <cellStyle name="Comma 15 8 10" xfId="432" xr:uid="{00000000-0005-0000-0000-0000B0010000}"/>
    <cellStyle name="Comma 15 8 2" xfId="433" xr:uid="{00000000-0005-0000-0000-0000B1010000}"/>
    <cellStyle name="Comma 15 8 3" xfId="434" xr:uid="{00000000-0005-0000-0000-0000B2010000}"/>
    <cellStyle name="Comma 15 8 3 2" xfId="435" xr:uid="{00000000-0005-0000-0000-0000B3010000}"/>
    <cellStyle name="Comma 15 8 3 2 2" xfId="436" xr:uid="{00000000-0005-0000-0000-0000B4010000}"/>
    <cellStyle name="Comma 15 8 3 3" xfId="437" xr:uid="{00000000-0005-0000-0000-0000B5010000}"/>
    <cellStyle name="Comma 15 8 4" xfId="438" xr:uid="{00000000-0005-0000-0000-0000B6010000}"/>
    <cellStyle name="Comma 15 8 4 2" xfId="439" xr:uid="{00000000-0005-0000-0000-0000B7010000}"/>
    <cellStyle name="Comma 15 8 4 2 2" xfId="440" xr:uid="{00000000-0005-0000-0000-0000B8010000}"/>
    <cellStyle name="Comma 15 8 4 3" xfId="441" xr:uid="{00000000-0005-0000-0000-0000B9010000}"/>
    <cellStyle name="Comma 15 8 5" xfId="442" xr:uid="{00000000-0005-0000-0000-0000BA010000}"/>
    <cellStyle name="Comma 15 8 5 2" xfId="443" xr:uid="{00000000-0005-0000-0000-0000BB010000}"/>
    <cellStyle name="Comma 15 8 5 2 2" xfId="444" xr:uid="{00000000-0005-0000-0000-0000BC010000}"/>
    <cellStyle name="Comma 15 8 5 3" xfId="445" xr:uid="{00000000-0005-0000-0000-0000BD010000}"/>
    <cellStyle name="Comma 15 8 6" xfId="446" xr:uid="{00000000-0005-0000-0000-0000BE010000}"/>
    <cellStyle name="Comma 15 8 6 2" xfId="447" xr:uid="{00000000-0005-0000-0000-0000BF010000}"/>
    <cellStyle name="Comma 15 8 7" xfId="448" xr:uid="{00000000-0005-0000-0000-0000C0010000}"/>
    <cellStyle name="Comma 15 8 7 2" xfId="449" xr:uid="{00000000-0005-0000-0000-0000C1010000}"/>
    <cellStyle name="Comma 15 8 8" xfId="450" xr:uid="{00000000-0005-0000-0000-0000C2010000}"/>
    <cellStyle name="Comma 15 8 9" xfId="451" xr:uid="{00000000-0005-0000-0000-0000C3010000}"/>
    <cellStyle name="Comma 15 9" xfId="452" xr:uid="{00000000-0005-0000-0000-0000C4010000}"/>
    <cellStyle name="Comma 15 9 2" xfId="453" xr:uid="{00000000-0005-0000-0000-0000C5010000}"/>
    <cellStyle name="Comma 15 9 3" xfId="454" xr:uid="{00000000-0005-0000-0000-0000C6010000}"/>
    <cellStyle name="Comma 16" xfId="455" xr:uid="{00000000-0005-0000-0000-0000C7010000}"/>
    <cellStyle name="Comma 16 2" xfId="456" xr:uid="{00000000-0005-0000-0000-0000C8010000}"/>
    <cellStyle name="Comma 16 2 2" xfId="457" xr:uid="{00000000-0005-0000-0000-0000C9010000}"/>
    <cellStyle name="Comma 16 2 2 2" xfId="458" xr:uid="{00000000-0005-0000-0000-0000CA010000}"/>
    <cellStyle name="Comma 16 2 2 3" xfId="459" xr:uid="{00000000-0005-0000-0000-0000CB010000}"/>
    <cellStyle name="Comma 16 2 3" xfId="460" xr:uid="{00000000-0005-0000-0000-0000CC010000}"/>
    <cellStyle name="Comma 16 2 3 2" xfId="461" xr:uid="{00000000-0005-0000-0000-0000CD010000}"/>
    <cellStyle name="Comma 16 2 3 3" xfId="462" xr:uid="{00000000-0005-0000-0000-0000CE010000}"/>
    <cellStyle name="Comma 16 2 4" xfId="463" xr:uid="{00000000-0005-0000-0000-0000CF010000}"/>
    <cellStyle name="Comma 16 2 5" xfId="464" xr:uid="{00000000-0005-0000-0000-0000D0010000}"/>
    <cellStyle name="Comma 16 3" xfId="465" xr:uid="{00000000-0005-0000-0000-0000D1010000}"/>
    <cellStyle name="Comma 16 3 2" xfId="466" xr:uid="{00000000-0005-0000-0000-0000D2010000}"/>
    <cellStyle name="Comma 16 3 3" xfId="467" xr:uid="{00000000-0005-0000-0000-0000D3010000}"/>
    <cellStyle name="Comma 16 4" xfId="468" xr:uid="{00000000-0005-0000-0000-0000D4010000}"/>
    <cellStyle name="Comma 16 4 2" xfId="469" xr:uid="{00000000-0005-0000-0000-0000D5010000}"/>
    <cellStyle name="Comma 16 4 3" xfId="470" xr:uid="{00000000-0005-0000-0000-0000D6010000}"/>
    <cellStyle name="Comma 16 5" xfId="471" xr:uid="{00000000-0005-0000-0000-0000D7010000}"/>
    <cellStyle name="Comma 16 5 2" xfId="472" xr:uid="{00000000-0005-0000-0000-0000D8010000}"/>
    <cellStyle name="Comma 16 5 3" xfId="473" xr:uid="{00000000-0005-0000-0000-0000D9010000}"/>
    <cellStyle name="Comma 17" xfId="474" xr:uid="{00000000-0005-0000-0000-0000DA010000}"/>
    <cellStyle name="Comma 17 2" xfId="475" xr:uid="{00000000-0005-0000-0000-0000DB010000}"/>
    <cellStyle name="Comma 17 2 2" xfId="476" xr:uid="{00000000-0005-0000-0000-0000DC010000}"/>
    <cellStyle name="Comma 17 2 3" xfId="477" xr:uid="{00000000-0005-0000-0000-0000DD010000}"/>
    <cellStyle name="Comma 17 2 4" xfId="478" xr:uid="{00000000-0005-0000-0000-0000DE010000}"/>
    <cellStyle name="Comma 18" xfId="479" xr:uid="{00000000-0005-0000-0000-0000DF010000}"/>
    <cellStyle name="Comma 18 10" xfId="480" xr:uid="{00000000-0005-0000-0000-0000E0010000}"/>
    <cellStyle name="Comma 18 11" xfId="481" xr:uid="{00000000-0005-0000-0000-0000E1010000}"/>
    <cellStyle name="Comma 18 12" xfId="482" xr:uid="{00000000-0005-0000-0000-0000E2010000}"/>
    <cellStyle name="Comma 18 2" xfId="483" xr:uid="{00000000-0005-0000-0000-0000E3010000}"/>
    <cellStyle name="Comma 18 2 2" xfId="484" xr:uid="{00000000-0005-0000-0000-0000E4010000}"/>
    <cellStyle name="Comma 18 2 2 2" xfId="485" xr:uid="{00000000-0005-0000-0000-0000E5010000}"/>
    <cellStyle name="Comma 18 2 2 3" xfId="486" xr:uid="{00000000-0005-0000-0000-0000E6010000}"/>
    <cellStyle name="Comma 18 2 3" xfId="487" xr:uid="{00000000-0005-0000-0000-0000E7010000}"/>
    <cellStyle name="Comma 18 3" xfId="488" xr:uid="{00000000-0005-0000-0000-0000E8010000}"/>
    <cellStyle name="Comma 18 4" xfId="489" xr:uid="{00000000-0005-0000-0000-0000E9010000}"/>
    <cellStyle name="Comma 18 4 2" xfId="490" xr:uid="{00000000-0005-0000-0000-0000EA010000}"/>
    <cellStyle name="Comma 18 4 2 2" xfId="491" xr:uid="{00000000-0005-0000-0000-0000EB010000}"/>
    <cellStyle name="Comma 18 4 3" xfId="492" xr:uid="{00000000-0005-0000-0000-0000EC010000}"/>
    <cellStyle name="Comma 18 4 4" xfId="493" xr:uid="{00000000-0005-0000-0000-0000ED010000}"/>
    <cellStyle name="Comma 18 5" xfId="494" xr:uid="{00000000-0005-0000-0000-0000EE010000}"/>
    <cellStyle name="Comma 18 5 2" xfId="495" xr:uid="{00000000-0005-0000-0000-0000EF010000}"/>
    <cellStyle name="Comma 18 5 2 2" xfId="496" xr:uid="{00000000-0005-0000-0000-0000F0010000}"/>
    <cellStyle name="Comma 18 5 3" xfId="497" xr:uid="{00000000-0005-0000-0000-0000F1010000}"/>
    <cellStyle name="Comma 18 6" xfId="498" xr:uid="{00000000-0005-0000-0000-0000F2010000}"/>
    <cellStyle name="Comma 18 6 2" xfId="499" xr:uid="{00000000-0005-0000-0000-0000F3010000}"/>
    <cellStyle name="Comma 18 6 2 2" xfId="500" xr:uid="{00000000-0005-0000-0000-0000F4010000}"/>
    <cellStyle name="Comma 18 6 3" xfId="501" xr:uid="{00000000-0005-0000-0000-0000F5010000}"/>
    <cellStyle name="Comma 18 7" xfId="502" xr:uid="{00000000-0005-0000-0000-0000F6010000}"/>
    <cellStyle name="Comma 18 7 2" xfId="503" xr:uid="{00000000-0005-0000-0000-0000F7010000}"/>
    <cellStyle name="Comma 18 8" xfId="504" xr:uid="{00000000-0005-0000-0000-0000F8010000}"/>
    <cellStyle name="Comma 18 8 2" xfId="505" xr:uid="{00000000-0005-0000-0000-0000F9010000}"/>
    <cellStyle name="Comma 18 9" xfId="506" xr:uid="{00000000-0005-0000-0000-0000FA010000}"/>
    <cellStyle name="Comma 19" xfId="507" xr:uid="{00000000-0005-0000-0000-0000FB010000}"/>
    <cellStyle name="Comma 19 2" xfId="508" xr:uid="{00000000-0005-0000-0000-0000FC010000}"/>
    <cellStyle name="Comma 19 2 2" xfId="509" xr:uid="{00000000-0005-0000-0000-0000FD010000}"/>
    <cellStyle name="Comma 19 3" xfId="510" xr:uid="{00000000-0005-0000-0000-0000FE010000}"/>
    <cellStyle name="Comma 19 4" xfId="511" xr:uid="{00000000-0005-0000-0000-0000FF010000}"/>
    <cellStyle name="Comma 19 5" xfId="512" xr:uid="{00000000-0005-0000-0000-000000020000}"/>
    <cellStyle name="Comma 2" xfId="513" xr:uid="{00000000-0005-0000-0000-000001020000}"/>
    <cellStyle name="Comma 2 10" xfId="514" xr:uid="{00000000-0005-0000-0000-000002020000}"/>
    <cellStyle name="Comma 2 11" xfId="515" xr:uid="{00000000-0005-0000-0000-000003020000}"/>
    <cellStyle name="Comma 2 2" xfId="516" xr:uid="{00000000-0005-0000-0000-000004020000}"/>
    <cellStyle name="Comma 2 2 2" xfId="517" xr:uid="{00000000-0005-0000-0000-000005020000}"/>
    <cellStyle name="Comma 2 2 2 2" xfId="518" xr:uid="{00000000-0005-0000-0000-000006020000}"/>
    <cellStyle name="Comma 2 2 3" xfId="519" xr:uid="{00000000-0005-0000-0000-000007020000}"/>
    <cellStyle name="Comma 2 2 4" xfId="520" xr:uid="{00000000-0005-0000-0000-000008020000}"/>
    <cellStyle name="Comma 2 2 4 2" xfId="521" xr:uid="{00000000-0005-0000-0000-000009020000}"/>
    <cellStyle name="Comma 2 2 4 2 2" xfId="522" xr:uid="{00000000-0005-0000-0000-00000A020000}"/>
    <cellStyle name="Comma 2 2 4 3" xfId="523" xr:uid="{00000000-0005-0000-0000-00000B020000}"/>
    <cellStyle name="Comma 2 2 5" xfId="524" xr:uid="{00000000-0005-0000-0000-00000C020000}"/>
    <cellStyle name="Comma 2 2 5 2" xfId="525" xr:uid="{00000000-0005-0000-0000-00000D020000}"/>
    <cellStyle name="Comma 2 2 6" xfId="526" xr:uid="{00000000-0005-0000-0000-00000E020000}"/>
    <cellStyle name="Comma 2 2 6 2" xfId="527" xr:uid="{00000000-0005-0000-0000-00000F020000}"/>
    <cellStyle name="Comma 2 2 7" xfId="528" xr:uid="{00000000-0005-0000-0000-000010020000}"/>
    <cellStyle name="Comma 2 2 8" xfId="529" xr:uid="{00000000-0005-0000-0000-000011020000}"/>
    <cellStyle name="Comma 2 3" xfId="530" xr:uid="{00000000-0005-0000-0000-000012020000}"/>
    <cellStyle name="Comma 2 3 2" xfId="531" xr:uid="{00000000-0005-0000-0000-000013020000}"/>
    <cellStyle name="Comma 2 3 2 2" xfId="532" xr:uid="{00000000-0005-0000-0000-000014020000}"/>
    <cellStyle name="Comma 2 3 3" xfId="533" xr:uid="{00000000-0005-0000-0000-000015020000}"/>
    <cellStyle name="Comma 2 3 3 2" xfId="534" xr:uid="{00000000-0005-0000-0000-000016020000}"/>
    <cellStyle name="Comma 2 3 3 3" xfId="535" xr:uid="{00000000-0005-0000-0000-000017020000}"/>
    <cellStyle name="Comma 2 4" xfId="536" xr:uid="{00000000-0005-0000-0000-000018020000}"/>
    <cellStyle name="Comma 2 4 2" xfId="537" xr:uid="{00000000-0005-0000-0000-000019020000}"/>
    <cellStyle name="Comma 2 4 2 2" xfId="538" xr:uid="{00000000-0005-0000-0000-00001A020000}"/>
    <cellStyle name="Comma 2 4 2 2 2" xfId="539" xr:uid="{00000000-0005-0000-0000-00001B020000}"/>
    <cellStyle name="Comma 2 4 2 3" xfId="540" xr:uid="{00000000-0005-0000-0000-00001C020000}"/>
    <cellStyle name="Comma 2 4 2 4" xfId="541" xr:uid="{00000000-0005-0000-0000-00001D020000}"/>
    <cellStyle name="Comma 2 4 2 5" xfId="542" xr:uid="{00000000-0005-0000-0000-00001E020000}"/>
    <cellStyle name="Comma 2 5" xfId="543" xr:uid="{00000000-0005-0000-0000-00001F020000}"/>
    <cellStyle name="Comma 2 5 2" xfId="544" xr:uid="{00000000-0005-0000-0000-000020020000}"/>
    <cellStyle name="Comma 2 5 2 2" xfId="545" xr:uid="{00000000-0005-0000-0000-000021020000}"/>
    <cellStyle name="Comma 2 5 2 3" xfId="546" xr:uid="{00000000-0005-0000-0000-000022020000}"/>
    <cellStyle name="Comma 2 5 3" xfId="547" xr:uid="{00000000-0005-0000-0000-000023020000}"/>
    <cellStyle name="Comma 2 6" xfId="548" xr:uid="{00000000-0005-0000-0000-000024020000}"/>
    <cellStyle name="Comma 2 6 2" xfId="549" xr:uid="{00000000-0005-0000-0000-000025020000}"/>
    <cellStyle name="Comma 2 6 3" xfId="550" xr:uid="{00000000-0005-0000-0000-000026020000}"/>
    <cellStyle name="Comma 2 7" xfId="551" xr:uid="{00000000-0005-0000-0000-000027020000}"/>
    <cellStyle name="Comma 2 7 2" xfId="552" xr:uid="{00000000-0005-0000-0000-000028020000}"/>
    <cellStyle name="Comma 2 8" xfId="553" xr:uid="{00000000-0005-0000-0000-000029020000}"/>
    <cellStyle name="Comma 2 8 2" xfId="554" xr:uid="{00000000-0005-0000-0000-00002A020000}"/>
    <cellStyle name="Comma 2 9" xfId="555" xr:uid="{00000000-0005-0000-0000-00002B020000}"/>
    <cellStyle name="Comma 20" xfId="556" xr:uid="{00000000-0005-0000-0000-00002C020000}"/>
    <cellStyle name="Comma 20 2" xfId="557" xr:uid="{00000000-0005-0000-0000-00002D020000}"/>
    <cellStyle name="Comma 20 2 2" xfId="558" xr:uid="{00000000-0005-0000-0000-00002E020000}"/>
    <cellStyle name="Comma 20 2 2 2" xfId="559" xr:uid="{00000000-0005-0000-0000-00002F020000}"/>
    <cellStyle name="Comma 20 2 3" xfId="560" xr:uid="{00000000-0005-0000-0000-000030020000}"/>
    <cellStyle name="Comma 20 3" xfId="561" xr:uid="{00000000-0005-0000-0000-000031020000}"/>
    <cellStyle name="Comma 20 3 2" xfId="562" xr:uid="{00000000-0005-0000-0000-000032020000}"/>
    <cellStyle name="Comma 20 3 2 2" xfId="563" xr:uid="{00000000-0005-0000-0000-000033020000}"/>
    <cellStyle name="Comma 20 3 3" xfId="564" xr:uid="{00000000-0005-0000-0000-000034020000}"/>
    <cellStyle name="Comma 20 4" xfId="565" xr:uid="{00000000-0005-0000-0000-000035020000}"/>
    <cellStyle name="Comma 20 4 2" xfId="566" xr:uid="{00000000-0005-0000-0000-000036020000}"/>
    <cellStyle name="Comma 20 4 2 2" xfId="567" xr:uid="{00000000-0005-0000-0000-000037020000}"/>
    <cellStyle name="Comma 20 4 3" xfId="568" xr:uid="{00000000-0005-0000-0000-000038020000}"/>
    <cellStyle name="Comma 20 5" xfId="569" xr:uid="{00000000-0005-0000-0000-000039020000}"/>
    <cellStyle name="Comma 20 5 2" xfId="570" xr:uid="{00000000-0005-0000-0000-00003A020000}"/>
    <cellStyle name="Comma 20 5 2 2" xfId="571" xr:uid="{00000000-0005-0000-0000-00003B020000}"/>
    <cellStyle name="Comma 20 5 3" xfId="572" xr:uid="{00000000-0005-0000-0000-00003C020000}"/>
    <cellStyle name="Comma 20 6" xfId="573" xr:uid="{00000000-0005-0000-0000-00003D020000}"/>
    <cellStyle name="Comma 20 6 2" xfId="574" xr:uid="{00000000-0005-0000-0000-00003E020000}"/>
    <cellStyle name="Comma 20 7" xfId="575" xr:uid="{00000000-0005-0000-0000-00003F020000}"/>
    <cellStyle name="Comma 20 7 2" xfId="576" xr:uid="{00000000-0005-0000-0000-000040020000}"/>
    <cellStyle name="Comma 20 8" xfId="577" xr:uid="{00000000-0005-0000-0000-000041020000}"/>
    <cellStyle name="Comma 21" xfId="578" xr:uid="{00000000-0005-0000-0000-000042020000}"/>
    <cellStyle name="Comma 21 2" xfId="579" xr:uid="{00000000-0005-0000-0000-000043020000}"/>
    <cellStyle name="Comma 21 2 2" xfId="580" xr:uid="{00000000-0005-0000-0000-000044020000}"/>
    <cellStyle name="Comma 21 3" xfId="581" xr:uid="{00000000-0005-0000-0000-000045020000}"/>
    <cellStyle name="Comma 21 4" xfId="582" xr:uid="{00000000-0005-0000-0000-000046020000}"/>
    <cellStyle name="Comma 21 5" xfId="583" xr:uid="{00000000-0005-0000-0000-000047020000}"/>
    <cellStyle name="Comma 21 6" xfId="584" xr:uid="{00000000-0005-0000-0000-000048020000}"/>
    <cellStyle name="Comma 22" xfId="585" xr:uid="{00000000-0005-0000-0000-000049020000}"/>
    <cellStyle name="Comma 22 2" xfId="586" xr:uid="{00000000-0005-0000-0000-00004A020000}"/>
    <cellStyle name="Comma 22 2 2" xfId="587" xr:uid="{00000000-0005-0000-0000-00004B020000}"/>
    <cellStyle name="Comma 22 3" xfId="588" xr:uid="{00000000-0005-0000-0000-00004C020000}"/>
    <cellStyle name="Comma 23" xfId="589" xr:uid="{00000000-0005-0000-0000-00004D020000}"/>
    <cellStyle name="Comma 23 2" xfId="590" xr:uid="{00000000-0005-0000-0000-00004E020000}"/>
    <cellStyle name="Comma 23 2 2" xfId="591" xr:uid="{00000000-0005-0000-0000-00004F020000}"/>
    <cellStyle name="Comma 23 3" xfId="592" xr:uid="{00000000-0005-0000-0000-000050020000}"/>
    <cellStyle name="Comma 24" xfId="593" xr:uid="{00000000-0005-0000-0000-000051020000}"/>
    <cellStyle name="Comma 24 2" xfId="594" xr:uid="{00000000-0005-0000-0000-000052020000}"/>
    <cellStyle name="Comma 24 2 2" xfId="595" xr:uid="{00000000-0005-0000-0000-000053020000}"/>
    <cellStyle name="Comma 24 3" xfId="596" xr:uid="{00000000-0005-0000-0000-000054020000}"/>
    <cellStyle name="Comma 25" xfId="597" xr:uid="{00000000-0005-0000-0000-000055020000}"/>
    <cellStyle name="Comma 25 2" xfId="598" xr:uid="{00000000-0005-0000-0000-000056020000}"/>
    <cellStyle name="Comma 26" xfId="599" xr:uid="{00000000-0005-0000-0000-000057020000}"/>
    <cellStyle name="Comma 26 2" xfId="600" xr:uid="{00000000-0005-0000-0000-000058020000}"/>
    <cellStyle name="Comma 27" xfId="601" xr:uid="{00000000-0005-0000-0000-000059020000}"/>
    <cellStyle name="Comma 28" xfId="602" xr:uid="{00000000-0005-0000-0000-00005A020000}"/>
    <cellStyle name="Comma 29" xfId="603" xr:uid="{00000000-0005-0000-0000-00005B020000}"/>
    <cellStyle name="Comma 3" xfId="604" xr:uid="{00000000-0005-0000-0000-00005C020000}"/>
    <cellStyle name="Comma 3 2" xfId="605" xr:uid="{00000000-0005-0000-0000-00005D020000}"/>
    <cellStyle name="Comma 3 2 2" xfId="606" xr:uid="{00000000-0005-0000-0000-00005E020000}"/>
    <cellStyle name="Comma 3 2 2 2" xfId="607" xr:uid="{00000000-0005-0000-0000-00005F020000}"/>
    <cellStyle name="Comma 3 2 3" xfId="608" xr:uid="{00000000-0005-0000-0000-000060020000}"/>
    <cellStyle name="Comma 3 3" xfId="609" xr:uid="{00000000-0005-0000-0000-000061020000}"/>
    <cellStyle name="Comma 3 3 2" xfId="610" xr:uid="{00000000-0005-0000-0000-000062020000}"/>
    <cellStyle name="Comma 3 4" xfId="611" xr:uid="{00000000-0005-0000-0000-000063020000}"/>
    <cellStyle name="Comma 3 5" xfId="612" xr:uid="{00000000-0005-0000-0000-000064020000}"/>
    <cellStyle name="Comma 3 6" xfId="613" xr:uid="{00000000-0005-0000-0000-000065020000}"/>
    <cellStyle name="Comma 3 6 2" xfId="614" xr:uid="{00000000-0005-0000-0000-000066020000}"/>
    <cellStyle name="Comma 3 6 2 2" xfId="615" xr:uid="{00000000-0005-0000-0000-000067020000}"/>
    <cellStyle name="Comma 3 6 3" xfId="616" xr:uid="{00000000-0005-0000-0000-000068020000}"/>
    <cellStyle name="Comma 3 7" xfId="617" xr:uid="{00000000-0005-0000-0000-000069020000}"/>
    <cellStyle name="Comma 3_Preliminary financial statement_June 11_updated Aug  24_11" xfId="618" xr:uid="{00000000-0005-0000-0000-00006A020000}"/>
    <cellStyle name="Comma 30" xfId="619" xr:uid="{00000000-0005-0000-0000-00006B020000}"/>
    <cellStyle name="Comma 31" xfId="620" xr:uid="{00000000-0005-0000-0000-00006C020000}"/>
    <cellStyle name="Comma 32" xfId="621" xr:uid="{00000000-0005-0000-0000-00006D020000}"/>
    <cellStyle name="Comma 33" xfId="622" xr:uid="{00000000-0005-0000-0000-00006E020000}"/>
    <cellStyle name="Comma 34" xfId="623" xr:uid="{00000000-0005-0000-0000-00006F020000}"/>
    <cellStyle name="Comma 35" xfId="25688" xr:uid="{F97B4F16-B06A-4DBF-923E-D6505A89C1DA}"/>
    <cellStyle name="Comma 4" xfId="624" xr:uid="{00000000-0005-0000-0000-000070020000}"/>
    <cellStyle name="Comma 4 2" xfId="625" xr:uid="{00000000-0005-0000-0000-000071020000}"/>
    <cellStyle name="Comma 4 2 2" xfId="626" xr:uid="{00000000-0005-0000-0000-000072020000}"/>
    <cellStyle name="Comma 4 3" xfId="627" xr:uid="{00000000-0005-0000-0000-000073020000}"/>
    <cellStyle name="Comma 4 3 2" xfId="628" xr:uid="{00000000-0005-0000-0000-000074020000}"/>
    <cellStyle name="Comma 4 3 2 2" xfId="629" xr:uid="{00000000-0005-0000-0000-000075020000}"/>
    <cellStyle name="Comma 4 3 3" xfId="630" xr:uid="{00000000-0005-0000-0000-000076020000}"/>
    <cellStyle name="Comma 4 3 4" xfId="631" xr:uid="{00000000-0005-0000-0000-000077020000}"/>
    <cellStyle name="Comma 4 3 5" xfId="632" xr:uid="{00000000-0005-0000-0000-000078020000}"/>
    <cellStyle name="Comma 5" xfId="633" xr:uid="{00000000-0005-0000-0000-000079020000}"/>
    <cellStyle name="Comma 5 2" xfId="634" xr:uid="{00000000-0005-0000-0000-00007A020000}"/>
    <cellStyle name="Comma 5 2 2" xfId="635" xr:uid="{00000000-0005-0000-0000-00007B020000}"/>
    <cellStyle name="Comma 5 3" xfId="636" xr:uid="{00000000-0005-0000-0000-00007C020000}"/>
    <cellStyle name="Comma 6" xfId="637" xr:uid="{00000000-0005-0000-0000-00007D020000}"/>
    <cellStyle name="Comma 6 2" xfId="638" xr:uid="{00000000-0005-0000-0000-00007E020000}"/>
    <cellStyle name="Comma 6 2 2" xfId="639" xr:uid="{00000000-0005-0000-0000-00007F020000}"/>
    <cellStyle name="Comma 6 3" xfId="640" xr:uid="{00000000-0005-0000-0000-000080020000}"/>
    <cellStyle name="Comma 6 4" xfId="641" xr:uid="{00000000-0005-0000-0000-000081020000}"/>
    <cellStyle name="Comma 6_Preliminary financial statement_June 11_updated Aug  24_11" xfId="642" xr:uid="{00000000-0005-0000-0000-000082020000}"/>
    <cellStyle name="Comma 7" xfId="643" xr:uid="{00000000-0005-0000-0000-000083020000}"/>
    <cellStyle name="Comma 7 2" xfId="644" xr:uid="{00000000-0005-0000-0000-000084020000}"/>
    <cellStyle name="Comma 7 2 2" xfId="645" xr:uid="{00000000-0005-0000-0000-000085020000}"/>
    <cellStyle name="Comma 7 3" xfId="646" xr:uid="{00000000-0005-0000-0000-000086020000}"/>
    <cellStyle name="Comma 7 4" xfId="647" xr:uid="{00000000-0005-0000-0000-000087020000}"/>
    <cellStyle name="Comma 8" xfId="648" xr:uid="{00000000-0005-0000-0000-000088020000}"/>
    <cellStyle name="Comma 8 2" xfId="649" xr:uid="{00000000-0005-0000-0000-000089020000}"/>
    <cellStyle name="Comma 8 2 2" xfId="650" xr:uid="{00000000-0005-0000-0000-00008A020000}"/>
    <cellStyle name="Comma 8 3" xfId="651" xr:uid="{00000000-0005-0000-0000-00008B020000}"/>
    <cellStyle name="Comma 8 4" xfId="652" xr:uid="{00000000-0005-0000-0000-00008C020000}"/>
    <cellStyle name="Comma 9" xfId="653" xr:uid="{00000000-0005-0000-0000-00008D020000}"/>
    <cellStyle name="Comma 9 2" xfId="654" xr:uid="{00000000-0005-0000-0000-00008E020000}"/>
    <cellStyle name="Comma 9 2 2" xfId="655" xr:uid="{00000000-0005-0000-0000-00008F020000}"/>
    <cellStyle name="Comma 9 2 2 2" xfId="656" xr:uid="{00000000-0005-0000-0000-000090020000}"/>
    <cellStyle name="Comma 9 2 2 2 2" xfId="657" xr:uid="{00000000-0005-0000-0000-000091020000}"/>
    <cellStyle name="Comma 9 2 2 2 3" xfId="658" xr:uid="{00000000-0005-0000-0000-000092020000}"/>
    <cellStyle name="Comma 9 2 2 3" xfId="659" xr:uid="{00000000-0005-0000-0000-000093020000}"/>
    <cellStyle name="Comma 9 2 2 4" xfId="660" xr:uid="{00000000-0005-0000-0000-000094020000}"/>
    <cellStyle name="Comma 9 2 3" xfId="661" xr:uid="{00000000-0005-0000-0000-000095020000}"/>
    <cellStyle name="Comma 9 2 3 2" xfId="662" xr:uid="{00000000-0005-0000-0000-000096020000}"/>
    <cellStyle name="Comma 9 2 3 3" xfId="663" xr:uid="{00000000-0005-0000-0000-000097020000}"/>
    <cellStyle name="Comma 9 2 4" xfId="664" xr:uid="{00000000-0005-0000-0000-000098020000}"/>
    <cellStyle name="Comma 9 2 5" xfId="665" xr:uid="{00000000-0005-0000-0000-000099020000}"/>
    <cellStyle name="Comma 9 3" xfId="666" xr:uid="{00000000-0005-0000-0000-00009A020000}"/>
    <cellStyle name="Comma 9 3 2" xfId="667" xr:uid="{00000000-0005-0000-0000-00009B020000}"/>
    <cellStyle name="Comma 9 3 3" xfId="668" xr:uid="{00000000-0005-0000-0000-00009C020000}"/>
    <cellStyle name="Comma 9 4" xfId="669" xr:uid="{00000000-0005-0000-0000-00009D020000}"/>
    <cellStyle name="Comma 9 5" xfId="670" xr:uid="{00000000-0005-0000-0000-00009E020000}"/>
    <cellStyle name="Currency 10" xfId="671" xr:uid="{00000000-0005-0000-0000-00009F020000}"/>
    <cellStyle name="Currency 10 2" xfId="672" xr:uid="{00000000-0005-0000-0000-0000A0020000}"/>
    <cellStyle name="Currency 11" xfId="673" xr:uid="{00000000-0005-0000-0000-0000A1020000}"/>
    <cellStyle name="Currency 11 2" xfId="674" xr:uid="{00000000-0005-0000-0000-0000A2020000}"/>
    <cellStyle name="Currency 11 2 2" xfId="675" xr:uid="{00000000-0005-0000-0000-0000A3020000}"/>
    <cellStyle name="Currency 11 2 2 2" xfId="676" xr:uid="{00000000-0005-0000-0000-0000A4020000}"/>
    <cellStyle name="Currency 11 2 2 2 2" xfId="677" xr:uid="{00000000-0005-0000-0000-0000A5020000}"/>
    <cellStyle name="Currency 11 2 2 2 2 2" xfId="678" xr:uid="{00000000-0005-0000-0000-0000A6020000}"/>
    <cellStyle name="Currency 11 2 2 2 2 3" xfId="679" xr:uid="{00000000-0005-0000-0000-0000A7020000}"/>
    <cellStyle name="Currency 11 2 2 2 3" xfId="680" xr:uid="{00000000-0005-0000-0000-0000A8020000}"/>
    <cellStyle name="Currency 11 2 2 2 4" xfId="681" xr:uid="{00000000-0005-0000-0000-0000A9020000}"/>
    <cellStyle name="Currency 11 2 2 3" xfId="682" xr:uid="{00000000-0005-0000-0000-0000AA020000}"/>
    <cellStyle name="Currency 11 2 2 3 2" xfId="683" xr:uid="{00000000-0005-0000-0000-0000AB020000}"/>
    <cellStyle name="Currency 11 2 2 3 3" xfId="684" xr:uid="{00000000-0005-0000-0000-0000AC020000}"/>
    <cellStyle name="Currency 11 2 2 4" xfId="685" xr:uid="{00000000-0005-0000-0000-0000AD020000}"/>
    <cellStyle name="Currency 11 2 2 4 2" xfId="686" xr:uid="{00000000-0005-0000-0000-0000AE020000}"/>
    <cellStyle name="Currency 11 2 2 4 3" xfId="687" xr:uid="{00000000-0005-0000-0000-0000AF020000}"/>
    <cellStyle name="Currency 11 2 2 4 4" xfId="688" xr:uid="{00000000-0005-0000-0000-0000B0020000}"/>
    <cellStyle name="Currency 11 2 3" xfId="689" xr:uid="{00000000-0005-0000-0000-0000B1020000}"/>
    <cellStyle name="Currency 11 2 3 2" xfId="690" xr:uid="{00000000-0005-0000-0000-0000B2020000}"/>
    <cellStyle name="Currency 11 2 3 2 2" xfId="691" xr:uid="{00000000-0005-0000-0000-0000B3020000}"/>
    <cellStyle name="Currency 11 2 3 2 2 2" xfId="692" xr:uid="{00000000-0005-0000-0000-0000B4020000}"/>
    <cellStyle name="Currency 11 2 3 2 2 3" xfId="693" xr:uid="{00000000-0005-0000-0000-0000B5020000}"/>
    <cellStyle name="Currency 11 2 3 2 3" xfId="694" xr:uid="{00000000-0005-0000-0000-0000B6020000}"/>
    <cellStyle name="Currency 11 2 3 3" xfId="695" xr:uid="{00000000-0005-0000-0000-0000B7020000}"/>
    <cellStyle name="Currency 11 2 3 3 2" xfId="696" xr:uid="{00000000-0005-0000-0000-0000B8020000}"/>
    <cellStyle name="Currency 11 2 3 3 2 2" xfId="697" xr:uid="{00000000-0005-0000-0000-0000B9020000}"/>
    <cellStyle name="Currency 11 2 3 3 2 3" xfId="698" xr:uid="{00000000-0005-0000-0000-0000BA020000}"/>
    <cellStyle name="Currency 11 2 3 3 3" xfId="699" xr:uid="{00000000-0005-0000-0000-0000BB020000}"/>
    <cellStyle name="Currency 11 2 3 3 3 2" xfId="700" xr:uid="{00000000-0005-0000-0000-0000BC020000}"/>
    <cellStyle name="Currency 11 2 3 3 3 3" xfId="701" xr:uid="{00000000-0005-0000-0000-0000BD020000}"/>
    <cellStyle name="Currency 11 2 3 3 4" xfId="702" xr:uid="{00000000-0005-0000-0000-0000BE020000}"/>
    <cellStyle name="Currency 11 2 3 4" xfId="703" xr:uid="{00000000-0005-0000-0000-0000BF020000}"/>
    <cellStyle name="Currency 11 2 3 4 2" xfId="704" xr:uid="{00000000-0005-0000-0000-0000C0020000}"/>
    <cellStyle name="Currency 11 2 3 4 3" xfId="705" xr:uid="{00000000-0005-0000-0000-0000C1020000}"/>
    <cellStyle name="Currency 11 2 3 5" xfId="706" xr:uid="{00000000-0005-0000-0000-0000C2020000}"/>
    <cellStyle name="Currency 11 2 3 5 2" xfId="707" xr:uid="{00000000-0005-0000-0000-0000C3020000}"/>
    <cellStyle name="Currency 11 2 3 5 3" xfId="708" xr:uid="{00000000-0005-0000-0000-0000C4020000}"/>
    <cellStyle name="Currency 11 2 3 6" xfId="709" xr:uid="{00000000-0005-0000-0000-0000C5020000}"/>
    <cellStyle name="Currency 11 2 3 7" xfId="710" xr:uid="{00000000-0005-0000-0000-0000C6020000}"/>
    <cellStyle name="Currency 11 2 3 8" xfId="711" xr:uid="{00000000-0005-0000-0000-0000C7020000}"/>
    <cellStyle name="Currency 11 2 4" xfId="712" xr:uid="{00000000-0005-0000-0000-0000C8020000}"/>
    <cellStyle name="Currency 11 2 4 2" xfId="713" xr:uid="{00000000-0005-0000-0000-0000C9020000}"/>
    <cellStyle name="Currency 11 2 4 2 2" xfId="714" xr:uid="{00000000-0005-0000-0000-0000CA020000}"/>
    <cellStyle name="Currency 11 2 4 2 2 2" xfId="715" xr:uid="{00000000-0005-0000-0000-0000CB020000}"/>
    <cellStyle name="Currency 11 2 4 2 2 3" xfId="716" xr:uid="{00000000-0005-0000-0000-0000CC020000}"/>
    <cellStyle name="Currency 11 2 4 2 3" xfId="717" xr:uid="{00000000-0005-0000-0000-0000CD020000}"/>
    <cellStyle name="Currency 11 2 4 2 4" xfId="718" xr:uid="{00000000-0005-0000-0000-0000CE020000}"/>
    <cellStyle name="Currency 11 2 4 3" xfId="719" xr:uid="{00000000-0005-0000-0000-0000CF020000}"/>
    <cellStyle name="Currency 11 2 4 4" xfId="720" xr:uid="{00000000-0005-0000-0000-0000D0020000}"/>
    <cellStyle name="Currency 11 2 4 5" xfId="721" xr:uid="{00000000-0005-0000-0000-0000D1020000}"/>
    <cellStyle name="Currency 11 2 5" xfId="722" xr:uid="{00000000-0005-0000-0000-0000D2020000}"/>
    <cellStyle name="Currency 11 2 5 2" xfId="723" xr:uid="{00000000-0005-0000-0000-0000D3020000}"/>
    <cellStyle name="Currency 11 2 5 3" xfId="724" xr:uid="{00000000-0005-0000-0000-0000D4020000}"/>
    <cellStyle name="Currency 11 2 5 4" xfId="725" xr:uid="{00000000-0005-0000-0000-0000D5020000}"/>
    <cellStyle name="Currency 11 2 6" xfId="726" xr:uid="{00000000-0005-0000-0000-0000D6020000}"/>
    <cellStyle name="Currency 11 2 7" xfId="727" xr:uid="{00000000-0005-0000-0000-0000D7020000}"/>
    <cellStyle name="Currency 11 2 8" xfId="728" xr:uid="{00000000-0005-0000-0000-0000D8020000}"/>
    <cellStyle name="Currency 11 3" xfId="729" xr:uid="{00000000-0005-0000-0000-0000D9020000}"/>
    <cellStyle name="Currency 11 3 2" xfId="730" xr:uid="{00000000-0005-0000-0000-0000DA020000}"/>
    <cellStyle name="Currency 11 3 2 2" xfId="731" xr:uid="{00000000-0005-0000-0000-0000DB020000}"/>
    <cellStyle name="Currency 11 3 2 2 2" xfId="732" xr:uid="{00000000-0005-0000-0000-0000DC020000}"/>
    <cellStyle name="Currency 11 3 2 2 3" xfId="733" xr:uid="{00000000-0005-0000-0000-0000DD020000}"/>
    <cellStyle name="Currency 11 3 2 3" xfId="734" xr:uid="{00000000-0005-0000-0000-0000DE020000}"/>
    <cellStyle name="Currency 11 3 2 4" xfId="735" xr:uid="{00000000-0005-0000-0000-0000DF020000}"/>
    <cellStyle name="Currency 11 3 3" xfId="736" xr:uid="{00000000-0005-0000-0000-0000E0020000}"/>
    <cellStyle name="Currency 11 3 3 2" xfId="737" xr:uid="{00000000-0005-0000-0000-0000E1020000}"/>
    <cellStyle name="Currency 11 3 3 3" xfId="738" xr:uid="{00000000-0005-0000-0000-0000E2020000}"/>
    <cellStyle name="Currency 11 3 4" xfId="739" xr:uid="{00000000-0005-0000-0000-0000E3020000}"/>
    <cellStyle name="Currency 11 3 4 2" xfId="740" xr:uid="{00000000-0005-0000-0000-0000E4020000}"/>
    <cellStyle name="Currency 11 3 4 3" xfId="741" xr:uid="{00000000-0005-0000-0000-0000E5020000}"/>
    <cellStyle name="Currency 11 3 4 4" xfId="742" xr:uid="{00000000-0005-0000-0000-0000E6020000}"/>
    <cellStyle name="Currency 11 4" xfId="743" xr:uid="{00000000-0005-0000-0000-0000E7020000}"/>
    <cellStyle name="Currency 11 4 2" xfId="744" xr:uid="{00000000-0005-0000-0000-0000E8020000}"/>
    <cellStyle name="Currency 11 4 2 2" xfId="745" xr:uid="{00000000-0005-0000-0000-0000E9020000}"/>
    <cellStyle name="Currency 11 4 2 2 2" xfId="746" xr:uid="{00000000-0005-0000-0000-0000EA020000}"/>
    <cellStyle name="Currency 11 4 2 2 3" xfId="747" xr:uid="{00000000-0005-0000-0000-0000EB020000}"/>
    <cellStyle name="Currency 11 4 2 3" xfId="748" xr:uid="{00000000-0005-0000-0000-0000EC020000}"/>
    <cellStyle name="Currency 11 4 3" xfId="749" xr:uid="{00000000-0005-0000-0000-0000ED020000}"/>
    <cellStyle name="Currency 11 4 3 2" xfId="750" xr:uid="{00000000-0005-0000-0000-0000EE020000}"/>
    <cellStyle name="Currency 11 4 3 2 2" xfId="751" xr:uid="{00000000-0005-0000-0000-0000EF020000}"/>
    <cellStyle name="Currency 11 4 3 2 3" xfId="752" xr:uid="{00000000-0005-0000-0000-0000F0020000}"/>
    <cellStyle name="Currency 11 4 3 3" xfId="753" xr:uid="{00000000-0005-0000-0000-0000F1020000}"/>
    <cellStyle name="Currency 11 4 3 3 2" xfId="754" xr:uid="{00000000-0005-0000-0000-0000F2020000}"/>
    <cellStyle name="Currency 11 4 3 3 3" xfId="755" xr:uid="{00000000-0005-0000-0000-0000F3020000}"/>
    <cellStyle name="Currency 11 4 3 4" xfId="756" xr:uid="{00000000-0005-0000-0000-0000F4020000}"/>
    <cellStyle name="Currency 11 4 4" xfId="757" xr:uid="{00000000-0005-0000-0000-0000F5020000}"/>
    <cellStyle name="Currency 11 4 4 2" xfId="758" xr:uid="{00000000-0005-0000-0000-0000F6020000}"/>
    <cellStyle name="Currency 11 4 4 3" xfId="759" xr:uid="{00000000-0005-0000-0000-0000F7020000}"/>
    <cellStyle name="Currency 11 4 5" xfId="760" xr:uid="{00000000-0005-0000-0000-0000F8020000}"/>
    <cellStyle name="Currency 11 4 5 2" xfId="761" xr:uid="{00000000-0005-0000-0000-0000F9020000}"/>
    <cellStyle name="Currency 11 4 5 3" xfId="762" xr:uid="{00000000-0005-0000-0000-0000FA020000}"/>
    <cellStyle name="Currency 11 4 6" xfId="763" xr:uid="{00000000-0005-0000-0000-0000FB020000}"/>
    <cellStyle name="Currency 11 4 7" xfId="764" xr:uid="{00000000-0005-0000-0000-0000FC020000}"/>
    <cellStyle name="Currency 11 4 8" xfId="765" xr:uid="{00000000-0005-0000-0000-0000FD020000}"/>
    <cellStyle name="Currency 11 5" xfId="766" xr:uid="{00000000-0005-0000-0000-0000FE020000}"/>
    <cellStyle name="Currency 11 5 2" xfId="767" xr:uid="{00000000-0005-0000-0000-0000FF020000}"/>
    <cellStyle name="Currency 11 5 2 2" xfId="768" xr:uid="{00000000-0005-0000-0000-000000030000}"/>
    <cellStyle name="Currency 11 5 2 2 2" xfId="769" xr:uid="{00000000-0005-0000-0000-000001030000}"/>
    <cellStyle name="Currency 11 5 2 2 3" xfId="770" xr:uid="{00000000-0005-0000-0000-000002030000}"/>
    <cellStyle name="Currency 11 5 2 3" xfId="771" xr:uid="{00000000-0005-0000-0000-000003030000}"/>
    <cellStyle name="Currency 11 5 2 4" xfId="772" xr:uid="{00000000-0005-0000-0000-000004030000}"/>
    <cellStyle name="Currency 11 5 3" xfId="773" xr:uid="{00000000-0005-0000-0000-000005030000}"/>
    <cellStyle name="Currency 11 5 4" xfId="774" xr:uid="{00000000-0005-0000-0000-000006030000}"/>
    <cellStyle name="Currency 11 5 5" xfId="775" xr:uid="{00000000-0005-0000-0000-000007030000}"/>
    <cellStyle name="Currency 11 6" xfId="776" xr:uid="{00000000-0005-0000-0000-000008030000}"/>
    <cellStyle name="Currency 11 6 2" xfId="777" xr:uid="{00000000-0005-0000-0000-000009030000}"/>
    <cellStyle name="Currency 11 6 3" xfId="778" xr:uid="{00000000-0005-0000-0000-00000A030000}"/>
    <cellStyle name="Currency 11 6 4" xfId="779" xr:uid="{00000000-0005-0000-0000-00000B030000}"/>
    <cellStyle name="Currency 11 7" xfId="780" xr:uid="{00000000-0005-0000-0000-00000C030000}"/>
    <cellStyle name="Currency 11 8" xfId="781" xr:uid="{00000000-0005-0000-0000-00000D030000}"/>
    <cellStyle name="Currency 11 9" xfId="782" xr:uid="{00000000-0005-0000-0000-00000E030000}"/>
    <cellStyle name="Currency 12" xfId="783" xr:uid="{00000000-0005-0000-0000-00000F030000}"/>
    <cellStyle name="Currency 12 2" xfId="784" xr:uid="{00000000-0005-0000-0000-000010030000}"/>
    <cellStyle name="Currency 12 2 2" xfId="785" xr:uid="{00000000-0005-0000-0000-000011030000}"/>
    <cellStyle name="Currency 12 2 2 2" xfId="786" xr:uid="{00000000-0005-0000-0000-000012030000}"/>
    <cellStyle name="Currency 12 2 2 2 2" xfId="787" xr:uid="{00000000-0005-0000-0000-000013030000}"/>
    <cellStyle name="Currency 12 2 2 2 3" xfId="788" xr:uid="{00000000-0005-0000-0000-000014030000}"/>
    <cellStyle name="Currency 12 2 2 3" xfId="789" xr:uid="{00000000-0005-0000-0000-000015030000}"/>
    <cellStyle name="Currency 12 2 2 4" xfId="790" xr:uid="{00000000-0005-0000-0000-000016030000}"/>
    <cellStyle name="Currency 12 2 3" xfId="791" xr:uid="{00000000-0005-0000-0000-000017030000}"/>
    <cellStyle name="Currency 12 2 3 2" xfId="792" xr:uid="{00000000-0005-0000-0000-000018030000}"/>
    <cellStyle name="Currency 12 2 3 3" xfId="793" xr:uid="{00000000-0005-0000-0000-000019030000}"/>
    <cellStyle name="Currency 12 2 4" xfId="794" xr:uid="{00000000-0005-0000-0000-00001A030000}"/>
    <cellStyle name="Currency 12 2 4 2" xfId="795" xr:uid="{00000000-0005-0000-0000-00001B030000}"/>
    <cellStyle name="Currency 12 2 4 3" xfId="796" xr:uid="{00000000-0005-0000-0000-00001C030000}"/>
    <cellStyle name="Currency 12 2 4 4" xfId="797" xr:uid="{00000000-0005-0000-0000-00001D030000}"/>
    <cellStyle name="Currency 12 3" xfId="798" xr:uid="{00000000-0005-0000-0000-00001E030000}"/>
    <cellStyle name="Currency 12 3 2" xfId="799" xr:uid="{00000000-0005-0000-0000-00001F030000}"/>
    <cellStyle name="Currency 12 3 2 2" xfId="800" xr:uid="{00000000-0005-0000-0000-000020030000}"/>
    <cellStyle name="Currency 12 3 2 2 2" xfId="801" xr:uid="{00000000-0005-0000-0000-000021030000}"/>
    <cellStyle name="Currency 12 3 2 2 3" xfId="802" xr:uid="{00000000-0005-0000-0000-000022030000}"/>
    <cellStyle name="Currency 12 3 2 3" xfId="803" xr:uid="{00000000-0005-0000-0000-000023030000}"/>
    <cellStyle name="Currency 12 3 3" xfId="804" xr:uid="{00000000-0005-0000-0000-000024030000}"/>
    <cellStyle name="Currency 12 3 3 2" xfId="805" xr:uid="{00000000-0005-0000-0000-000025030000}"/>
    <cellStyle name="Currency 12 3 3 2 2" xfId="806" xr:uid="{00000000-0005-0000-0000-000026030000}"/>
    <cellStyle name="Currency 12 3 3 2 3" xfId="807" xr:uid="{00000000-0005-0000-0000-000027030000}"/>
    <cellStyle name="Currency 12 3 3 3" xfId="808" xr:uid="{00000000-0005-0000-0000-000028030000}"/>
    <cellStyle name="Currency 12 3 3 3 2" xfId="809" xr:uid="{00000000-0005-0000-0000-000029030000}"/>
    <cellStyle name="Currency 12 3 3 3 3" xfId="810" xr:uid="{00000000-0005-0000-0000-00002A030000}"/>
    <cellStyle name="Currency 12 3 3 4" xfId="811" xr:uid="{00000000-0005-0000-0000-00002B030000}"/>
    <cellStyle name="Currency 12 3 4" xfId="812" xr:uid="{00000000-0005-0000-0000-00002C030000}"/>
    <cellStyle name="Currency 12 3 4 2" xfId="813" xr:uid="{00000000-0005-0000-0000-00002D030000}"/>
    <cellStyle name="Currency 12 3 4 3" xfId="814" xr:uid="{00000000-0005-0000-0000-00002E030000}"/>
    <cellStyle name="Currency 12 3 5" xfId="815" xr:uid="{00000000-0005-0000-0000-00002F030000}"/>
    <cellStyle name="Currency 12 3 5 2" xfId="816" xr:uid="{00000000-0005-0000-0000-000030030000}"/>
    <cellStyle name="Currency 12 3 5 3" xfId="817" xr:uid="{00000000-0005-0000-0000-000031030000}"/>
    <cellStyle name="Currency 12 3 6" xfId="818" xr:uid="{00000000-0005-0000-0000-000032030000}"/>
    <cellStyle name="Currency 12 3 7" xfId="819" xr:uid="{00000000-0005-0000-0000-000033030000}"/>
    <cellStyle name="Currency 12 3 8" xfId="820" xr:uid="{00000000-0005-0000-0000-000034030000}"/>
    <cellStyle name="Currency 12 4" xfId="821" xr:uid="{00000000-0005-0000-0000-000035030000}"/>
    <cellStyle name="Currency 12 4 2" xfId="822" xr:uid="{00000000-0005-0000-0000-000036030000}"/>
    <cellStyle name="Currency 12 4 2 2" xfId="823" xr:uid="{00000000-0005-0000-0000-000037030000}"/>
    <cellStyle name="Currency 12 4 2 2 2" xfId="824" xr:uid="{00000000-0005-0000-0000-000038030000}"/>
    <cellStyle name="Currency 12 4 2 2 3" xfId="825" xr:uid="{00000000-0005-0000-0000-000039030000}"/>
    <cellStyle name="Currency 12 4 2 3" xfId="826" xr:uid="{00000000-0005-0000-0000-00003A030000}"/>
    <cellStyle name="Currency 12 4 2 4" xfId="827" xr:uid="{00000000-0005-0000-0000-00003B030000}"/>
    <cellStyle name="Currency 12 4 3" xfId="828" xr:uid="{00000000-0005-0000-0000-00003C030000}"/>
    <cellStyle name="Currency 12 4 4" xfId="829" xr:uid="{00000000-0005-0000-0000-00003D030000}"/>
    <cellStyle name="Currency 12 4 5" xfId="830" xr:uid="{00000000-0005-0000-0000-00003E030000}"/>
    <cellStyle name="Currency 12 5" xfId="831" xr:uid="{00000000-0005-0000-0000-00003F030000}"/>
    <cellStyle name="Currency 12 5 2" xfId="832" xr:uid="{00000000-0005-0000-0000-000040030000}"/>
    <cellStyle name="Currency 12 5 3" xfId="833" xr:uid="{00000000-0005-0000-0000-000041030000}"/>
    <cellStyle name="Currency 12 5 4" xfId="834" xr:uid="{00000000-0005-0000-0000-000042030000}"/>
    <cellStyle name="Currency 12 6" xfId="835" xr:uid="{00000000-0005-0000-0000-000043030000}"/>
    <cellStyle name="Currency 12 7" xfId="836" xr:uid="{00000000-0005-0000-0000-000044030000}"/>
    <cellStyle name="Currency 12 8" xfId="837" xr:uid="{00000000-0005-0000-0000-000045030000}"/>
    <cellStyle name="Currency 13" xfId="838" xr:uid="{00000000-0005-0000-0000-000046030000}"/>
    <cellStyle name="Currency 13 2" xfId="839" xr:uid="{00000000-0005-0000-0000-000047030000}"/>
    <cellStyle name="Currency 13 2 2" xfId="840" xr:uid="{00000000-0005-0000-0000-000048030000}"/>
    <cellStyle name="Currency 13 2 2 2" xfId="841" xr:uid="{00000000-0005-0000-0000-000049030000}"/>
    <cellStyle name="Currency 13 2 3" xfId="842" xr:uid="{00000000-0005-0000-0000-00004A030000}"/>
    <cellStyle name="Currency 13 2 4" xfId="843" xr:uid="{00000000-0005-0000-0000-00004B030000}"/>
    <cellStyle name="Currency 13 3" xfId="844" xr:uid="{00000000-0005-0000-0000-00004C030000}"/>
    <cellStyle name="Currency 13 3 2" xfId="845" xr:uid="{00000000-0005-0000-0000-00004D030000}"/>
    <cellStyle name="Currency 13 3 2 2" xfId="846" xr:uid="{00000000-0005-0000-0000-00004E030000}"/>
    <cellStyle name="Currency 13 3 3" xfId="847" xr:uid="{00000000-0005-0000-0000-00004F030000}"/>
    <cellStyle name="Currency 13 3 3 2" xfId="848" xr:uid="{00000000-0005-0000-0000-000050030000}"/>
    <cellStyle name="Currency 13 3 4" xfId="849" xr:uid="{00000000-0005-0000-0000-000051030000}"/>
    <cellStyle name="Currency 13 3 5" xfId="850" xr:uid="{00000000-0005-0000-0000-000052030000}"/>
    <cellStyle name="Currency 13 4" xfId="851" xr:uid="{00000000-0005-0000-0000-000053030000}"/>
    <cellStyle name="Currency 13 4 2" xfId="852" xr:uid="{00000000-0005-0000-0000-000054030000}"/>
    <cellStyle name="Currency 13 4 3" xfId="853" xr:uid="{00000000-0005-0000-0000-000055030000}"/>
    <cellStyle name="Currency 13 5" xfId="854" xr:uid="{00000000-0005-0000-0000-000056030000}"/>
    <cellStyle name="Currency 13 5 2" xfId="855" xr:uid="{00000000-0005-0000-0000-000057030000}"/>
    <cellStyle name="Currency 13 6" xfId="856" xr:uid="{00000000-0005-0000-0000-000058030000}"/>
    <cellStyle name="Currency 13 6 2" xfId="857" xr:uid="{00000000-0005-0000-0000-000059030000}"/>
    <cellStyle name="Currency 14" xfId="858" xr:uid="{00000000-0005-0000-0000-00005A030000}"/>
    <cellStyle name="Currency 14 2" xfId="859" xr:uid="{00000000-0005-0000-0000-00005B030000}"/>
    <cellStyle name="Currency 14 2 2" xfId="860" xr:uid="{00000000-0005-0000-0000-00005C030000}"/>
    <cellStyle name="Currency 14 2 3" xfId="861" xr:uid="{00000000-0005-0000-0000-00005D030000}"/>
    <cellStyle name="Currency 14 3" xfId="862" xr:uid="{00000000-0005-0000-0000-00005E030000}"/>
    <cellStyle name="Currency 14 3 2" xfId="863" xr:uid="{00000000-0005-0000-0000-00005F030000}"/>
    <cellStyle name="Currency 14 3 3" xfId="864" xr:uid="{00000000-0005-0000-0000-000060030000}"/>
    <cellStyle name="Currency 14 4" xfId="865" xr:uid="{00000000-0005-0000-0000-000061030000}"/>
    <cellStyle name="Currency 14 4 2" xfId="866" xr:uid="{00000000-0005-0000-0000-000062030000}"/>
    <cellStyle name="Currency 14 4 3" xfId="867" xr:uid="{00000000-0005-0000-0000-000063030000}"/>
    <cellStyle name="Currency 14 5" xfId="868" xr:uid="{00000000-0005-0000-0000-000064030000}"/>
    <cellStyle name="Currency 14 6" xfId="869" xr:uid="{00000000-0005-0000-0000-000065030000}"/>
    <cellStyle name="Currency 14 7" xfId="870" xr:uid="{00000000-0005-0000-0000-000066030000}"/>
    <cellStyle name="Currency 15" xfId="871" xr:uid="{00000000-0005-0000-0000-000067030000}"/>
    <cellStyle name="Currency 15 2" xfId="872" xr:uid="{00000000-0005-0000-0000-000068030000}"/>
    <cellStyle name="Currency 15 2 2" xfId="873" xr:uid="{00000000-0005-0000-0000-000069030000}"/>
    <cellStyle name="Currency 15 2 2 2" xfId="874" xr:uid="{00000000-0005-0000-0000-00006A030000}"/>
    <cellStyle name="Currency 15 2 2 2 2" xfId="875" xr:uid="{00000000-0005-0000-0000-00006B030000}"/>
    <cellStyle name="Currency 15 2 2 2 3" xfId="876" xr:uid="{00000000-0005-0000-0000-00006C030000}"/>
    <cellStyle name="Currency 15 2 2 3" xfId="877" xr:uid="{00000000-0005-0000-0000-00006D030000}"/>
    <cellStyle name="Currency 15 2 2 4" xfId="878" xr:uid="{00000000-0005-0000-0000-00006E030000}"/>
    <cellStyle name="Currency 15 2 3" xfId="879" xr:uid="{00000000-0005-0000-0000-00006F030000}"/>
    <cellStyle name="Currency 15 2 3 2" xfId="880" xr:uid="{00000000-0005-0000-0000-000070030000}"/>
    <cellStyle name="Currency 15 2 3 3" xfId="881" xr:uid="{00000000-0005-0000-0000-000071030000}"/>
    <cellStyle name="Currency 15 2 4" xfId="882" xr:uid="{00000000-0005-0000-0000-000072030000}"/>
    <cellStyle name="Currency 15 2 4 2" xfId="883" xr:uid="{00000000-0005-0000-0000-000073030000}"/>
    <cellStyle name="Currency 15 2 4 3" xfId="884" xr:uid="{00000000-0005-0000-0000-000074030000}"/>
    <cellStyle name="Currency 15 2 4 4" xfId="885" xr:uid="{00000000-0005-0000-0000-000075030000}"/>
    <cellStyle name="Currency 15 3" xfId="886" xr:uid="{00000000-0005-0000-0000-000076030000}"/>
    <cellStyle name="Currency 15 3 2" xfId="887" xr:uid="{00000000-0005-0000-0000-000077030000}"/>
    <cellStyle name="Currency 15 3 2 2" xfId="888" xr:uid="{00000000-0005-0000-0000-000078030000}"/>
    <cellStyle name="Currency 15 3 2 2 2" xfId="889" xr:uid="{00000000-0005-0000-0000-000079030000}"/>
    <cellStyle name="Currency 15 3 2 2 3" xfId="890" xr:uid="{00000000-0005-0000-0000-00007A030000}"/>
    <cellStyle name="Currency 15 3 2 3" xfId="891" xr:uid="{00000000-0005-0000-0000-00007B030000}"/>
    <cellStyle name="Currency 15 3 3" xfId="892" xr:uid="{00000000-0005-0000-0000-00007C030000}"/>
    <cellStyle name="Currency 15 3 3 2" xfId="893" xr:uid="{00000000-0005-0000-0000-00007D030000}"/>
    <cellStyle name="Currency 15 3 3 2 2" xfId="894" xr:uid="{00000000-0005-0000-0000-00007E030000}"/>
    <cellStyle name="Currency 15 3 3 2 3" xfId="895" xr:uid="{00000000-0005-0000-0000-00007F030000}"/>
    <cellStyle name="Currency 15 3 3 3" xfId="896" xr:uid="{00000000-0005-0000-0000-000080030000}"/>
    <cellStyle name="Currency 15 3 3 3 2" xfId="897" xr:uid="{00000000-0005-0000-0000-000081030000}"/>
    <cellStyle name="Currency 15 3 3 3 3" xfId="898" xr:uid="{00000000-0005-0000-0000-000082030000}"/>
    <cellStyle name="Currency 15 3 3 4" xfId="899" xr:uid="{00000000-0005-0000-0000-000083030000}"/>
    <cellStyle name="Currency 15 3 4" xfId="900" xr:uid="{00000000-0005-0000-0000-000084030000}"/>
    <cellStyle name="Currency 15 3 4 2" xfId="901" xr:uid="{00000000-0005-0000-0000-000085030000}"/>
    <cellStyle name="Currency 15 3 4 3" xfId="902" xr:uid="{00000000-0005-0000-0000-000086030000}"/>
    <cellStyle name="Currency 15 3 5" xfId="903" xr:uid="{00000000-0005-0000-0000-000087030000}"/>
    <cellStyle name="Currency 15 3 5 2" xfId="904" xr:uid="{00000000-0005-0000-0000-000088030000}"/>
    <cellStyle name="Currency 15 3 5 3" xfId="905" xr:uid="{00000000-0005-0000-0000-000089030000}"/>
    <cellStyle name="Currency 15 3 6" xfId="906" xr:uid="{00000000-0005-0000-0000-00008A030000}"/>
    <cellStyle name="Currency 15 3 7" xfId="907" xr:uid="{00000000-0005-0000-0000-00008B030000}"/>
    <cellStyle name="Currency 15 3 8" xfId="908" xr:uid="{00000000-0005-0000-0000-00008C030000}"/>
    <cellStyle name="Currency 15 4" xfId="909" xr:uid="{00000000-0005-0000-0000-00008D030000}"/>
    <cellStyle name="Currency 15 4 2" xfId="910" xr:uid="{00000000-0005-0000-0000-00008E030000}"/>
    <cellStyle name="Currency 15 4 2 2" xfId="911" xr:uid="{00000000-0005-0000-0000-00008F030000}"/>
    <cellStyle name="Currency 15 4 2 2 2" xfId="912" xr:uid="{00000000-0005-0000-0000-000090030000}"/>
    <cellStyle name="Currency 15 4 2 2 3" xfId="913" xr:uid="{00000000-0005-0000-0000-000091030000}"/>
    <cellStyle name="Currency 15 4 2 3" xfId="914" xr:uid="{00000000-0005-0000-0000-000092030000}"/>
    <cellStyle name="Currency 15 4 2 4" xfId="915" xr:uid="{00000000-0005-0000-0000-000093030000}"/>
    <cellStyle name="Currency 15 4 3" xfId="916" xr:uid="{00000000-0005-0000-0000-000094030000}"/>
    <cellStyle name="Currency 15 4 4" xfId="917" xr:uid="{00000000-0005-0000-0000-000095030000}"/>
    <cellStyle name="Currency 15 4 5" xfId="918" xr:uid="{00000000-0005-0000-0000-000096030000}"/>
    <cellStyle name="Currency 15 5" xfId="919" xr:uid="{00000000-0005-0000-0000-000097030000}"/>
    <cellStyle name="Currency 15 5 2" xfId="920" xr:uid="{00000000-0005-0000-0000-000098030000}"/>
    <cellStyle name="Currency 15 5 3" xfId="921" xr:uid="{00000000-0005-0000-0000-000099030000}"/>
    <cellStyle name="Currency 15 5 4" xfId="922" xr:uid="{00000000-0005-0000-0000-00009A030000}"/>
    <cellStyle name="Currency 15 6" xfId="923" xr:uid="{00000000-0005-0000-0000-00009B030000}"/>
    <cellStyle name="Currency 15 7" xfId="924" xr:uid="{00000000-0005-0000-0000-00009C030000}"/>
    <cellStyle name="Currency 15 8" xfId="925" xr:uid="{00000000-0005-0000-0000-00009D030000}"/>
    <cellStyle name="Currency 16" xfId="926" xr:uid="{00000000-0005-0000-0000-00009E030000}"/>
    <cellStyle name="Currency 2" xfId="927" xr:uid="{00000000-0005-0000-0000-00009F030000}"/>
    <cellStyle name="Currency 2 10" xfId="928" xr:uid="{00000000-0005-0000-0000-0000A0030000}"/>
    <cellStyle name="Currency 2 10 10" xfId="929" xr:uid="{00000000-0005-0000-0000-0000A1030000}"/>
    <cellStyle name="Currency 2 10 10 2" xfId="930" xr:uid="{00000000-0005-0000-0000-0000A2030000}"/>
    <cellStyle name="Currency 2 10 10 2 2" xfId="931" xr:uid="{00000000-0005-0000-0000-0000A3030000}"/>
    <cellStyle name="Currency 2 10 10 3" xfId="932" xr:uid="{00000000-0005-0000-0000-0000A4030000}"/>
    <cellStyle name="Currency 2 10 11" xfId="933" xr:uid="{00000000-0005-0000-0000-0000A5030000}"/>
    <cellStyle name="Currency 2 10 11 2" xfId="934" xr:uid="{00000000-0005-0000-0000-0000A6030000}"/>
    <cellStyle name="Currency 2 10 12" xfId="935" xr:uid="{00000000-0005-0000-0000-0000A7030000}"/>
    <cellStyle name="Currency 2 10 12 2" xfId="936" xr:uid="{00000000-0005-0000-0000-0000A8030000}"/>
    <cellStyle name="Currency 2 10 13" xfId="937" xr:uid="{00000000-0005-0000-0000-0000A9030000}"/>
    <cellStyle name="Currency 2 10 14" xfId="938" xr:uid="{00000000-0005-0000-0000-0000AA030000}"/>
    <cellStyle name="Currency 2 10 15" xfId="939" xr:uid="{00000000-0005-0000-0000-0000AB030000}"/>
    <cellStyle name="Currency 2 10 2" xfId="940" xr:uid="{00000000-0005-0000-0000-0000AC030000}"/>
    <cellStyle name="Currency 2 10 2 2" xfId="941" xr:uid="{00000000-0005-0000-0000-0000AD030000}"/>
    <cellStyle name="Currency 2 10 2 2 2" xfId="942" xr:uid="{00000000-0005-0000-0000-0000AE030000}"/>
    <cellStyle name="Currency 2 10 2 2 3" xfId="943" xr:uid="{00000000-0005-0000-0000-0000AF030000}"/>
    <cellStyle name="Currency 2 10 2 2 3 2" xfId="944" xr:uid="{00000000-0005-0000-0000-0000B0030000}"/>
    <cellStyle name="Currency 2 10 2 2 3 3" xfId="945" xr:uid="{00000000-0005-0000-0000-0000B1030000}"/>
    <cellStyle name="Currency 2 10 2 2 4" xfId="946" xr:uid="{00000000-0005-0000-0000-0000B2030000}"/>
    <cellStyle name="Currency 2 10 2 2 4 2" xfId="947" xr:uid="{00000000-0005-0000-0000-0000B3030000}"/>
    <cellStyle name="Currency 2 10 2 2 4 2 2" xfId="948" xr:uid="{00000000-0005-0000-0000-0000B4030000}"/>
    <cellStyle name="Currency 2 10 2 2 4 3" xfId="949" xr:uid="{00000000-0005-0000-0000-0000B5030000}"/>
    <cellStyle name="Currency 2 10 2 2 5" xfId="950" xr:uid="{00000000-0005-0000-0000-0000B6030000}"/>
    <cellStyle name="Currency 2 10 2 2 5 2" xfId="951" xr:uid="{00000000-0005-0000-0000-0000B7030000}"/>
    <cellStyle name="Currency 2 10 2 2 5 2 2" xfId="952" xr:uid="{00000000-0005-0000-0000-0000B8030000}"/>
    <cellStyle name="Currency 2 10 2 2 5 3" xfId="953" xr:uid="{00000000-0005-0000-0000-0000B9030000}"/>
    <cellStyle name="Currency 2 10 2 2 6" xfId="954" xr:uid="{00000000-0005-0000-0000-0000BA030000}"/>
    <cellStyle name="Currency 2 10 2 2 6 2" xfId="955" xr:uid="{00000000-0005-0000-0000-0000BB030000}"/>
    <cellStyle name="Currency 2 10 2 2 6 2 2" xfId="956" xr:uid="{00000000-0005-0000-0000-0000BC030000}"/>
    <cellStyle name="Currency 2 10 2 2 6 3" xfId="957" xr:uid="{00000000-0005-0000-0000-0000BD030000}"/>
    <cellStyle name="Currency 2 10 2 2 7" xfId="958" xr:uid="{00000000-0005-0000-0000-0000BE030000}"/>
    <cellStyle name="Currency 2 10 2 2 7 2" xfId="959" xr:uid="{00000000-0005-0000-0000-0000BF030000}"/>
    <cellStyle name="Currency 2 10 2 2 8" xfId="960" xr:uid="{00000000-0005-0000-0000-0000C0030000}"/>
    <cellStyle name="Currency 2 10 2 2 8 2" xfId="961" xr:uid="{00000000-0005-0000-0000-0000C1030000}"/>
    <cellStyle name="Currency 2 10 2 2 9" xfId="962" xr:uid="{00000000-0005-0000-0000-0000C2030000}"/>
    <cellStyle name="Currency 2 10 2 3" xfId="963" xr:uid="{00000000-0005-0000-0000-0000C3030000}"/>
    <cellStyle name="Currency 2 10 2 3 2" xfId="964" xr:uid="{00000000-0005-0000-0000-0000C4030000}"/>
    <cellStyle name="Currency 2 10 2 3 3" xfId="965" xr:uid="{00000000-0005-0000-0000-0000C5030000}"/>
    <cellStyle name="Currency 2 10 2 3 3 2" xfId="966" xr:uid="{00000000-0005-0000-0000-0000C6030000}"/>
    <cellStyle name="Currency 2 10 2 3 3 3" xfId="967" xr:uid="{00000000-0005-0000-0000-0000C7030000}"/>
    <cellStyle name="Currency 2 10 2 3 4" xfId="968" xr:uid="{00000000-0005-0000-0000-0000C8030000}"/>
    <cellStyle name="Currency 2 10 2 3 4 2" xfId="969" xr:uid="{00000000-0005-0000-0000-0000C9030000}"/>
    <cellStyle name="Currency 2 10 2 3 4 2 2" xfId="970" xr:uid="{00000000-0005-0000-0000-0000CA030000}"/>
    <cellStyle name="Currency 2 10 2 3 4 3" xfId="971" xr:uid="{00000000-0005-0000-0000-0000CB030000}"/>
    <cellStyle name="Currency 2 10 2 3 5" xfId="972" xr:uid="{00000000-0005-0000-0000-0000CC030000}"/>
    <cellStyle name="Currency 2 10 2 3 5 2" xfId="973" xr:uid="{00000000-0005-0000-0000-0000CD030000}"/>
    <cellStyle name="Currency 2 10 2 3 5 2 2" xfId="974" xr:uid="{00000000-0005-0000-0000-0000CE030000}"/>
    <cellStyle name="Currency 2 10 2 3 5 3" xfId="975" xr:uid="{00000000-0005-0000-0000-0000CF030000}"/>
    <cellStyle name="Currency 2 10 2 3 6" xfId="976" xr:uid="{00000000-0005-0000-0000-0000D0030000}"/>
    <cellStyle name="Currency 2 10 2 3 6 2" xfId="977" xr:uid="{00000000-0005-0000-0000-0000D1030000}"/>
    <cellStyle name="Currency 2 10 2 3 6 2 2" xfId="978" xr:uid="{00000000-0005-0000-0000-0000D2030000}"/>
    <cellStyle name="Currency 2 10 2 3 6 3" xfId="979" xr:uid="{00000000-0005-0000-0000-0000D3030000}"/>
    <cellStyle name="Currency 2 10 2 3 7" xfId="980" xr:uid="{00000000-0005-0000-0000-0000D4030000}"/>
    <cellStyle name="Currency 2 10 2 3 7 2" xfId="981" xr:uid="{00000000-0005-0000-0000-0000D5030000}"/>
    <cellStyle name="Currency 2 10 2 3 8" xfId="982" xr:uid="{00000000-0005-0000-0000-0000D6030000}"/>
    <cellStyle name="Currency 2 10 2 3 8 2" xfId="983" xr:uid="{00000000-0005-0000-0000-0000D7030000}"/>
    <cellStyle name="Currency 2 10 2 3 9" xfId="984" xr:uid="{00000000-0005-0000-0000-0000D8030000}"/>
    <cellStyle name="Currency 2 10 2 4" xfId="985" xr:uid="{00000000-0005-0000-0000-0000D9030000}"/>
    <cellStyle name="Currency 2 10 2 4 2" xfId="986" xr:uid="{00000000-0005-0000-0000-0000DA030000}"/>
    <cellStyle name="Currency 2 10 2 4 3" xfId="987" xr:uid="{00000000-0005-0000-0000-0000DB030000}"/>
    <cellStyle name="Currency 2 10 2 4 3 2" xfId="988" xr:uid="{00000000-0005-0000-0000-0000DC030000}"/>
    <cellStyle name="Currency 2 10 2 4 3 2 2" xfId="989" xr:uid="{00000000-0005-0000-0000-0000DD030000}"/>
    <cellStyle name="Currency 2 10 2 4 3 3" xfId="990" xr:uid="{00000000-0005-0000-0000-0000DE030000}"/>
    <cellStyle name="Currency 2 10 2 4 4" xfId="991" xr:uid="{00000000-0005-0000-0000-0000DF030000}"/>
    <cellStyle name="Currency 2 10 2 4 4 2" xfId="992" xr:uid="{00000000-0005-0000-0000-0000E0030000}"/>
    <cellStyle name="Currency 2 10 2 4 4 2 2" xfId="993" xr:uid="{00000000-0005-0000-0000-0000E1030000}"/>
    <cellStyle name="Currency 2 10 2 4 4 3" xfId="994" xr:uid="{00000000-0005-0000-0000-0000E2030000}"/>
    <cellStyle name="Currency 2 10 2 4 5" xfId="995" xr:uid="{00000000-0005-0000-0000-0000E3030000}"/>
    <cellStyle name="Currency 2 10 2 4 5 2" xfId="996" xr:uid="{00000000-0005-0000-0000-0000E4030000}"/>
    <cellStyle name="Currency 2 10 2 4 5 2 2" xfId="997" xr:uid="{00000000-0005-0000-0000-0000E5030000}"/>
    <cellStyle name="Currency 2 10 2 4 5 3" xfId="998" xr:uid="{00000000-0005-0000-0000-0000E6030000}"/>
    <cellStyle name="Currency 2 10 2 4 6" xfId="999" xr:uid="{00000000-0005-0000-0000-0000E7030000}"/>
    <cellStyle name="Currency 2 10 2 4 6 2" xfId="1000" xr:uid="{00000000-0005-0000-0000-0000E8030000}"/>
    <cellStyle name="Currency 2 10 2 4 7" xfId="1001" xr:uid="{00000000-0005-0000-0000-0000E9030000}"/>
    <cellStyle name="Currency 2 10 2 4 7 2" xfId="1002" xr:uid="{00000000-0005-0000-0000-0000EA030000}"/>
    <cellStyle name="Currency 2 10 2 4 8" xfId="1003" xr:uid="{00000000-0005-0000-0000-0000EB030000}"/>
    <cellStyle name="Currency 2 10 2 4 9" xfId="1004" xr:uid="{00000000-0005-0000-0000-0000EC030000}"/>
    <cellStyle name="Currency 2 10 2 5" xfId="1005" xr:uid="{00000000-0005-0000-0000-0000ED030000}"/>
    <cellStyle name="Currency 2 10 2 5 2" xfId="1006" xr:uid="{00000000-0005-0000-0000-0000EE030000}"/>
    <cellStyle name="Currency 2 10 2 5 3" xfId="1007" xr:uid="{00000000-0005-0000-0000-0000EF030000}"/>
    <cellStyle name="Currency 2 10 2 6" xfId="1008" xr:uid="{00000000-0005-0000-0000-0000F0030000}"/>
    <cellStyle name="Currency 2 10 2 6 2" xfId="1009" xr:uid="{00000000-0005-0000-0000-0000F1030000}"/>
    <cellStyle name="Currency 2 10 2 6 2 2" xfId="1010" xr:uid="{00000000-0005-0000-0000-0000F2030000}"/>
    <cellStyle name="Currency 2 10 2 6 2 2 2" xfId="1011" xr:uid="{00000000-0005-0000-0000-0000F3030000}"/>
    <cellStyle name="Currency 2 10 2 6 2 3" xfId="1012" xr:uid="{00000000-0005-0000-0000-0000F4030000}"/>
    <cellStyle name="Currency 2 10 2 6 3" xfId="1013" xr:uid="{00000000-0005-0000-0000-0000F5030000}"/>
    <cellStyle name="Currency 2 10 2 6 3 2" xfId="1014" xr:uid="{00000000-0005-0000-0000-0000F6030000}"/>
    <cellStyle name="Currency 2 10 2 6 3 2 2" xfId="1015" xr:uid="{00000000-0005-0000-0000-0000F7030000}"/>
    <cellStyle name="Currency 2 10 2 6 3 3" xfId="1016" xr:uid="{00000000-0005-0000-0000-0000F8030000}"/>
    <cellStyle name="Currency 2 10 2 6 4" xfId="1017" xr:uid="{00000000-0005-0000-0000-0000F9030000}"/>
    <cellStyle name="Currency 2 10 2 6 4 2" xfId="1018" xr:uid="{00000000-0005-0000-0000-0000FA030000}"/>
    <cellStyle name="Currency 2 10 2 6 4 2 2" xfId="1019" xr:uid="{00000000-0005-0000-0000-0000FB030000}"/>
    <cellStyle name="Currency 2 10 2 6 4 3" xfId="1020" xr:uid="{00000000-0005-0000-0000-0000FC030000}"/>
    <cellStyle name="Currency 2 10 2 6 5" xfId="1021" xr:uid="{00000000-0005-0000-0000-0000FD030000}"/>
    <cellStyle name="Currency 2 10 2 6 5 2" xfId="1022" xr:uid="{00000000-0005-0000-0000-0000FE030000}"/>
    <cellStyle name="Currency 2 10 2 6 6" xfId="1023" xr:uid="{00000000-0005-0000-0000-0000FF030000}"/>
    <cellStyle name="Currency 2 10 2 6 6 2" xfId="1024" xr:uid="{00000000-0005-0000-0000-000000040000}"/>
    <cellStyle name="Currency 2 10 2 6 7" xfId="1025" xr:uid="{00000000-0005-0000-0000-000001040000}"/>
    <cellStyle name="Currency 2 10 2 7" xfId="1026" xr:uid="{00000000-0005-0000-0000-000002040000}"/>
    <cellStyle name="Currency 2 10 2 7 2" xfId="1027" xr:uid="{00000000-0005-0000-0000-000003040000}"/>
    <cellStyle name="Currency 2 10 2 7 2 2" xfId="1028" xr:uid="{00000000-0005-0000-0000-000004040000}"/>
    <cellStyle name="Currency 2 10 2 7 3" xfId="1029" xr:uid="{00000000-0005-0000-0000-000005040000}"/>
    <cellStyle name="Currency 2 10 2 8" xfId="1030" xr:uid="{00000000-0005-0000-0000-000006040000}"/>
    <cellStyle name="Currency 2 10 2 8 2" xfId="1031" xr:uid="{00000000-0005-0000-0000-000007040000}"/>
    <cellStyle name="Currency 2 10 2 8 2 2" xfId="1032" xr:uid="{00000000-0005-0000-0000-000008040000}"/>
    <cellStyle name="Currency 2 10 2 8 3" xfId="1033" xr:uid="{00000000-0005-0000-0000-000009040000}"/>
    <cellStyle name="Currency 2 10 3" xfId="1034" xr:uid="{00000000-0005-0000-0000-00000A040000}"/>
    <cellStyle name="Currency 2 10 3 10" xfId="1035" xr:uid="{00000000-0005-0000-0000-00000B040000}"/>
    <cellStyle name="Currency 2 10 3 2" xfId="1036" xr:uid="{00000000-0005-0000-0000-00000C040000}"/>
    <cellStyle name="Currency 2 10 3 2 2" xfId="1037" xr:uid="{00000000-0005-0000-0000-00000D040000}"/>
    <cellStyle name="Currency 2 10 3 2 3" xfId="1038" xr:uid="{00000000-0005-0000-0000-00000E040000}"/>
    <cellStyle name="Currency 2 10 3 2 3 2" xfId="1039" xr:uid="{00000000-0005-0000-0000-00000F040000}"/>
    <cellStyle name="Currency 2 10 3 2 3 3" xfId="1040" xr:uid="{00000000-0005-0000-0000-000010040000}"/>
    <cellStyle name="Currency 2 10 3 2 4" xfId="1041" xr:uid="{00000000-0005-0000-0000-000011040000}"/>
    <cellStyle name="Currency 2 10 3 2 4 2" xfId="1042" xr:uid="{00000000-0005-0000-0000-000012040000}"/>
    <cellStyle name="Currency 2 10 3 2 4 2 2" xfId="1043" xr:uid="{00000000-0005-0000-0000-000013040000}"/>
    <cellStyle name="Currency 2 10 3 2 4 3" xfId="1044" xr:uid="{00000000-0005-0000-0000-000014040000}"/>
    <cellStyle name="Currency 2 10 3 2 5" xfId="1045" xr:uid="{00000000-0005-0000-0000-000015040000}"/>
    <cellStyle name="Currency 2 10 3 2 5 2" xfId="1046" xr:uid="{00000000-0005-0000-0000-000016040000}"/>
    <cellStyle name="Currency 2 10 3 2 5 2 2" xfId="1047" xr:uid="{00000000-0005-0000-0000-000017040000}"/>
    <cellStyle name="Currency 2 10 3 2 5 3" xfId="1048" xr:uid="{00000000-0005-0000-0000-000018040000}"/>
    <cellStyle name="Currency 2 10 3 2 6" xfId="1049" xr:uid="{00000000-0005-0000-0000-000019040000}"/>
    <cellStyle name="Currency 2 10 3 2 6 2" xfId="1050" xr:uid="{00000000-0005-0000-0000-00001A040000}"/>
    <cellStyle name="Currency 2 10 3 2 6 2 2" xfId="1051" xr:uid="{00000000-0005-0000-0000-00001B040000}"/>
    <cellStyle name="Currency 2 10 3 2 6 3" xfId="1052" xr:uid="{00000000-0005-0000-0000-00001C040000}"/>
    <cellStyle name="Currency 2 10 3 2 7" xfId="1053" xr:uid="{00000000-0005-0000-0000-00001D040000}"/>
    <cellStyle name="Currency 2 10 3 2 7 2" xfId="1054" xr:uid="{00000000-0005-0000-0000-00001E040000}"/>
    <cellStyle name="Currency 2 10 3 2 8" xfId="1055" xr:uid="{00000000-0005-0000-0000-00001F040000}"/>
    <cellStyle name="Currency 2 10 3 2 8 2" xfId="1056" xr:uid="{00000000-0005-0000-0000-000020040000}"/>
    <cellStyle name="Currency 2 10 3 2 9" xfId="1057" xr:uid="{00000000-0005-0000-0000-000021040000}"/>
    <cellStyle name="Currency 2 10 3 3" xfId="1058" xr:uid="{00000000-0005-0000-0000-000022040000}"/>
    <cellStyle name="Currency 2 10 3 4" xfId="1059" xr:uid="{00000000-0005-0000-0000-000023040000}"/>
    <cellStyle name="Currency 2 10 3 4 2" xfId="1060" xr:uid="{00000000-0005-0000-0000-000024040000}"/>
    <cellStyle name="Currency 2 10 3 4 3" xfId="1061" xr:uid="{00000000-0005-0000-0000-000025040000}"/>
    <cellStyle name="Currency 2 10 3 5" xfId="1062" xr:uid="{00000000-0005-0000-0000-000026040000}"/>
    <cellStyle name="Currency 2 10 3 5 2" xfId="1063" xr:uid="{00000000-0005-0000-0000-000027040000}"/>
    <cellStyle name="Currency 2 10 3 5 2 2" xfId="1064" xr:uid="{00000000-0005-0000-0000-000028040000}"/>
    <cellStyle name="Currency 2 10 3 5 3" xfId="1065" xr:uid="{00000000-0005-0000-0000-000029040000}"/>
    <cellStyle name="Currency 2 10 3 6" xfId="1066" xr:uid="{00000000-0005-0000-0000-00002A040000}"/>
    <cellStyle name="Currency 2 10 3 6 2" xfId="1067" xr:uid="{00000000-0005-0000-0000-00002B040000}"/>
    <cellStyle name="Currency 2 10 3 6 2 2" xfId="1068" xr:uid="{00000000-0005-0000-0000-00002C040000}"/>
    <cellStyle name="Currency 2 10 3 6 3" xfId="1069" xr:uid="{00000000-0005-0000-0000-00002D040000}"/>
    <cellStyle name="Currency 2 10 3 7" xfId="1070" xr:uid="{00000000-0005-0000-0000-00002E040000}"/>
    <cellStyle name="Currency 2 10 3 7 2" xfId="1071" xr:uid="{00000000-0005-0000-0000-00002F040000}"/>
    <cellStyle name="Currency 2 10 3 7 2 2" xfId="1072" xr:uid="{00000000-0005-0000-0000-000030040000}"/>
    <cellStyle name="Currency 2 10 3 7 3" xfId="1073" xr:uid="{00000000-0005-0000-0000-000031040000}"/>
    <cellStyle name="Currency 2 10 3 8" xfId="1074" xr:uid="{00000000-0005-0000-0000-000032040000}"/>
    <cellStyle name="Currency 2 10 3 8 2" xfId="1075" xr:uid="{00000000-0005-0000-0000-000033040000}"/>
    <cellStyle name="Currency 2 10 3 9" xfId="1076" xr:uid="{00000000-0005-0000-0000-000034040000}"/>
    <cellStyle name="Currency 2 10 3 9 2" xfId="1077" xr:uid="{00000000-0005-0000-0000-000035040000}"/>
    <cellStyle name="Currency 2 10 4" xfId="1078" xr:uid="{00000000-0005-0000-0000-000036040000}"/>
    <cellStyle name="Currency 2 10 4 2" xfId="1079" xr:uid="{00000000-0005-0000-0000-000037040000}"/>
    <cellStyle name="Currency 2 10 4 2 10" xfId="1080" xr:uid="{00000000-0005-0000-0000-000038040000}"/>
    <cellStyle name="Currency 2 10 4 2 2" xfId="1081" xr:uid="{00000000-0005-0000-0000-000039040000}"/>
    <cellStyle name="Currency 2 10 4 2 3" xfId="1082" xr:uid="{00000000-0005-0000-0000-00003A040000}"/>
    <cellStyle name="Currency 2 10 4 2 4" xfId="1083" xr:uid="{00000000-0005-0000-0000-00003B040000}"/>
    <cellStyle name="Currency 2 10 4 2 4 2" xfId="1084" xr:uid="{00000000-0005-0000-0000-00003C040000}"/>
    <cellStyle name="Currency 2 10 4 2 4 2 2" xfId="1085" xr:uid="{00000000-0005-0000-0000-00003D040000}"/>
    <cellStyle name="Currency 2 10 4 2 4 3" xfId="1086" xr:uid="{00000000-0005-0000-0000-00003E040000}"/>
    <cellStyle name="Currency 2 10 4 2 5" xfId="1087" xr:uid="{00000000-0005-0000-0000-00003F040000}"/>
    <cellStyle name="Currency 2 10 4 2 5 2" xfId="1088" xr:uid="{00000000-0005-0000-0000-000040040000}"/>
    <cellStyle name="Currency 2 10 4 2 5 2 2" xfId="1089" xr:uid="{00000000-0005-0000-0000-000041040000}"/>
    <cellStyle name="Currency 2 10 4 2 5 3" xfId="1090" xr:uid="{00000000-0005-0000-0000-000042040000}"/>
    <cellStyle name="Currency 2 10 4 2 6" xfId="1091" xr:uid="{00000000-0005-0000-0000-000043040000}"/>
    <cellStyle name="Currency 2 10 4 2 6 2" xfId="1092" xr:uid="{00000000-0005-0000-0000-000044040000}"/>
    <cellStyle name="Currency 2 10 4 2 6 2 2" xfId="1093" xr:uid="{00000000-0005-0000-0000-000045040000}"/>
    <cellStyle name="Currency 2 10 4 2 6 3" xfId="1094" xr:uid="{00000000-0005-0000-0000-000046040000}"/>
    <cellStyle name="Currency 2 10 4 2 7" xfId="1095" xr:uid="{00000000-0005-0000-0000-000047040000}"/>
    <cellStyle name="Currency 2 10 4 2 7 2" xfId="1096" xr:uid="{00000000-0005-0000-0000-000048040000}"/>
    <cellStyle name="Currency 2 10 4 2 8" xfId="1097" xr:uid="{00000000-0005-0000-0000-000049040000}"/>
    <cellStyle name="Currency 2 10 4 2 8 2" xfId="1098" xr:uid="{00000000-0005-0000-0000-00004A040000}"/>
    <cellStyle name="Currency 2 10 4 2 9" xfId="1099" xr:uid="{00000000-0005-0000-0000-00004B040000}"/>
    <cellStyle name="Currency 2 10 4 3" xfId="1100" xr:uid="{00000000-0005-0000-0000-00004C040000}"/>
    <cellStyle name="Currency 2 10 4 4" xfId="1101" xr:uid="{00000000-0005-0000-0000-00004D040000}"/>
    <cellStyle name="Currency 2 10 4 4 2" xfId="1102" xr:uid="{00000000-0005-0000-0000-00004E040000}"/>
    <cellStyle name="Currency 2 10 4 4 2 2" xfId="1103" xr:uid="{00000000-0005-0000-0000-00004F040000}"/>
    <cellStyle name="Currency 2 10 4 4 3" xfId="1104" xr:uid="{00000000-0005-0000-0000-000050040000}"/>
    <cellStyle name="Currency 2 10 4 5" xfId="1105" xr:uid="{00000000-0005-0000-0000-000051040000}"/>
    <cellStyle name="Currency 2 10 4 5 2" xfId="1106" xr:uid="{00000000-0005-0000-0000-000052040000}"/>
    <cellStyle name="Currency 2 10 4 5 2 2" xfId="1107" xr:uid="{00000000-0005-0000-0000-000053040000}"/>
    <cellStyle name="Currency 2 10 4 5 3" xfId="1108" xr:uid="{00000000-0005-0000-0000-000054040000}"/>
    <cellStyle name="Currency 2 10 5" xfId="1109" xr:uid="{00000000-0005-0000-0000-000055040000}"/>
    <cellStyle name="Currency 2 10 5 2" xfId="1110" xr:uid="{00000000-0005-0000-0000-000056040000}"/>
    <cellStyle name="Currency 2 10 5 3" xfId="1111" xr:uid="{00000000-0005-0000-0000-000057040000}"/>
    <cellStyle name="Currency 2 10 5 3 2" xfId="1112" xr:uid="{00000000-0005-0000-0000-000058040000}"/>
    <cellStyle name="Currency 2 10 5 3 3" xfId="1113" xr:uid="{00000000-0005-0000-0000-000059040000}"/>
    <cellStyle name="Currency 2 10 5 4" xfId="1114" xr:uid="{00000000-0005-0000-0000-00005A040000}"/>
    <cellStyle name="Currency 2 10 5 4 2" xfId="1115" xr:uid="{00000000-0005-0000-0000-00005B040000}"/>
    <cellStyle name="Currency 2 10 5 4 2 2" xfId="1116" xr:uid="{00000000-0005-0000-0000-00005C040000}"/>
    <cellStyle name="Currency 2 10 5 4 3" xfId="1117" xr:uid="{00000000-0005-0000-0000-00005D040000}"/>
    <cellStyle name="Currency 2 10 5 5" xfId="1118" xr:uid="{00000000-0005-0000-0000-00005E040000}"/>
    <cellStyle name="Currency 2 10 5 5 2" xfId="1119" xr:uid="{00000000-0005-0000-0000-00005F040000}"/>
    <cellStyle name="Currency 2 10 5 5 2 2" xfId="1120" xr:uid="{00000000-0005-0000-0000-000060040000}"/>
    <cellStyle name="Currency 2 10 5 5 3" xfId="1121" xr:uid="{00000000-0005-0000-0000-000061040000}"/>
    <cellStyle name="Currency 2 10 5 6" xfId="1122" xr:uid="{00000000-0005-0000-0000-000062040000}"/>
    <cellStyle name="Currency 2 10 5 6 2" xfId="1123" xr:uid="{00000000-0005-0000-0000-000063040000}"/>
    <cellStyle name="Currency 2 10 5 6 2 2" xfId="1124" xr:uid="{00000000-0005-0000-0000-000064040000}"/>
    <cellStyle name="Currency 2 10 5 6 3" xfId="1125" xr:uid="{00000000-0005-0000-0000-000065040000}"/>
    <cellStyle name="Currency 2 10 5 7" xfId="1126" xr:uid="{00000000-0005-0000-0000-000066040000}"/>
    <cellStyle name="Currency 2 10 5 7 2" xfId="1127" xr:uid="{00000000-0005-0000-0000-000067040000}"/>
    <cellStyle name="Currency 2 10 5 8" xfId="1128" xr:uid="{00000000-0005-0000-0000-000068040000}"/>
    <cellStyle name="Currency 2 10 5 8 2" xfId="1129" xr:uid="{00000000-0005-0000-0000-000069040000}"/>
    <cellStyle name="Currency 2 10 5 9" xfId="1130" xr:uid="{00000000-0005-0000-0000-00006A040000}"/>
    <cellStyle name="Currency 2 10 6" xfId="1131" xr:uid="{00000000-0005-0000-0000-00006B040000}"/>
    <cellStyle name="Currency 2 10 6 2" xfId="1132" xr:uid="{00000000-0005-0000-0000-00006C040000}"/>
    <cellStyle name="Currency 2 10 6 3" xfId="1133" xr:uid="{00000000-0005-0000-0000-00006D040000}"/>
    <cellStyle name="Currency 2 10 7" xfId="1134" xr:uid="{00000000-0005-0000-0000-00006E040000}"/>
    <cellStyle name="Currency 2 10 8" xfId="1135" xr:uid="{00000000-0005-0000-0000-00006F040000}"/>
    <cellStyle name="Currency 2 10 8 2" xfId="1136" xr:uid="{00000000-0005-0000-0000-000070040000}"/>
    <cellStyle name="Currency 2 10 8 2 2" xfId="1137" xr:uid="{00000000-0005-0000-0000-000071040000}"/>
    <cellStyle name="Currency 2 10 8 3" xfId="1138" xr:uid="{00000000-0005-0000-0000-000072040000}"/>
    <cellStyle name="Currency 2 10 8 4" xfId="1139" xr:uid="{00000000-0005-0000-0000-000073040000}"/>
    <cellStyle name="Currency 2 10 9" xfId="1140" xr:uid="{00000000-0005-0000-0000-000074040000}"/>
    <cellStyle name="Currency 2 10 9 2" xfId="1141" xr:uid="{00000000-0005-0000-0000-000075040000}"/>
    <cellStyle name="Currency 2 10 9 2 2" xfId="1142" xr:uid="{00000000-0005-0000-0000-000076040000}"/>
    <cellStyle name="Currency 2 10 9 3" xfId="1143" xr:uid="{00000000-0005-0000-0000-000077040000}"/>
    <cellStyle name="Currency 2 11" xfId="1144" xr:uid="{00000000-0005-0000-0000-000078040000}"/>
    <cellStyle name="Currency 2 11 2" xfId="1145" xr:uid="{00000000-0005-0000-0000-000079040000}"/>
    <cellStyle name="Currency 2 11 2 2" xfId="1146" xr:uid="{00000000-0005-0000-0000-00007A040000}"/>
    <cellStyle name="Currency 2 11 2 3" xfId="1147" xr:uid="{00000000-0005-0000-0000-00007B040000}"/>
    <cellStyle name="Currency 2 11 2 3 2" xfId="1148" xr:uid="{00000000-0005-0000-0000-00007C040000}"/>
    <cellStyle name="Currency 2 11 2 3 3" xfId="1149" xr:uid="{00000000-0005-0000-0000-00007D040000}"/>
    <cellStyle name="Currency 2 11 2 4" xfId="1150" xr:uid="{00000000-0005-0000-0000-00007E040000}"/>
    <cellStyle name="Currency 2 11 2 4 2" xfId="1151" xr:uid="{00000000-0005-0000-0000-00007F040000}"/>
    <cellStyle name="Currency 2 11 2 4 2 2" xfId="1152" xr:uid="{00000000-0005-0000-0000-000080040000}"/>
    <cellStyle name="Currency 2 11 2 4 3" xfId="1153" xr:uid="{00000000-0005-0000-0000-000081040000}"/>
    <cellStyle name="Currency 2 11 2 5" xfId="1154" xr:uid="{00000000-0005-0000-0000-000082040000}"/>
    <cellStyle name="Currency 2 11 2 5 2" xfId="1155" xr:uid="{00000000-0005-0000-0000-000083040000}"/>
    <cellStyle name="Currency 2 11 2 5 2 2" xfId="1156" xr:uid="{00000000-0005-0000-0000-000084040000}"/>
    <cellStyle name="Currency 2 11 2 5 3" xfId="1157" xr:uid="{00000000-0005-0000-0000-000085040000}"/>
    <cellStyle name="Currency 2 11 2 6" xfId="1158" xr:uid="{00000000-0005-0000-0000-000086040000}"/>
    <cellStyle name="Currency 2 11 2 6 2" xfId="1159" xr:uid="{00000000-0005-0000-0000-000087040000}"/>
    <cellStyle name="Currency 2 11 2 6 2 2" xfId="1160" xr:uid="{00000000-0005-0000-0000-000088040000}"/>
    <cellStyle name="Currency 2 11 2 6 3" xfId="1161" xr:uid="{00000000-0005-0000-0000-000089040000}"/>
    <cellStyle name="Currency 2 11 2 7" xfId="1162" xr:uid="{00000000-0005-0000-0000-00008A040000}"/>
    <cellStyle name="Currency 2 11 2 7 2" xfId="1163" xr:uid="{00000000-0005-0000-0000-00008B040000}"/>
    <cellStyle name="Currency 2 11 2 8" xfId="1164" xr:uid="{00000000-0005-0000-0000-00008C040000}"/>
    <cellStyle name="Currency 2 11 2 8 2" xfId="1165" xr:uid="{00000000-0005-0000-0000-00008D040000}"/>
    <cellStyle name="Currency 2 11 2 9" xfId="1166" xr:uid="{00000000-0005-0000-0000-00008E040000}"/>
    <cellStyle name="Currency 2 11 3" xfId="1167" xr:uid="{00000000-0005-0000-0000-00008F040000}"/>
    <cellStyle name="Currency 2 11 3 2" xfId="1168" xr:uid="{00000000-0005-0000-0000-000090040000}"/>
    <cellStyle name="Currency 2 11 3 3" xfId="1169" xr:uid="{00000000-0005-0000-0000-000091040000}"/>
    <cellStyle name="Currency 2 11 3 3 2" xfId="1170" xr:uid="{00000000-0005-0000-0000-000092040000}"/>
    <cellStyle name="Currency 2 11 3 3 3" xfId="1171" xr:uid="{00000000-0005-0000-0000-000093040000}"/>
    <cellStyle name="Currency 2 11 3 4" xfId="1172" xr:uid="{00000000-0005-0000-0000-000094040000}"/>
    <cellStyle name="Currency 2 11 3 4 2" xfId="1173" xr:uid="{00000000-0005-0000-0000-000095040000}"/>
    <cellStyle name="Currency 2 11 3 4 2 2" xfId="1174" xr:uid="{00000000-0005-0000-0000-000096040000}"/>
    <cellStyle name="Currency 2 11 3 4 3" xfId="1175" xr:uid="{00000000-0005-0000-0000-000097040000}"/>
    <cellStyle name="Currency 2 11 3 5" xfId="1176" xr:uid="{00000000-0005-0000-0000-000098040000}"/>
    <cellStyle name="Currency 2 11 3 5 2" xfId="1177" xr:uid="{00000000-0005-0000-0000-000099040000}"/>
    <cellStyle name="Currency 2 11 3 5 2 2" xfId="1178" xr:uid="{00000000-0005-0000-0000-00009A040000}"/>
    <cellStyle name="Currency 2 11 3 5 3" xfId="1179" xr:uid="{00000000-0005-0000-0000-00009B040000}"/>
    <cellStyle name="Currency 2 11 3 6" xfId="1180" xr:uid="{00000000-0005-0000-0000-00009C040000}"/>
    <cellStyle name="Currency 2 11 3 6 2" xfId="1181" xr:uid="{00000000-0005-0000-0000-00009D040000}"/>
    <cellStyle name="Currency 2 11 3 6 2 2" xfId="1182" xr:uid="{00000000-0005-0000-0000-00009E040000}"/>
    <cellStyle name="Currency 2 11 3 6 3" xfId="1183" xr:uid="{00000000-0005-0000-0000-00009F040000}"/>
    <cellStyle name="Currency 2 11 3 7" xfId="1184" xr:uid="{00000000-0005-0000-0000-0000A0040000}"/>
    <cellStyle name="Currency 2 11 3 7 2" xfId="1185" xr:uid="{00000000-0005-0000-0000-0000A1040000}"/>
    <cellStyle name="Currency 2 11 3 8" xfId="1186" xr:uid="{00000000-0005-0000-0000-0000A2040000}"/>
    <cellStyle name="Currency 2 11 3 8 2" xfId="1187" xr:uid="{00000000-0005-0000-0000-0000A3040000}"/>
    <cellStyle name="Currency 2 11 3 9" xfId="1188" xr:uid="{00000000-0005-0000-0000-0000A4040000}"/>
    <cellStyle name="Currency 2 11 4" xfId="1189" xr:uid="{00000000-0005-0000-0000-0000A5040000}"/>
    <cellStyle name="Currency 2 11 4 2" xfId="1190" xr:uid="{00000000-0005-0000-0000-0000A6040000}"/>
    <cellStyle name="Currency 2 11 4 3" xfId="1191" xr:uid="{00000000-0005-0000-0000-0000A7040000}"/>
    <cellStyle name="Currency 2 11 4 3 2" xfId="1192" xr:uid="{00000000-0005-0000-0000-0000A8040000}"/>
    <cellStyle name="Currency 2 11 4 3 2 2" xfId="1193" xr:uid="{00000000-0005-0000-0000-0000A9040000}"/>
    <cellStyle name="Currency 2 11 4 3 3" xfId="1194" xr:uid="{00000000-0005-0000-0000-0000AA040000}"/>
    <cellStyle name="Currency 2 11 4 4" xfId="1195" xr:uid="{00000000-0005-0000-0000-0000AB040000}"/>
    <cellStyle name="Currency 2 11 4 4 2" xfId="1196" xr:uid="{00000000-0005-0000-0000-0000AC040000}"/>
    <cellStyle name="Currency 2 11 4 4 2 2" xfId="1197" xr:uid="{00000000-0005-0000-0000-0000AD040000}"/>
    <cellStyle name="Currency 2 11 4 4 3" xfId="1198" xr:uid="{00000000-0005-0000-0000-0000AE040000}"/>
    <cellStyle name="Currency 2 11 4 5" xfId="1199" xr:uid="{00000000-0005-0000-0000-0000AF040000}"/>
    <cellStyle name="Currency 2 11 4 5 2" xfId="1200" xr:uid="{00000000-0005-0000-0000-0000B0040000}"/>
    <cellStyle name="Currency 2 11 4 5 2 2" xfId="1201" xr:uid="{00000000-0005-0000-0000-0000B1040000}"/>
    <cellStyle name="Currency 2 11 4 5 3" xfId="1202" xr:uid="{00000000-0005-0000-0000-0000B2040000}"/>
    <cellStyle name="Currency 2 11 4 6" xfId="1203" xr:uid="{00000000-0005-0000-0000-0000B3040000}"/>
    <cellStyle name="Currency 2 11 4 6 2" xfId="1204" xr:uid="{00000000-0005-0000-0000-0000B4040000}"/>
    <cellStyle name="Currency 2 11 4 7" xfId="1205" xr:uid="{00000000-0005-0000-0000-0000B5040000}"/>
    <cellStyle name="Currency 2 11 4 7 2" xfId="1206" xr:uid="{00000000-0005-0000-0000-0000B6040000}"/>
    <cellStyle name="Currency 2 11 4 8" xfId="1207" xr:uid="{00000000-0005-0000-0000-0000B7040000}"/>
    <cellStyle name="Currency 2 11 4 9" xfId="1208" xr:uid="{00000000-0005-0000-0000-0000B8040000}"/>
    <cellStyle name="Currency 2 11 5" xfId="1209" xr:uid="{00000000-0005-0000-0000-0000B9040000}"/>
    <cellStyle name="Currency 2 11 5 2" xfId="1210" xr:uid="{00000000-0005-0000-0000-0000BA040000}"/>
    <cellStyle name="Currency 2 11 5 3" xfId="1211" xr:uid="{00000000-0005-0000-0000-0000BB040000}"/>
    <cellStyle name="Currency 2 11 6" xfId="1212" xr:uid="{00000000-0005-0000-0000-0000BC040000}"/>
    <cellStyle name="Currency 2 11 6 2" xfId="1213" xr:uid="{00000000-0005-0000-0000-0000BD040000}"/>
    <cellStyle name="Currency 2 11 6 2 2" xfId="1214" xr:uid="{00000000-0005-0000-0000-0000BE040000}"/>
    <cellStyle name="Currency 2 11 6 2 2 2" xfId="1215" xr:uid="{00000000-0005-0000-0000-0000BF040000}"/>
    <cellStyle name="Currency 2 11 6 2 3" xfId="1216" xr:uid="{00000000-0005-0000-0000-0000C0040000}"/>
    <cellStyle name="Currency 2 11 6 3" xfId="1217" xr:uid="{00000000-0005-0000-0000-0000C1040000}"/>
    <cellStyle name="Currency 2 11 6 3 2" xfId="1218" xr:uid="{00000000-0005-0000-0000-0000C2040000}"/>
    <cellStyle name="Currency 2 11 6 3 2 2" xfId="1219" xr:uid="{00000000-0005-0000-0000-0000C3040000}"/>
    <cellStyle name="Currency 2 11 6 3 3" xfId="1220" xr:uid="{00000000-0005-0000-0000-0000C4040000}"/>
    <cellStyle name="Currency 2 11 6 4" xfId="1221" xr:uid="{00000000-0005-0000-0000-0000C5040000}"/>
    <cellStyle name="Currency 2 11 6 4 2" xfId="1222" xr:uid="{00000000-0005-0000-0000-0000C6040000}"/>
    <cellStyle name="Currency 2 11 6 4 2 2" xfId="1223" xr:uid="{00000000-0005-0000-0000-0000C7040000}"/>
    <cellStyle name="Currency 2 11 6 4 3" xfId="1224" xr:uid="{00000000-0005-0000-0000-0000C8040000}"/>
    <cellStyle name="Currency 2 11 6 5" xfId="1225" xr:uid="{00000000-0005-0000-0000-0000C9040000}"/>
    <cellStyle name="Currency 2 11 6 5 2" xfId="1226" xr:uid="{00000000-0005-0000-0000-0000CA040000}"/>
    <cellStyle name="Currency 2 11 6 6" xfId="1227" xr:uid="{00000000-0005-0000-0000-0000CB040000}"/>
    <cellStyle name="Currency 2 11 6 6 2" xfId="1228" xr:uid="{00000000-0005-0000-0000-0000CC040000}"/>
    <cellStyle name="Currency 2 11 6 7" xfId="1229" xr:uid="{00000000-0005-0000-0000-0000CD040000}"/>
    <cellStyle name="Currency 2 11 7" xfId="1230" xr:uid="{00000000-0005-0000-0000-0000CE040000}"/>
    <cellStyle name="Currency 2 11 7 2" xfId="1231" xr:uid="{00000000-0005-0000-0000-0000CF040000}"/>
    <cellStyle name="Currency 2 11 7 2 2" xfId="1232" xr:uid="{00000000-0005-0000-0000-0000D0040000}"/>
    <cellStyle name="Currency 2 11 7 3" xfId="1233" xr:uid="{00000000-0005-0000-0000-0000D1040000}"/>
    <cellStyle name="Currency 2 11 8" xfId="1234" xr:uid="{00000000-0005-0000-0000-0000D2040000}"/>
    <cellStyle name="Currency 2 11 8 2" xfId="1235" xr:uid="{00000000-0005-0000-0000-0000D3040000}"/>
    <cellStyle name="Currency 2 11 8 2 2" xfId="1236" xr:uid="{00000000-0005-0000-0000-0000D4040000}"/>
    <cellStyle name="Currency 2 11 8 3" xfId="1237" xr:uid="{00000000-0005-0000-0000-0000D5040000}"/>
    <cellStyle name="Currency 2 12" xfId="1238" xr:uid="{00000000-0005-0000-0000-0000D6040000}"/>
    <cellStyle name="Currency 2 12 10" xfId="1239" xr:uid="{00000000-0005-0000-0000-0000D7040000}"/>
    <cellStyle name="Currency 2 12 2" xfId="1240" xr:uid="{00000000-0005-0000-0000-0000D8040000}"/>
    <cellStyle name="Currency 2 12 2 2" xfId="1241" xr:uid="{00000000-0005-0000-0000-0000D9040000}"/>
    <cellStyle name="Currency 2 12 2 3" xfId="1242" xr:uid="{00000000-0005-0000-0000-0000DA040000}"/>
    <cellStyle name="Currency 2 12 2 3 2" xfId="1243" xr:uid="{00000000-0005-0000-0000-0000DB040000}"/>
    <cellStyle name="Currency 2 12 2 3 3" xfId="1244" xr:uid="{00000000-0005-0000-0000-0000DC040000}"/>
    <cellStyle name="Currency 2 12 2 4" xfId="1245" xr:uid="{00000000-0005-0000-0000-0000DD040000}"/>
    <cellStyle name="Currency 2 12 2 4 2" xfId="1246" xr:uid="{00000000-0005-0000-0000-0000DE040000}"/>
    <cellStyle name="Currency 2 12 2 4 2 2" xfId="1247" xr:uid="{00000000-0005-0000-0000-0000DF040000}"/>
    <cellStyle name="Currency 2 12 2 4 3" xfId="1248" xr:uid="{00000000-0005-0000-0000-0000E0040000}"/>
    <cellStyle name="Currency 2 12 2 5" xfId="1249" xr:uid="{00000000-0005-0000-0000-0000E1040000}"/>
    <cellStyle name="Currency 2 12 2 5 2" xfId="1250" xr:uid="{00000000-0005-0000-0000-0000E2040000}"/>
    <cellStyle name="Currency 2 12 2 5 2 2" xfId="1251" xr:uid="{00000000-0005-0000-0000-0000E3040000}"/>
    <cellStyle name="Currency 2 12 2 5 3" xfId="1252" xr:uid="{00000000-0005-0000-0000-0000E4040000}"/>
    <cellStyle name="Currency 2 12 2 6" xfId="1253" xr:uid="{00000000-0005-0000-0000-0000E5040000}"/>
    <cellStyle name="Currency 2 12 2 6 2" xfId="1254" xr:uid="{00000000-0005-0000-0000-0000E6040000}"/>
    <cellStyle name="Currency 2 12 2 6 2 2" xfId="1255" xr:uid="{00000000-0005-0000-0000-0000E7040000}"/>
    <cellStyle name="Currency 2 12 2 6 3" xfId="1256" xr:uid="{00000000-0005-0000-0000-0000E8040000}"/>
    <cellStyle name="Currency 2 12 2 7" xfId="1257" xr:uid="{00000000-0005-0000-0000-0000E9040000}"/>
    <cellStyle name="Currency 2 12 2 7 2" xfId="1258" xr:uid="{00000000-0005-0000-0000-0000EA040000}"/>
    <cellStyle name="Currency 2 12 2 8" xfId="1259" xr:uid="{00000000-0005-0000-0000-0000EB040000}"/>
    <cellStyle name="Currency 2 12 2 8 2" xfId="1260" xr:uid="{00000000-0005-0000-0000-0000EC040000}"/>
    <cellStyle name="Currency 2 12 2 9" xfId="1261" xr:uid="{00000000-0005-0000-0000-0000ED040000}"/>
    <cellStyle name="Currency 2 12 3" xfId="1262" xr:uid="{00000000-0005-0000-0000-0000EE040000}"/>
    <cellStyle name="Currency 2 12 4" xfId="1263" xr:uid="{00000000-0005-0000-0000-0000EF040000}"/>
    <cellStyle name="Currency 2 12 4 2" xfId="1264" xr:uid="{00000000-0005-0000-0000-0000F0040000}"/>
    <cellStyle name="Currency 2 12 4 3" xfId="1265" xr:uid="{00000000-0005-0000-0000-0000F1040000}"/>
    <cellStyle name="Currency 2 12 5" xfId="1266" xr:uid="{00000000-0005-0000-0000-0000F2040000}"/>
    <cellStyle name="Currency 2 12 5 2" xfId="1267" xr:uid="{00000000-0005-0000-0000-0000F3040000}"/>
    <cellStyle name="Currency 2 12 5 2 2" xfId="1268" xr:uid="{00000000-0005-0000-0000-0000F4040000}"/>
    <cellStyle name="Currency 2 12 5 3" xfId="1269" xr:uid="{00000000-0005-0000-0000-0000F5040000}"/>
    <cellStyle name="Currency 2 12 6" xfId="1270" xr:uid="{00000000-0005-0000-0000-0000F6040000}"/>
    <cellStyle name="Currency 2 12 6 2" xfId="1271" xr:uid="{00000000-0005-0000-0000-0000F7040000}"/>
    <cellStyle name="Currency 2 12 6 2 2" xfId="1272" xr:uid="{00000000-0005-0000-0000-0000F8040000}"/>
    <cellStyle name="Currency 2 12 6 3" xfId="1273" xr:uid="{00000000-0005-0000-0000-0000F9040000}"/>
    <cellStyle name="Currency 2 12 7" xfId="1274" xr:uid="{00000000-0005-0000-0000-0000FA040000}"/>
    <cellStyle name="Currency 2 12 7 2" xfId="1275" xr:uid="{00000000-0005-0000-0000-0000FB040000}"/>
    <cellStyle name="Currency 2 12 7 2 2" xfId="1276" xr:uid="{00000000-0005-0000-0000-0000FC040000}"/>
    <cellStyle name="Currency 2 12 7 3" xfId="1277" xr:uid="{00000000-0005-0000-0000-0000FD040000}"/>
    <cellStyle name="Currency 2 12 8" xfId="1278" xr:uid="{00000000-0005-0000-0000-0000FE040000}"/>
    <cellStyle name="Currency 2 12 8 2" xfId="1279" xr:uid="{00000000-0005-0000-0000-0000FF040000}"/>
    <cellStyle name="Currency 2 12 9" xfId="1280" xr:uid="{00000000-0005-0000-0000-000000050000}"/>
    <cellStyle name="Currency 2 12 9 2" xfId="1281" xr:uid="{00000000-0005-0000-0000-000001050000}"/>
    <cellStyle name="Currency 2 13" xfId="1282" xr:uid="{00000000-0005-0000-0000-000002050000}"/>
    <cellStyle name="Currency 2 13 2" xfId="1283" xr:uid="{00000000-0005-0000-0000-000003050000}"/>
    <cellStyle name="Currency 2 13 2 10" xfId="1284" xr:uid="{00000000-0005-0000-0000-000004050000}"/>
    <cellStyle name="Currency 2 13 2 2" xfId="1285" xr:uid="{00000000-0005-0000-0000-000005050000}"/>
    <cellStyle name="Currency 2 13 2 3" xfId="1286" xr:uid="{00000000-0005-0000-0000-000006050000}"/>
    <cellStyle name="Currency 2 13 2 4" xfId="1287" xr:uid="{00000000-0005-0000-0000-000007050000}"/>
    <cellStyle name="Currency 2 13 2 4 2" xfId="1288" xr:uid="{00000000-0005-0000-0000-000008050000}"/>
    <cellStyle name="Currency 2 13 2 4 2 2" xfId="1289" xr:uid="{00000000-0005-0000-0000-000009050000}"/>
    <cellStyle name="Currency 2 13 2 4 3" xfId="1290" xr:uid="{00000000-0005-0000-0000-00000A050000}"/>
    <cellStyle name="Currency 2 13 2 5" xfId="1291" xr:uid="{00000000-0005-0000-0000-00000B050000}"/>
    <cellStyle name="Currency 2 13 2 5 2" xfId="1292" xr:uid="{00000000-0005-0000-0000-00000C050000}"/>
    <cellStyle name="Currency 2 13 2 5 2 2" xfId="1293" xr:uid="{00000000-0005-0000-0000-00000D050000}"/>
    <cellStyle name="Currency 2 13 2 5 3" xfId="1294" xr:uid="{00000000-0005-0000-0000-00000E050000}"/>
    <cellStyle name="Currency 2 13 2 6" xfId="1295" xr:uid="{00000000-0005-0000-0000-00000F050000}"/>
    <cellStyle name="Currency 2 13 2 6 2" xfId="1296" xr:uid="{00000000-0005-0000-0000-000010050000}"/>
    <cellStyle name="Currency 2 13 2 6 2 2" xfId="1297" xr:uid="{00000000-0005-0000-0000-000011050000}"/>
    <cellStyle name="Currency 2 13 2 6 3" xfId="1298" xr:uid="{00000000-0005-0000-0000-000012050000}"/>
    <cellStyle name="Currency 2 13 2 7" xfId="1299" xr:uid="{00000000-0005-0000-0000-000013050000}"/>
    <cellStyle name="Currency 2 13 2 7 2" xfId="1300" xr:uid="{00000000-0005-0000-0000-000014050000}"/>
    <cellStyle name="Currency 2 13 2 8" xfId="1301" xr:uid="{00000000-0005-0000-0000-000015050000}"/>
    <cellStyle name="Currency 2 13 2 8 2" xfId="1302" xr:uid="{00000000-0005-0000-0000-000016050000}"/>
    <cellStyle name="Currency 2 13 2 9" xfId="1303" xr:uid="{00000000-0005-0000-0000-000017050000}"/>
    <cellStyle name="Currency 2 13 3" xfId="1304" xr:uid="{00000000-0005-0000-0000-000018050000}"/>
    <cellStyle name="Currency 2 13 4" xfId="1305" xr:uid="{00000000-0005-0000-0000-000019050000}"/>
    <cellStyle name="Currency 2 13 4 2" xfId="1306" xr:uid="{00000000-0005-0000-0000-00001A050000}"/>
    <cellStyle name="Currency 2 13 4 2 2" xfId="1307" xr:uid="{00000000-0005-0000-0000-00001B050000}"/>
    <cellStyle name="Currency 2 13 4 3" xfId="1308" xr:uid="{00000000-0005-0000-0000-00001C050000}"/>
    <cellStyle name="Currency 2 13 5" xfId="1309" xr:uid="{00000000-0005-0000-0000-00001D050000}"/>
    <cellStyle name="Currency 2 13 5 2" xfId="1310" xr:uid="{00000000-0005-0000-0000-00001E050000}"/>
    <cellStyle name="Currency 2 13 5 2 2" xfId="1311" xr:uid="{00000000-0005-0000-0000-00001F050000}"/>
    <cellStyle name="Currency 2 13 5 3" xfId="1312" xr:uid="{00000000-0005-0000-0000-000020050000}"/>
    <cellStyle name="Currency 2 14" xfId="1313" xr:uid="{00000000-0005-0000-0000-000021050000}"/>
    <cellStyle name="Currency 2 14 2" xfId="1314" xr:uid="{00000000-0005-0000-0000-000022050000}"/>
    <cellStyle name="Currency 2 14 3" xfId="1315" xr:uid="{00000000-0005-0000-0000-000023050000}"/>
    <cellStyle name="Currency 2 14 3 2" xfId="1316" xr:uid="{00000000-0005-0000-0000-000024050000}"/>
    <cellStyle name="Currency 2 14 3 3" xfId="1317" xr:uid="{00000000-0005-0000-0000-000025050000}"/>
    <cellStyle name="Currency 2 14 4" xfId="1318" xr:uid="{00000000-0005-0000-0000-000026050000}"/>
    <cellStyle name="Currency 2 14 4 2" xfId="1319" xr:uid="{00000000-0005-0000-0000-000027050000}"/>
    <cellStyle name="Currency 2 14 4 2 2" xfId="1320" xr:uid="{00000000-0005-0000-0000-000028050000}"/>
    <cellStyle name="Currency 2 14 4 3" xfId="1321" xr:uid="{00000000-0005-0000-0000-000029050000}"/>
    <cellStyle name="Currency 2 14 5" xfId="1322" xr:uid="{00000000-0005-0000-0000-00002A050000}"/>
    <cellStyle name="Currency 2 14 5 2" xfId="1323" xr:uid="{00000000-0005-0000-0000-00002B050000}"/>
    <cellStyle name="Currency 2 14 5 2 2" xfId="1324" xr:uid="{00000000-0005-0000-0000-00002C050000}"/>
    <cellStyle name="Currency 2 14 5 3" xfId="1325" xr:uid="{00000000-0005-0000-0000-00002D050000}"/>
    <cellStyle name="Currency 2 14 6" xfId="1326" xr:uid="{00000000-0005-0000-0000-00002E050000}"/>
    <cellStyle name="Currency 2 14 6 2" xfId="1327" xr:uid="{00000000-0005-0000-0000-00002F050000}"/>
    <cellStyle name="Currency 2 14 6 2 2" xfId="1328" xr:uid="{00000000-0005-0000-0000-000030050000}"/>
    <cellStyle name="Currency 2 14 6 3" xfId="1329" xr:uid="{00000000-0005-0000-0000-000031050000}"/>
    <cellStyle name="Currency 2 14 7" xfId="1330" xr:uid="{00000000-0005-0000-0000-000032050000}"/>
    <cellStyle name="Currency 2 14 7 2" xfId="1331" xr:uid="{00000000-0005-0000-0000-000033050000}"/>
    <cellStyle name="Currency 2 14 8" xfId="1332" xr:uid="{00000000-0005-0000-0000-000034050000}"/>
    <cellStyle name="Currency 2 14 8 2" xfId="1333" xr:uid="{00000000-0005-0000-0000-000035050000}"/>
    <cellStyle name="Currency 2 14 9" xfId="1334" xr:uid="{00000000-0005-0000-0000-000036050000}"/>
    <cellStyle name="Currency 2 15" xfId="1335" xr:uid="{00000000-0005-0000-0000-000037050000}"/>
    <cellStyle name="Currency 2 15 2" xfId="1336" xr:uid="{00000000-0005-0000-0000-000038050000}"/>
    <cellStyle name="Currency 2 15 3" xfId="1337" xr:uid="{00000000-0005-0000-0000-000039050000}"/>
    <cellStyle name="Currency 2 16" xfId="1338" xr:uid="{00000000-0005-0000-0000-00003A050000}"/>
    <cellStyle name="Currency 2 17" xfId="1339" xr:uid="{00000000-0005-0000-0000-00003B050000}"/>
    <cellStyle name="Currency 2 17 2" xfId="1340" xr:uid="{00000000-0005-0000-0000-00003C050000}"/>
    <cellStyle name="Currency 2 17 3" xfId="1341" xr:uid="{00000000-0005-0000-0000-00003D050000}"/>
    <cellStyle name="Currency 2 18" xfId="1342" xr:uid="{00000000-0005-0000-0000-00003E050000}"/>
    <cellStyle name="Currency 2 18 2" xfId="1343" xr:uid="{00000000-0005-0000-0000-00003F050000}"/>
    <cellStyle name="Currency 2 18 2 2" xfId="1344" xr:uid="{00000000-0005-0000-0000-000040050000}"/>
    <cellStyle name="Currency 2 18 3" xfId="1345" xr:uid="{00000000-0005-0000-0000-000041050000}"/>
    <cellStyle name="Currency 2 18 4" xfId="1346" xr:uid="{00000000-0005-0000-0000-000042050000}"/>
    <cellStyle name="Currency 2 18 5" xfId="1347" xr:uid="{00000000-0005-0000-0000-000043050000}"/>
    <cellStyle name="Currency 2 19" xfId="1348" xr:uid="{00000000-0005-0000-0000-000044050000}"/>
    <cellStyle name="Currency 2 19 2" xfId="1349" xr:uid="{00000000-0005-0000-0000-000045050000}"/>
    <cellStyle name="Currency 2 19 2 2" xfId="1350" xr:uid="{00000000-0005-0000-0000-000046050000}"/>
    <cellStyle name="Currency 2 19 3" xfId="1351" xr:uid="{00000000-0005-0000-0000-000047050000}"/>
    <cellStyle name="Currency 2 2" xfId="1352" xr:uid="{00000000-0005-0000-0000-000048050000}"/>
    <cellStyle name="Currency 2 2 2" xfId="1353" xr:uid="{00000000-0005-0000-0000-000049050000}"/>
    <cellStyle name="Currency 2 2 2 10" xfId="1354" xr:uid="{00000000-0005-0000-0000-00004A050000}"/>
    <cellStyle name="Currency 2 2 2 10 2" xfId="1355" xr:uid="{00000000-0005-0000-0000-00004B050000}"/>
    <cellStyle name="Currency 2 2 2 10 2 2" xfId="1356" xr:uid="{00000000-0005-0000-0000-00004C050000}"/>
    <cellStyle name="Currency 2 2 2 10 3" xfId="1357" xr:uid="{00000000-0005-0000-0000-00004D050000}"/>
    <cellStyle name="Currency 2 2 2 10 4" xfId="1358" xr:uid="{00000000-0005-0000-0000-00004E050000}"/>
    <cellStyle name="Currency 2 2 2 11" xfId="1359" xr:uid="{00000000-0005-0000-0000-00004F050000}"/>
    <cellStyle name="Currency 2 2 2 11 2" xfId="1360" xr:uid="{00000000-0005-0000-0000-000050050000}"/>
    <cellStyle name="Currency 2 2 2 11 2 2" xfId="1361" xr:uid="{00000000-0005-0000-0000-000051050000}"/>
    <cellStyle name="Currency 2 2 2 11 3" xfId="1362" xr:uid="{00000000-0005-0000-0000-000052050000}"/>
    <cellStyle name="Currency 2 2 2 12" xfId="1363" xr:uid="{00000000-0005-0000-0000-000053050000}"/>
    <cellStyle name="Currency 2 2 2 12 2" xfId="1364" xr:uid="{00000000-0005-0000-0000-000054050000}"/>
    <cellStyle name="Currency 2 2 2 12 2 2" xfId="1365" xr:uid="{00000000-0005-0000-0000-000055050000}"/>
    <cellStyle name="Currency 2 2 2 12 3" xfId="1366" xr:uid="{00000000-0005-0000-0000-000056050000}"/>
    <cellStyle name="Currency 2 2 2 13" xfId="1367" xr:uid="{00000000-0005-0000-0000-000057050000}"/>
    <cellStyle name="Currency 2 2 2 13 2" xfId="1368" xr:uid="{00000000-0005-0000-0000-000058050000}"/>
    <cellStyle name="Currency 2 2 2 14" xfId="1369" xr:uid="{00000000-0005-0000-0000-000059050000}"/>
    <cellStyle name="Currency 2 2 2 14 2" xfId="1370" xr:uid="{00000000-0005-0000-0000-00005A050000}"/>
    <cellStyle name="Currency 2 2 2 15" xfId="1371" xr:uid="{00000000-0005-0000-0000-00005B050000}"/>
    <cellStyle name="Currency 2 2 2 16" xfId="1372" xr:uid="{00000000-0005-0000-0000-00005C050000}"/>
    <cellStyle name="Currency 2 2 2 17" xfId="1373" xr:uid="{00000000-0005-0000-0000-00005D050000}"/>
    <cellStyle name="Currency 2 2 2 2" xfId="1374" xr:uid="{00000000-0005-0000-0000-00005E050000}"/>
    <cellStyle name="Currency 2 2 2 2 10" xfId="1375" xr:uid="{00000000-0005-0000-0000-00005F050000}"/>
    <cellStyle name="Currency 2 2 2 2 10 2" xfId="1376" xr:uid="{00000000-0005-0000-0000-000060050000}"/>
    <cellStyle name="Currency 2 2 2 2 10 2 2" xfId="1377" xr:uid="{00000000-0005-0000-0000-000061050000}"/>
    <cellStyle name="Currency 2 2 2 2 10 3" xfId="1378" xr:uid="{00000000-0005-0000-0000-000062050000}"/>
    <cellStyle name="Currency 2 2 2 2 11" xfId="1379" xr:uid="{00000000-0005-0000-0000-000063050000}"/>
    <cellStyle name="Currency 2 2 2 2 11 2" xfId="1380" xr:uid="{00000000-0005-0000-0000-000064050000}"/>
    <cellStyle name="Currency 2 2 2 2 12" xfId="1381" xr:uid="{00000000-0005-0000-0000-000065050000}"/>
    <cellStyle name="Currency 2 2 2 2 12 2" xfId="1382" xr:uid="{00000000-0005-0000-0000-000066050000}"/>
    <cellStyle name="Currency 2 2 2 2 13" xfId="1383" xr:uid="{00000000-0005-0000-0000-000067050000}"/>
    <cellStyle name="Currency 2 2 2 2 14" xfId="1384" xr:uid="{00000000-0005-0000-0000-000068050000}"/>
    <cellStyle name="Currency 2 2 2 2 15" xfId="1385" xr:uid="{00000000-0005-0000-0000-000069050000}"/>
    <cellStyle name="Currency 2 2 2 2 2" xfId="1386" xr:uid="{00000000-0005-0000-0000-00006A050000}"/>
    <cellStyle name="Currency 2 2 2 2 2 2" xfId="1387" xr:uid="{00000000-0005-0000-0000-00006B050000}"/>
    <cellStyle name="Currency 2 2 2 2 2 2 2" xfId="1388" xr:uid="{00000000-0005-0000-0000-00006C050000}"/>
    <cellStyle name="Currency 2 2 2 2 2 2 3" xfId="1389" xr:uid="{00000000-0005-0000-0000-00006D050000}"/>
    <cellStyle name="Currency 2 2 2 2 2 2 3 2" xfId="1390" xr:uid="{00000000-0005-0000-0000-00006E050000}"/>
    <cellStyle name="Currency 2 2 2 2 2 2 3 3" xfId="1391" xr:uid="{00000000-0005-0000-0000-00006F050000}"/>
    <cellStyle name="Currency 2 2 2 2 2 2 4" xfId="1392" xr:uid="{00000000-0005-0000-0000-000070050000}"/>
    <cellStyle name="Currency 2 2 2 2 2 2 4 2" xfId="1393" xr:uid="{00000000-0005-0000-0000-000071050000}"/>
    <cellStyle name="Currency 2 2 2 2 2 2 4 2 2" xfId="1394" xr:uid="{00000000-0005-0000-0000-000072050000}"/>
    <cellStyle name="Currency 2 2 2 2 2 2 4 3" xfId="1395" xr:uid="{00000000-0005-0000-0000-000073050000}"/>
    <cellStyle name="Currency 2 2 2 2 2 2 5" xfId="1396" xr:uid="{00000000-0005-0000-0000-000074050000}"/>
    <cellStyle name="Currency 2 2 2 2 2 2 5 2" xfId="1397" xr:uid="{00000000-0005-0000-0000-000075050000}"/>
    <cellStyle name="Currency 2 2 2 2 2 2 5 2 2" xfId="1398" xr:uid="{00000000-0005-0000-0000-000076050000}"/>
    <cellStyle name="Currency 2 2 2 2 2 2 5 3" xfId="1399" xr:uid="{00000000-0005-0000-0000-000077050000}"/>
    <cellStyle name="Currency 2 2 2 2 2 2 6" xfId="1400" xr:uid="{00000000-0005-0000-0000-000078050000}"/>
    <cellStyle name="Currency 2 2 2 2 2 2 6 2" xfId="1401" xr:uid="{00000000-0005-0000-0000-000079050000}"/>
    <cellStyle name="Currency 2 2 2 2 2 2 6 2 2" xfId="1402" xr:uid="{00000000-0005-0000-0000-00007A050000}"/>
    <cellStyle name="Currency 2 2 2 2 2 2 6 3" xfId="1403" xr:uid="{00000000-0005-0000-0000-00007B050000}"/>
    <cellStyle name="Currency 2 2 2 2 2 2 7" xfId="1404" xr:uid="{00000000-0005-0000-0000-00007C050000}"/>
    <cellStyle name="Currency 2 2 2 2 2 2 7 2" xfId="1405" xr:uid="{00000000-0005-0000-0000-00007D050000}"/>
    <cellStyle name="Currency 2 2 2 2 2 2 8" xfId="1406" xr:uid="{00000000-0005-0000-0000-00007E050000}"/>
    <cellStyle name="Currency 2 2 2 2 2 2 8 2" xfId="1407" xr:uid="{00000000-0005-0000-0000-00007F050000}"/>
    <cellStyle name="Currency 2 2 2 2 2 2 9" xfId="1408" xr:uid="{00000000-0005-0000-0000-000080050000}"/>
    <cellStyle name="Currency 2 2 2 2 2 3" xfId="1409" xr:uid="{00000000-0005-0000-0000-000081050000}"/>
    <cellStyle name="Currency 2 2 2 2 2 3 2" xfId="1410" xr:uid="{00000000-0005-0000-0000-000082050000}"/>
    <cellStyle name="Currency 2 2 2 2 2 3 3" xfId="1411" xr:uid="{00000000-0005-0000-0000-000083050000}"/>
    <cellStyle name="Currency 2 2 2 2 2 3 3 2" xfId="1412" xr:uid="{00000000-0005-0000-0000-000084050000}"/>
    <cellStyle name="Currency 2 2 2 2 2 3 3 3" xfId="1413" xr:uid="{00000000-0005-0000-0000-000085050000}"/>
    <cellStyle name="Currency 2 2 2 2 2 3 4" xfId="1414" xr:uid="{00000000-0005-0000-0000-000086050000}"/>
    <cellStyle name="Currency 2 2 2 2 2 3 4 2" xfId="1415" xr:uid="{00000000-0005-0000-0000-000087050000}"/>
    <cellStyle name="Currency 2 2 2 2 2 3 4 2 2" xfId="1416" xr:uid="{00000000-0005-0000-0000-000088050000}"/>
    <cellStyle name="Currency 2 2 2 2 2 3 4 3" xfId="1417" xr:uid="{00000000-0005-0000-0000-000089050000}"/>
    <cellStyle name="Currency 2 2 2 2 2 3 5" xfId="1418" xr:uid="{00000000-0005-0000-0000-00008A050000}"/>
    <cellStyle name="Currency 2 2 2 2 2 3 5 2" xfId="1419" xr:uid="{00000000-0005-0000-0000-00008B050000}"/>
    <cellStyle name="Currency 2 2 2 2 2 3 5 2 2" xfId="1420" xr:uid="{00000000-0005-0000-0000-00008C050000}"/>
    <cellStyle name="Currency 2 2 2 2 2 3 5 3" xfId="1421" xr:uid="{00000000-0005-0000-0000-00008D050000}"/>
    <cellStyle name="Currency 2 2 2 2 2 3 6" xfId="1422" xr:uid="{00000000-0005-0000-0000-00008E050000}"/>
    <cellStyle name="Currency 2 2 2 2 2 3 6 2" xfId="1423" xr:uid="{00000000-0005-0000-0000-00008F050000}"/>
    <cellStyle name="Currency 2 2 2 2 2 3 6 2 2" xfId="1424" xr:uid="{00000000-0005-0000-0000-000090050000}"/>
    <cellStyle name="Currency 2 2 2 2 2 3 6 3" xfId="1425" xr:uid="{00000000-0005-0000-0000-000091050000}"/>
    <cellStyle name="Currency 2 2 2 2 2 3 7" xfId="1426" xr:uid="{00000000-0005-0000-0000-000092050000}"/>
    <cellStyle name="Currency 2 2 2 2 2 3 7 2" xfId="1427" xr:uid="{00000000-0005-0000-0000-000093050000}"/>
    <cellStyle name="Currency 2 2 2 2 2 3 8" xfId="1428" xr:uid="{00000000-0005-0000-0000-000094050000}"/>
    <cellStyle name="Currency 2 2 2 2 2 3 8 2" xfId="1429" xr:uid="{00000000-0005-0000-0000-000095050000}"/>
    <cellStyle name="Currency 2 2 2 2 2 3 9" xfId="1430" xr:uid="{00000000-0005-0000-0000-000096050000}"/>
    <cellStyle name="Currency 2 2 2 2 2 4" xfId="1431" xr:uid="{00000000-0005-0000-0000-000097050000}"/>
    <cellStyle name="Currency 2 2 2 2 2 4 2" xfId="1432" xr:uid="{00000000-0005-0000-0000-000098050000}"/>
    <cellStyle name="Currency 2 2 2 2 2 4 3" xfId="1433" xr:uid="{00000000-0005-0000-0000-000099050000}"/>
    <cellStyle name="Currency 2 2 2 2 2 4 3 2" xfId="1434" xr:uid="{00000000-0005-0000-0000-00009A050000}"/>
    <cellStyle name="Currency 2 2 2 2 2 4 3 2 2" xfId="1435" xr:uid="{00000000-0005-0000-0000-00009B050000}"/>
    <cellStyle name="Currency 2 2 2 2 2 4 3 3" xfId="1436" xr:uid="{00000000-0005-0000-0000-00009C050000}"/>
    <cellStyle name="Currency 2 2 2 2 2 4 4" xfId="1437" xr:uid="{00000000-0005-0000-0000-00009D050000}"/>
    <cellStyle name="Currency 2 2 2 2 2 4 4 2" xfId="1438" xr:uid="{00000000-0005-0000-0000-00009E050000}"/>
    <cellStyle name="Currency 2 2 2 2 2 4 4 2 2" xfId="1439" xr:uid="{00000000-0005-0000-0000-00009F050000}"/>
    <cellStyle name="Currency 2 2 2 2 2 4 4 3" xfId="1440" xr:uid="{00000000-0005-0000-0000-0000A0050000}"/>
    <cellStyle name="Currency 2 2 2 2 2 4 5" xfId="1441" xr:uid="{00000000-0005-0000-0000-0000A1050000}"/>
    <cellStyle name="Currency 2 2 2 2 2 4 5 2" xfId="1442" xr:uid="{00000000-0005-0000-0000-0000A2050000}"/>
    <cellStyle name="Currency 2 2 2 2 2 4 5 2 2" xfId="1443" xr:uid="{00000000-0005-0000-0000-0000A3050000}"/>
    <cellStyle name="Currency 2 2 2 2 2 4 5 3" xfId="1444" xr:uid="{00000000-0005-0000-0000-0000A4050000}"/>
    <cellStyle name="Currency 2 2 2 2 2 4 6" xfId="1445" xr:uid="{00000000-0005-0000-0000-0000A5050000}"/>
    <cellStyle name="Currency 2 2 2 2 2 4 6 2" xfId="1446" xr:uid="{00000000-0005-0000-0000-0000A6050000}"/>
    <cellStyle name="Currency 2 2 2 2 2 4 7" xfId="1447" xr:uid="{00000000-0005-0000-0000-0000A7050000}"/>
    <cellStyle name="Currency 2 2 2 2 2 4 7 2" xfId="1448" xr:uid="{00000000-0005-0000-0000-0000A8050000}"/>
    <cellStyle name="Currency 2 2 2 2 2 4 8" xfId="1449" xr:uid="{00000000-0005-0000-0000-0000A9050000}"/>
    <cellStyle name="Currency 2 2 2 2 2 4 9" xfId="1450" xr:uid="{00000000-0005-0000-0000-0000AA050000}"/>
    <cellStyle name="Currency 2 2 2 2 2 5" xfId="1451" xr:uid="{00000000-0005-0000-0000-0000AB050000}"/>
    <cellStyle name="Currency 2 2 2 2 2 5 2" xfId="1452" xr:uid="{00000000-0005-0000-0000-0000AC050000}"/>
    <cellStyle name="Currency 2 2 2 2 2 5 3" xfId="1453" xr:uid="{00000000-0005-0000-0000-0000AD050000}"/>
    <cellStyle name="Currency 2 2 2 2 2 6" xfId="1454" xr:uid="{00000000-0005-0000-0000-0000AE050000}"/>
    <cellStyle name="Currency 2 2 2 2 2 6 2" xfId="1455" xr:uid="{00000000-0005-0000-0000-0000AF050000}"/>
    <cellStyle name="Currency 2 2 2 2 2 6 2 2" xfId="1456" xr:uid="{00000000-0005-0000-0000-0000B0050000}"/>
    <cellStyle name="Currency 2 2 2 2 2 6 2 2 2" xfId="1457" xr:uid="{00000000-0005-0000-0000-0000B1050000}"/>
    <cellStyle name="Currency 2 2 2 2 2 6 2 3" xfId="1458" xr:uid="{00000000-0005-0000-0000-0000B2050000}"/>
    <cellStyle name="Currency 2 2 2 2 2 6 3" xfId="1459" xr:uid="{00000000-0005-0000-0000-0000B3050000}"/>
    <cellStyle name="Currency 2 2 2 2 2 6 3 2" xfId="1460" xr:uid="{00000000-0005-0000-0000-0000B4050000}"/>
    <cellStyle name="Currency 2 2 2 2 2 6 3 2 2" xfId="1461" xr:uid="{00000000-0005-0000-0000-0000B5050000}"/>
    <cellStyle name="Currency 2 2 2 2 2 6 3 3" xfId="1462" xr:uid="{00000000-0005-0000-0000-0000B6050000}"/>
    <cellStyle name="Currency 2 2 2 2 2 6 4" xfId="1463" xr:uid="{00000000-0005-0000-0000-0000B7050000}"/>
    <cellStyle name="Currency 2 2 2 2 2 6 4 2" xfId="1464" xr:uid="{00000000-0005-0000-0000-0000B8050000}"/>
    <cellStyle name="Currency 2 2 2 2 2 6 4 2 2" xfId="1465" xr:uid="{00000000-0005-0000-0000-0000B9050000}"/>
    <cellStyle name="Currency 2 2 2 2 2 6 4 3" xfId="1466" xr:uid="{00000000-0005-0000-0000-0000BA050000}"/>
    <cellStyle name="Currency 2 2 2 2 2 6 5" xfId="1467" xr:uid="{00000000-0005-0000-0000-0000BB050000}"/>
    <cellStyle name="Currency 2 2 2 2 2 6 5 2" xfId="1468" xr:uid="{00000000-0005-0000-0000-0000BC050000}"/>
    <cellStyle name="Currency 2 2 2 2 2 6 6" xfId="1469" xr:uid="{00000000-0005-0000-0000-0000BD050000}"/>
    <cellStyle name="Currency 2 2 2 2 2 6 6 2" xfId="1470" xr:uid="{00000000-0005-0000-0000-0000BE050000}"/>
    <cellStyle name="Currency 2 2 2 2 2 6 7" xfId="1471" xr:uid="{00000000-0005-0000-0000-0000BF050000}"/>
    <cellStyle name="Currency 2 2 2 2 2 7" xfId="1472" xr:uid="{00000000-0005-0000-0000-0000C0050000}"/>
    <cellStyle name="Currency 2 2 2 2 2 7 2" xfId="1473" xr:uid="{00000000-0005-0000-0000-0000C1050000}"/>
    <cellStyle name="Currency 2 2 2 2 2 7 2 2" xfId="1474" xr:uid="{00000000-0005-0000-0000-0000C2050000}"/>
    <cellStyle name="Currency 2 2 2 2 2 7 3" xfId="1475" xr:uid="{00000000-0005-0000-0000-0000C3050000}"/>
    <cellStyle name="Currency 2 2 2 2 2 8" xfId="1476" xr:uid="{00000000-0005-0000-0000-0000C4050000}"/>
    <cellStyle name="Currency 2 2 2 2 2 8 2" xfId="1477" xr:uid="{00000000-0005-0000-0000-0000C5050000}"/>
    <cellStyle name="Currency 2 2 2 2 2 8 2 2" xfId="1478" xr:uid="{00000000-0005-0000-0000-0000C6050000}"/>
    <cellStyle name="Currency 2 2 2 2 2 8 3" xfId="1479" xr:uid="{00000000-0005-0000-0000-0000C7050000}"/>
    <cellStyle name="Currency 2 2 2 2 3" xfId="1480" xr:uid="{00000000-0005-0000-0000-0000C8050000}"/>
    <cellStyle name="Currency 2 2 2 2 3 10" xfId="1481" xr:uid="{00000000-0005-0000-0000-0000C9050000}"/>
    <cellStyle name="Currency 2 2 2 2 3 2" xfId="1482" xr:uid="{00000000-0005-0000-0000-0000CA050000}"/>
    <cellStyle name="Currency 2 2 2 2 3 2 2" xfId="1483" xr:uid="{00000000-0005-0000-0000-0000CB050000}"/>
    <cellStyle name="Currency 2 2 2 2 3 2 3" xfId="1484" xr:uid="{00000000-0005-0000-0000-0000CC050000}"/>
    <cellStyle name="Currency 2 2 2 2 3 2 3 2" xfId="1485" xr:uid="{00000000-0005-0000-0000-0000CD050000}"/>
    <cellStyle name="Currency 2 2 2 2 3 2 3 3" xfId="1486" xr:uid="{00000000-0005-0000-0000-0000CE050000}"/>
    <cellStyle name="Currency 2 2 2 2 3 2 4" xfId="1487" xr:uid="{00000000-0005-0000-0000-0000CF050000}"/>
    <cellStyle name="Currency 2 2 2 2 3 2 4 2" xfId="1488" xr:uid="{00000000-0005-0000-0000-0000D0050000}"/>
    <cellStyle name="Currency 2 2 2 2 3 2 4 2 2" xfId="1489" xr:uid="{00000000-0005-0000-0000-0000D1050000}"/>
    <cellStyle name="Currency 2 2 2 2 3 2 4 3" xfId="1490" xr:uid="{00000000-0005-0000-0000-0000D2050000}"/>
    <cellStyle name="Currency 2 2 2 2 3 2 5" xfId="1491" xr:uid="{00000000-0005-0000-0000-0000D3050000}"/>
    <cellStyle name="Currency 2 2 2 2 3 2 5 2" xfId="1492" xr:uid="{00000000-0005-0000-0000-0000D4050000}"/>
    <cellStyle name="Currency 2 2 2 2 3 2 5 2 2" xfId="1493" xr:uid="{00000000-0005-0000-0000-0000D5050000}"/>
    <cellStyle name="Currency 2 2 2 2 3 2 5 3" xfId="1494" xr:uid="{00000000-0005-0000-0000-0000D6050000}"/>
    <cellStyle name="Currency 2 2 2 2 3 2 6" xfId="1495" xr:uid="{00000000-0005-0000-0000-0000D7050000}"/>
    <cellStyle name="Currency 2 2 2 2 3 2 6 2" xfId="1496" xr:uid="{00000000-0005-0000-0000-0000D8050000}"/>
    <cellStyle name="Currency 2 2 2 2 3 2 6 2 2" xfId="1497" xr:uid="{00000000-0005-0000-0000-0000D9050000}"/>
    <cellStyle name="Currency 2 2 2 2 3 2 6 3" xfId="1498" xr:uid="{00000000-0005-0000-0000-0000DA050000}"/>
    <cellStyle name="Currency 2 2 2 2 3 2 7" xfId="1499" xr:uid="{00000000-0005-0000-0000-0000DB050000}"/>
    <cellStyle name="Currency 2 2 2 2 3 2 7 2" xfId="1500" xr:uid="{00000000-0005-0000-0000-0000DC050000}"/>
    <cellStyle name="Currency 2 2 2 2 3 2 8" xfId="1501" xr:uid="{00000000-0005-0000-0000-0000DD050000}"/>
    <cellStyle name="Currency 2 2 2 2 3 2 8 2" xfId="1502" xr:uid="{00000000-0005-0000-0000-0000DE050000}"/>
    <cellStyle name="Currency 2 2 2 2 3 2 9" xfId="1503" xr:uid="{00000000-0005-0000-0000-0000DF050000}"/>
    <cellStyle name="Currency 2 2 2 2 3 3" xfId="1504" xr:uid="{00000000-0005-0000-0000-0000E0050000}"/>
    <cellStyle name="Currency 2 2 2 2 3 4" xfId="1505" xr:uid="{00000000-0005-0000-0000-0000E1050000}"/>
    <cellStyle name="Currency 2 2 2 2 3 4 2" xfId="1506" xr:uid="{00000000-0005-0000-0000-0000E2050000}"/>
    <cellStyle name="Currency 2 2 2 2 3 4 3" xfId="1507" xr:uid="{00000000-0005-0000-0000-0000E3050000}"/>
    <cellStyle name="Currency 2 2 2 2 3 5" xfId="1508" xr:uid="{00000000-0005-0000-0000-0000E4050000}"/>
    <cellStyle name="Currency 2 2 2 2 3 5 2" xfId="1509" xr:uid="{00000000-0005-0000-0000-0000E5050000}"/>
    <cellStyle name="Currency 2 2 2 2 3 5 2 2" xfId="1510" xr:uid="{00000000-0005-0000-0000-0000E6050000}"/>
    <cellStyle name="Currency 2 2 2 2 3 5 3" xfId="1511" xr:uid="{00000000-0005-0000-0000-0000E7050000}"/>
    <cellStyle name="Currency 2 2 2 2 3 6" xfId="1512" xr:uid="{00000000-0005-0000-0000-0000E8050000}"/>
    <cellStyle name="Currency 2 2 2 2 3 6 2" xfId="1513" xr:uid="{00000000-0005-0000-0000-0000E9050000}"/>
    <cellStyle name="Currency 2 2 2 2 3 6 2 2" xfId="1514" xr:uid="{00000000-0005-0000-0000-0000EA050000}"/>
    <cellStyle name="Currency 2 2 2 2 3 6 3" xfId="1515" xr:uid="{00000000-0005-0000-0000-0000EB050000}"/>
    <cellStyle name="Currency 2 2 2 2 3 7" xfId="1516" xr:uid="{00000000-0005-0000-0000-0000EC050000}"/>
    <cellStyle name="Currency 2 2 2 2 3 7 2" xfId="1517" xr:uid="{00000000-0005-0000-0000-0000ED050000}"/>
    <cellStyle name="Currency 2 2 2 2 3 7 2 2" xfId="1518" xr:uid="{00000000-0005-0000-0000-0000EE050000}"/>
    <cellStyle name="Currency 2 2 2 2 3 7 3" xfId="1519" xr:uid="{00000000-0005-0000-0000-0000EF050000}"/>
    <cellStyle name="Currency 2 2 2 2 3 8" xfId="1520" xr:uid="{00000000-0005-0000-0000-0000F0050000}"/>
    <cellStyle name="Currency 2 2 2 2 3 8 2" xfId="1521" xr:uid="{00000000-0005-0000-0000-0000F1050000}"/>
    <cellStyle name="Currency 2 2 2 2 3 9" xfId="1522" xr:uid="{00000000-0005-0000-0000-0000F2050000}"/>
    <cellStyle name="Currency 2 2 2 2 3 9 2" xfId="1523" xr:uid="{00000000-0005-0000-0000-0000F3050000}"/>
    <cellStyle name="Currency 2 2 2 2 4" xfId="1524" xr:uid="{00000000-0005-0000-0000-0000F4050000}"/>
    <cellStyle name="Currency 2 2 2 2 4 2" xfId="1525" xr:uid="{00000000-0005-0000-0000-0000F5050000}"/>
    <cellStyle name="Currency 2 2 2 2 4 2 10" xfId="1526" xr:uid="{00000000-0005-0000-0000-0000F6050000}"/>
    <cellStyle name="Currency 2 2 2 2 4 2 2" xfId="1527" xr:uid="{00000000-0005-0000-0000-0000F7050000}"/>
    <cellStyle name="Currency 2 2 2 2 4 2 3" xfId="1528" xr:uid="{00000000-0005-0000-0000-0000F8050000}"/>
    <cellStyle name="Currency 2 2 2 2 4 2 4" xfId="1529" xr:uid="{00000000-0005-0000-0000-0000F9050000}"/>
    <cellStyle name="Currency 2 2 2 2 4 2 4 2" xfId="1530" xr:uid="{00000000-0005-0000-0000-0000FA050000}"/>
    <cellStyle name="Currency 2 2 2 2 4 2 4 2 2" xfId="1531" xr:uid="{00000000-0005-0000-0000-0000FB050000}"/>
    <cellStyle name="Currency 2 2 2 2 4 2 4 3" xfId="1532" xr:uid="{00000000-0005-0000-0000-0000FC050000}"/>
    <cellStyle name="Currency 2 2 2 2 4 2 5" xfId="1533" xr:uid="{00000000-0005-0000-0000-0000FD050000}"/>
    <cellStyle name="Currency 2 2 2 2 4 2 5 2" xfId="1534" xr:uid="{00000000-0005-0000-0000-0000FE050000}"/>
    <cellStyle name="Currency 2 2 2 2 4 2 5 2 2" xfId="1535" xr:uid="{00000000-0005-0000-0000-0000FF050000}"/>
    <cellStyle name="Currency 2 2 2 2 4 2 5 3" xfId="1536" xr:uid="{00000000-0005-0000-0000-000000060000}"/>
    <cellStyle name="Currency 2 2 2 2 4 2 6" xfId="1537" xr:uid="{00000000-0005-0000-0000-000001060000}"/>
    <cellStyle name="Currency 2 2 2 2 4 2 6 2" xfId="1538" xr:uid="{00000000-0005-0000-0000-000002060000}"/>
    <cellStyle name="Currency 2 2 2 2 4 2 6 2 2" xfId="1539" xr:uid="{00000000-0005-0000-0000-000003060000}"/>
    <cellStyle name="Currency 2 2 2 2 4 2 6 3" xfId="1540" xr:uid="{00000000-0005-0000-0000-000004060000}"/>
    <cellStyle name="Currency 2 2 2 2 4 2 7" xfId="1541" xr:uid="{00000000-0005-0000-0000-000005060000}"/>
    <cellStyle name="Currency 2 2 2 2 4 2 7 2" xfId="1542" xr:uid="{00000000-0005-0000-0000-000006060000}"/>
    <cellStyle name="Currency 2 2 2 2 4 2 8" xfId="1543" xr:uid="{00000000-0005-0000-0000-000007060000}"/>
    <cellStyle name="Currency 2 2 2 2 4 2 8 2" xfId="1544" xr:uid="{00000000-0005-0000-0000-000008060000}"/>
    <cellStyle name="Currency 2 2 2 2 4 2 9" xfId="1545" xr:uid="{00000000-0005-0000-0000-000009060000}"/>
    <cellStyle name="Currency 2 2 2 2 4 3" xfId="1546" xr:uid="{00000000-0005-0000-0000-00000A060000}"/>
    <cellStyle name="Currency 2 2 2 2 4 4" xfId="1547" xr:uid="{00000000-0005-0000-0000-00000B060000}"/>
    <cellStyle name="Currency 2 2 2 2 4 4 2" xfId="1548" xr:uid="{00000000-0005-0000-0000-00000C060000}"/>
    <cellStyle name="Currency 2 2 2 2 4 4 2 2" xfId="1549" xr:uid="{00000000-0005-0000-0000-00000D060000}"/>
    <cellStyle name="Currency 2 2 2 2 4 4 3" xfId="1550" xr:uid="{00000000-0005-0000-0000-00000E060000}"/>
    <cellStyle name="Currency 2 2 2 2 4 5" xfId="1551" xr:uid="{00000000-0005-0000-0000-00000F060000}"/>
    <cellStyle name="Currency 2 2 2 2 4 5 2" xfId="1552" xr:uid="{00000000-0005-0000-0000-000010060000}"/>
    <cellStyle name="Currency 2 2 2 2 4 5 2 2" xfId="1553" xr:uid="{00000000-0005-0000-0000-000011060000}"/>
    <cellStyle name="Currency 2 2 2 2 4 5 3" xfId="1554" xr:uid="{00000000-0005-0000-0000-000012060000}"/>
    <cellStyle name="Currency 2 2 2 2 5" xfId="1555" xr:uid="{00000000-0005-0000-0000-000013060000}"/>
    <cellStyle name="Currency 2 2 2 2 5 2" xfId="1556" xr:uid="{00000000-0005-0000-0000-000014060000}"/>
    <cellStyle name="Currency 2 2 2 2 5 3" xfId="1557" xr:uid="{00000000-0005-0000-0000-000015060000}"/>
    <cellStyle name="Currency 2 2 2 2 5 3 2" xfId="1558" xr:uid="{00000000-0005-0000-0000-000016060000}"/>
    <cellStyle name="Currency 2 2 2 2 5 3 3" xfId="1559" xr:uid="{00000000-0005-0000-0000-000017060000}"/>
    <cellStyle name="Currency 2 2 2 2 5 4" xfId="1560" xr:uid="{00000000-0005-0000-0000-000018060000}"/>
    <cellStyle name="Currency 2 2 2 2 5 4 2" xfId="1561" xr:uid="{00000000-0005-0000-0000-000019060000}"/>
    <cellStyle name="Currency 2 2 2 2 5 4 2 2" xfId="1562" xr:uid="{00000000-0005-0000-0000-00001A060000}"/>
    <cellStyle name="Currency 2 2 2 2 5 4 3" xfId="1563" xr:uid="{00000000-0005-0000-0000-00001B060000}"/>
    <cellStyle name="Currency 2 2 2 2 5 5" xfId="1564" xr:uid="{00000000-0005-0000-0000-00001C060000}"/>
    <cellStyle name="Currency 2 2 2 2 5 5 2" xfId="1565" xr:uid="{00000000-0005-0000-0000-00001D060000}"/>
    <cellStyle name="Currency 2 2 2 2 5 5 2 2" xfId="1566" xr:uid="{00000000-0005-0000-0000-00001E060000}"/>
    <cellStyle name="Currency 2 2 2 2 5 5 3" xfId="1567" xr:uid="{00000000-0005-0000-0000-00001F060000}"/>
    <cellStyle name="Currency 2 2 2 2 5 6" xfId="1568" xr:uid="{00000000-0005-0000-0000-000020060000}"/>
    <cellStyle name="Currency 2 2 2 2 5 6 2" xfId="1569" xr:uid="{00000000-0005-0000-0000-000021060000}"/>
    <cellStyle name="Currency 2 2 2 2 5 6 2 2" xfId="1570" xr:uid="{00000000-0005-0000-0000-000022060000}"/>
    <cellStyle name="Currency 2 2 2 2 5 6 3" xfId="1571" xr:uid="{00000000-0005-0000-0000-000023060000}"/>
    <cellStyle name="Currency 2 2 2 2 5 7" xfId="1572" xr:uid="{00000000-0005-0000-0000-000024060000}"/>
    <cellStyle name="Currency 2 2 2 2 5 7 2" xfId="1573" xr:uid="{00000000-0005-0000-0000-000025060000}"/>
    <cellStyle name="Currency 2 2 2 2 5 8" xfId="1574" xr:uid="{00000000-0005-0000-0000-000026060000}"/>
    <cellStyle name="Currency 2 2 2 2 5 8 2" xfId="1575" xr:uid="{00000000-0005-0000-0000-000027060000}"/>
    <cellStyle name="Currency 2 2 2 2 5 9" xfId="1576" xr:uid="{00000000-0005-0000-0000-000028060000}"/>
    <cellStyle name="Currency 2 2 2 2 6" xfId="1577" xr:uid="{00000000-0005-0000-0000-000029060000}"/>
    <cellStyle name="Currency 2 2 2 2 6 2" xfId="1578" xr:uid="{00000000-0005-0000-0000-00002A060000}"/>
    <cellStyle name="Currency 2 2 2 2 6 3" xfId="1579" xr:uid="{00000000-0005-0000-0000-00002B060000}"/>
    <cellStyle name="Currency 2 2 2 2 7" xfId="1580" xr:uid="{00000000-0005-0000-0000-00002C060000}"/>
    <cellStyle name="Currency 2 2 2 2 8" xfId="1581" xr:uid="{00000000-0005-0000-0000-00002D060000}"/>
    <cellStyle name="Currency 2 2 2 2 8 2" xfId="1582" xr:uid="{00000000-0005-0000-0000-00002E060000}"/>
    <cellStyle name="Currency 2 2 2 2 8 2 2" xfId="1583" xr:uid="{00000000-0005-0000-0000-00002F060000}"/>
    <cellStyle name="Currency 2 2 2 2 8 3" xfId="1584" xr:uid="{00000000-0005-0000-0000-000030060000}"/>
    <cellStyle name="Currency 2 2 2 2 8 4" xfId="1585" xr:uid="{00000000-0005-0000-0000-000031060000}"/>
    <cellStyle name="Currency 2 2 2 2 9" xfId="1586" xr:uid="{00000000-0005-0000-0000-000032060000}"/>
    <cellStyle name="Currency 2 2 2 2 9 2" xfId="1587" xr:uid="{00000000-0005-0000-0000-000033060000}"/>
    <cellStyle name="Currency 2 2 2 2 9 2 2" xfId="1588" xr:uid="{00000000-0005-0000-0000-000034060000}"/>
    <cellStyle name="Currency 2 2 2 2 9 3" xfId="1589" xr:uid="{00000000-0005-0000-0000-000035060000}"/>
    <cellStyle name="Currency 2 2 2 3" xfId="1590" xr:uid="{00000000-0005-0000-0000-000036060000}"/>
    <cellStyle name="Currency 2 2 2 3 10" xfId="1591" xr:uid="{00000000-0005-0000-0000-000037060000}"/>
    <cellStyle name="Currency 2 2 2 3 10 2" xfId="1592" xr:uid="{00000000-0005-0000-0000-000038060000}"/>
    <cellStyle name="Currency 2 2 2 3 10 2 2" xfId="1593" xr:uid="{00000000-0005-0000-0000-000039060000}"/>
    <cellStyle name="Currency 2 2 2 3 10 3" xfId="1594" xr:uid="{00000000-0005-0000-0000-00003A060000}"/>
    <cellStyle name="Currency 2 2 2 3 11" xfId="1595" xr:uid="{00000000-0005-0000-0000-00003B060000}"/>
    <cellStyle name="Currency 2 2 2 3 11 2" xfId="1596" xr:uid="{00000000-0005-0000-0000-00003C060000}"/>
    <cellStyle name="Currency 2 2 2 3 12" xfId="1597" xr:uid="{00000000-0005-0000-0000-00003D060000}"/>
    <cellStyle name="Currency 2 2 2 3 12 2" xfId="1598" xr:uid="{00000000-0005-0000-0000-00003E060000}"/>
    <cellStyle name="Currency 2 2 2 3 13" xfId="1599" xr:uid="{00000000-0005-0000-0000-00003F060000}"/>
    <cellStyle name="Currency 2 2 2 3 14" xfId="1600" xr:uid="{00000000-0005-0000-0000-000040060000}"/>
    <cellStyle name="Currency 2 2 2 3 15" xfId="1601" xr:uid="{00000000-0005-0000-0000-000041060000}"/>
    <cellStyle name="Currency 2 2 2 3 2" xfId="1602" xr:uid="{00000000-0005-0000-0000-000042060000}"/>
    <cellStyle name="Currency 2 2 2 3 2 2" xfId="1603" xr:uid="{00000000-0005-0000-0000-000043060000}"/>
    <cellStyle name="Currency 2 2 2 3 2 2 2" xfId="1604" xr:uid="{00000000-0005-0000-0000-000044060000}"/>
    <cellStyle name="Currency 2 2 2 3 2 2 3" xfId="1605" xr:uid="{00000000-0005-0000-0000-000045060000}"/>
    <cellStyle name="Currency 2 2 2 3 2 2 3 2" xfId="1606" xr:uid="{00000000-0005-0000-0000-000046060000}"/>
    <cellStyle name="Currency 2 2 2 3 2 2 3 3" xfId="1607" xr:uid="{00000000-0005-0000-0000-000047060000}"/>
    <cellStyle name="Currency 2 2 2 3 2 2 4" xfId="1608" xr:uid="{00000000-0005-0000-0000-000048060000}"/>
    <cellStyle name="Currency 2 2 2 3 2 2 4 2" xfId="1609" xr:uid="{00000000-0005-0000-0000-000049060000}"/>
    <cellStyle name="Currency 2 2 2 3 2 2 4 2 2" xfId="1610" xr:uid="{00000000-0005-0000-0000-00004A060000}"/>
    <cellStyle name="Currency 2 2 2 3 2 2 4 3" xfId="1611" xr:uid="{00000000-0005-0000-0000-00004B060000}"/>
    <cellStyle name="Currency 2 2 2 3 2 2 5" xfId="1612" xr:uid="{00000000-0005-0000-0000-00004C060000}"/>
    <cellStyle name="Currency 2 2 2 3 2 2 5 2" xfId="1613" xr:uid="{00000000-0005-0000-0000-00004D060000}"/>
    <cellStyle name="Currency 2 2 2 3 2 2 5 2 2" xfId="1614" xr:uid="{00000000-0005-0000-0000-00004E060000}"/>
    <cellStyle name="Currency 2 2 2 3 2 2 5 3" xfId="1615" xr:uid="{00000000-0005-0000-0000-00004F060000}"/>
    <cellStyle name="Currency 2 2 2 3 2 2 6" xfId="1616" xr:uid="{00000000-0005-0000-0000-000050060000}"/>
    <cellStyle name="Currency 2 2 2 3 2 2 6 2" xfId="1617" xr:uid="{00000000-0005-0000-0000-000051060000}"/>
    <cellStyle name="Currency 2 2 2 3 2 2 6 2 2" xfId="1618" xr:uid="{00000000-0005-0000-0000-000052060000}"/>
    <cellStyle name="Currency 2 2 2 3 2 2 6 3" xfId="1619" xr:uid="{00000000-0005-0000-0000-000053060000}"/>
    <cellStyle name="Currency 2 2 2 3 2 2 7" xfId="1620" xr:uid="{00000000-0005-0000-0000-000054060000}"/>
    <cellStyle name="Currency 2 2 2 3 2 2 7 2" xfId="1621" xr:uid="{00000000-0005-0000-0000-000055060000}"/>
    <cellStyle name="Currency 2 2 2 3 2 2 8" xfId="1622" xr:uid="{00000000-0005-0000-0000-000056060000}"/>
    <cellStyle name="Currency 2 2 2 3 2 2 8 2" xfId="1623" xr:uid="{00000000-0005-0000-0000-000057060000}"/>
    <cellStyle name="Currency 2 2 2 3 2 2 9" xfId="1624" xr:uid="{00000000-0005-0000-0000-000058060000}"/>
    <cellStyle name="Currency 2 2 2 3 2 3" xfId="1625" xr:uid="{00000000-0005-0000-0000-000059060000}"/>
    <cellStyle name="Currency 2 2 2 3 2 3 2" xfId="1626" xr:uid="{00000000-0005-0000-0000-00005A060000}"/>
    <cellStyle name="Currency 2 2 2 3 2 3 3" xfId="1627" xr:uid="{00000000-0005-0000-0000-00005B060000}"/>
    <cellStyle name="Currency 2 2 2 3 2 3 3 2" xfId="1628" xr:uid="{00000000-0005-0000-0000-00005C060000}"/>
    <cellStyle name="Currency 2 2 2 3 2 3 3 3" xfId="1629" xr:uid="{00000000-0005-0000-0000-00005D060000}"/>
    <cellStyle name="Currency 2 2 2 3 2 3 4" xfId="1630" xr:uid="{00000000-0005-0000-0000-00005E060000}"/>
    <cellStyle name="Currency 2 2 2 3 2 3 4 2" xfId="1631" xr:uid="{00000000-0005-0000-0000-00005F060000}"/>
    <cellStyle name="Currency 2 2 2 3 2 3 4 2 2" xfId="1632" xr:uid="{00000000-0005-0000-0000-000060060000}"/>
    <cellStyle name="Currency 2 2 2 3 2 3 4 3" xfId="1633" xr:uid="{00000000-0005-0000-0000-000061060000}"/>
    <cellStyle name="Currency 2 2 2 3 2 3 5" xfId="1634" xr:uid="{00000000-0005-0000-0000-000062060000}"/>
    <cellStyle name="Currency 2 2 2 3 2 3 5 2" xfId="1635" xr:uid="{00000000-0005-0000-0000-000063060000}"/>
    <cellStyle name="Currency 2 2 2 3 2 3 5 2 2" xfId="1636" xr:uid="{00000000-0005-0000-0000-000064060000}"/>
    <cellStyle name="Currency 2 2 2 3 2 3 5 3" xfId="1637" xr:uid="{00000000-0005-0000-0000-000065060000}"/>
    <cellStyle name="Currency 2 2 2 3 2 3 6" xfId="1638" xr:uid="{00000000-0005-0000-0000-000066060000}"/>
    <cellStyle name="Currency 2 2 2 3 2 3 6 2" xfId="1639" xr:uid="{00000000-0005-0000-0000-000067060000}"/>
    <cellStyle name="Currency 2 2 2 3 2 3 6 2 2" xfId="1640" xr:uid="{00000000-0005-0000-0000-000068060000}"/>
    <cellStyle name="Currency 2 2 2 3 2 3 6 3" xfId="1641" xr:uid="{00000000-0005-0000-0000-000069060000}"/>
    <cellStyle name="Currency 2 2 2 3 2 3 7" xfId="1642" xr:uid="{00000000-0005-0000-0000-00006A060000}"/>
    <cellStyle name="Currency 2 2 2 3 2 3 7 2" xfId="1643" xr:uid="{00000000-0005-0000-0000-00006B060000}"/>
    <cellStyle name="Currency 2 2 2 3 2 3 8" xfId="1644" xr:uid="{00000000-0005-0000-0000-00006C060000}"/>
    <cellStyle name="Currency 2 2 2 3 2 3 8 2" xfId="1645" xr:uid="{00000000-0005-0000-0000-00006D060000}"/>
    <cellStyle name="Currency 2 2 2 3 2 3 9" xfId="1646" xr:uid="{00000000-0005-0000-0000-00006E060000}"/>
    <cellStyle name="Currency 2 2 2 3 2 4" xfId="1647" xr:uid="{00000000-0005-0000-0000-00006F060000}"/>
    <cellStyle name="Currency 2 2 2 3 2 4 2" xfId="1648" xr:uid="{00000000-0005-0000-0000-000070060000}"/>
    <cellStyle name="Currency 2 2 2 3 2 4 3" xfId="1649" xr:uid="{00000000-0005-0000-0000-000071060000}"/>
    <cellStyle name="Currency 2 2 2 3 2 4 3 2" xfId="1650" xr:uid="{00000000-0005-0000-0000-000072060000}"/>
    <cellStyle name="Currency 2 2 2 3 2 4 3 2 2" xfId="1651" xr:uid="{00000000-0005-0000-0000-000073060000}"/>
    <cellStyle name="Currency 2 2 2 3 2 4 3 3" xfId="1652" xr:uid="{00000000-0005-0000-0000-000074060000}"/>
    <cellStyle name="Currency 2 2 2 3 2 4 4" xfId="1653" xr:uid="{00000000-0005-0000-0000-000075060000}"/>
    <cellStyle name="Currency 2 2 2 3 2 4 4 2" xfId="1654" xr:uid="{00000000-0005-0000-0000-000076060000}"/>
    <cellStyle name="Currency 2 2 2 3 2 4 4 2 2" xfId="1655" xr:uid="{00000000-0005-0000-0000-000077060000}"/>
    <cellStyle name="Currency 2 2 2 3 2 4 4 3" xfId="1656" xr:uid="{00000000-0005-0000-0000-000078060000}"/>
    <cellStyle name="Currency 2 2 2 3 2 4 5" xfId="1657" xr:uid="{00000000-0005-0000-0000-000079060000}"/>
    <cellStyle name="Currency 2 2 2 3 2 4 5 2" xfId="1658" xr:uid="{00000000-0005-0000-0000-00007A060000}"/>
    <cellStyle name="Currency 2 2 2 3 2 4 5 2 2" xfId="1659" xr:uid="{00000000-0005-0000-0000-00007B060000}"/>
    <cellStyle name="Currency 2 2 2 3 2 4 5 3" xfId="1660" xr:uid="{00000000-0005-0000-0000-00007C060000}"/>
    <cellStyle name="Currency 2 2 2 3 2 4 6" xfId="1661" xr:uid="{00000000-0005-0000-0000-00007D060000}"/>
    <cellStyle name="Currency 2 2 2 3 2 4 6 2" xfId="1662" xr:uid="{00000000-0005-0000-0000-00007E060000}"/>
    <cellStyle name="Currency 2 2 2 3 2 4 7" xfId="1663" xr:uid="{00000000-0005-0000-0000-00007F060000}"/>
    <cellStyle name="Currency 2 2 2 3 2 4 7 2" xfId="1664" xr:uid="{00000000-0005-0000-0000-000080060000}"/>
    <cellStyle name="Currency 2 2 2 3 2 4 8" xfId="1665" xr:uid="{00000000-0005-0000-0000-000081060000}"/>
    <cellStyle name="Currency 2 2 2 3 2 4 9" xfId="1666" xr:uid="{00000000-0005-0000-0000-000082060000}"/>
    <cellStyle name="Currency 2 2 2 3 2 5" xfId="1667" xr:uid="{00000000-0005-0000-0000-000083060000}"/>
    <cellStyle name="Currency 2 2 2 3 2 5 2" xfId="1668" xr:uid="{00000000-0005-0000-0000-000084060000}"/>
    <cellStyle name="Currency 2 2 2 3 2 5 3" xfId="1669" xr:uid="{00000000-0005-0000-0000-000085060000}"/>
    <cellStyle name="Currency 2 2 2 3 2 6" xfId="1670" xr:uid="{00000000-0005-0000-0000-000086060000}"/>
    <cellStyle name="Currency 2 2 2 3 2 6 2" xfId="1671" xr:uid="{00000000-0005-0000-0000-000087060000}"/>
    <cellStyle name="Currency 2 2 2 3 2 6 2 2" xfId="1672" xr:uid="{00000000-0005-0000-0000-000088060000}"/>
    <cellStyle name="Currency 2 2 2 3 2 6 2 2 2" xfId="1673" xr:uid="{00000000-0005-0000-0000-000089060000}"/>
    <cellStyle name="Currency 2 2 2 3 2 6 2 3" xfId="1674" xr:uid="{00000000-0005-0000-0000-00008A060000}"/>
    <cellStyle name="Currency 2 2 2 3 2 6 3" xfId="1675" xr:uid="{00000000-0005-0000-0000-00008B060000}"/>
    <cellStyle name="Currency 2 2 2 3 2 6 3 2" xfId="1676" xr:uid="{00000000-0005-0000-0000-00008C060000}"/>
    <cellStyle name="Currency 2 2 2 3 2 6 3 2 2" xfId="1677" xr:uid="{00000000-0005-0000-0000-00008D060000}"/>
    <cellStyle name="Currency 2 2 2 3 2 6 3 3" xfId="1678" xr:uid="{00000000-0005-0000-0000-00008E060000}"/>
    <cellStyle name="Currency 2 2 2 3 2 6 4" xfId="1679" xr:uid="{00000000-0005-0000-0000-00008F060000}"/>
    <cellStyle name="Currency 2 2 2 3 2 6 4 2" xfId="1680" xr:uid="{00000000-0005-0000-0000-000090060000}"/>
    <cellStyle name="Currency 2 2 2 3 2 6 4 2 2" xfId="1681" xr:uid="{00000000-0005-0000-0000-000091060000}"/>
    <cellStyle name="Currency 2 2 2 3 2 6 4 3" xfId="1682" xr:uid="{00000000-0005-0000-0000-000092060000}"/>
    <cellStyle name="Currency 2 2 2 3 2 6 5" xfId="1683" xr:uid="{00000000-0005-0000-0000-000093060000}"/>
    <cellStyle name="Currency 2 2 2 3 2 6 5 2" xfId="1684" xr:uid="{00000000-0005-0000-0000-000094060000}"/>
    <cellStyle name="Currency 2 2 2 3 2 6 6" xfId="1685" xr:uid="{00000000-0005-0000-0000-000095060000}"/>
    <cellStyle name="Currency 2 2 2 3 2 6 6 2" xfId="1686" xr:uid="{00000000-0005-0000-0000-000096060000}"/>
    <cellStyle name="Currency 2 2 2 3 2 6 7" xfId="1687" xr:uid="{00000000-0005-0000-0000-000097060000}"/>
    <cellStyle name="Currency 2 2 2 3 2 7" xfId="1688" xr:uid="{00000000-0005-0000-0000-000098060000}"/>
    <cellStyle name="Currency 2 2 2 3 2 7 2" xfId="1689" xr:uid="{00000000-0005-0000-0000-000099060000}"/>
    <cellStyle name="Currency 2 2 2 3 2 7 2 2" xfId="1690" xr:uid="{00000000-0005-0000-0000-00009A060000}"/>
    <cellStyle name="Currency 2 2 2 3 2 7 3" xfId="1691" xr:uid="{00000000-0005-0000-0000-00009B060000}"/>
    <cellStyle name="Currency 2 2 2 3 2 8" xfId="1692" xr:uid="{00000000-0005-0000-0000-00009C060000}"/>
    <cellStyle name="Currency 2 2 2 3 2 8 2" xfId="1693" xr:uid="{00000000-0005-0000-0000-00009D060000}"/>
    <cellStyle name="Currency 2 2 2 3 2 8 2 2" xfId="1694" xr:uid="{00000000-0005-0000-0000-00009E060000}"/>
    <cellStyle name="Currency 2 2 2 3 2 8 3" xfId="1695" xr:uid="{00000000-0005-0000-0000-00009F060000}"/>
    <cellStyle name="Currency 2 2 2 3 3" xfId="1696" xr:uid="{00000000-0005-0000-0000-0000A0060000}"/>
    <cellStyle name="Currency 2 2 2 3 3 10" xfId="1697" xr:uid="{00000000-0005-0000-0000-0000A1060000}"/>
    <cellStyle name="Currency 2 2 2 3 3 2" xfId="1698" xr:uid="{00000000-0005-0000-0000-0000A2060000}"/>
    <cellStyle name="Currency 2 2 2 3 3 2 2" xfId="1699" xr:uid="{00000000-0005-0000-0000-0000A3060000}"/>
    <cellStyle name="Currency 2 2 2 3 3 2 3" xfId="1700" xr:uid="{00000000-0005-0000-0000-0000A4060000}"/>
    <cellStyle name="Currency 2 2 2 3 3 2 3 2" xfId="1701" xr:uid="{00000000-0005-0000-0000-0000A5060000}"/>
    <cellStyle name="Currency 2 2 2 3 3 2 3 3" xfId="1702" xr:uid="{00000000-0005-0000-0000-0000A6060000}"/>
    <cellStyle name="Currency 2 2 2 3 3 2 4" xfId="1703" xr:uid="{00000000-0005-0000-0000-0000A7060000}"/>
    <cellStyle name="Currency 2 2 2 3 3 2 4 2" xfId="1704" xr:uid="{00000000-0005-0000-0000-0000A8060000}"/>
    <cellStyle name="Currency 2 2 2 3 3 2 4 2 2" xfId="1705" xr:uid="{00000000-0005-0000-0000-0000A9060000}"/>
    <cellStyle name="Currency 2 2 2 3 3 2 4 3" xfId="1706" xr:uid="{00000000-0005-0000-0000-0000AA060000}"/>
    <cellStyle name="Currency 2 2 2 3 3 2 5" xfId="1707" xr:uid="{00000000-0005-0000-0000-0000AB060000}"/>
    <cellStyle name="Currency 2 2 2 3 3 2 5 2" xfId="1708" xr:uid="{00000000-0005-0000-0000-0000AC060000}"/>
    <cellStyle name="Currency 2 2 2 3 3 2 5 2 2" xfId="1709" xr:uid="{00000000-0005-0000-0000-0000AD060000}"/>
    <cellStyle name="Currency 2 2 2 3 3 2 5 3" xfId="1710" xr:uid="{00000000-0005-0000-0000-0000AE060000}"/>
    <cellStyle name="Currency 2 2 2 3 3 2 6" xfId="1711" xr:uid="{00000000-0005-0000-0000-0000AF060000}"/>
    <cellStyle name="Currency 2 2 2 3 3 2 6 2" xfId="1712" xr:uid="{00000000-0005-0000-0000-0000B0060000}"/>
    <cellStyle name="Currency 2 2 2 3 3 2 6 2 2" xfId="1713" xr:uid="{00000000-0005-0000-0000-0000B1060000}"/>
    <cellStyle name="Currency 2 2 2 3 3 2 6 3" xfId="1714" xr:uid="{00000000-0005-0000-0000-0000B2060000}"/>
    <cellStyle name="Currency 2 2 2 3 3 2 7" xfId="1715" xr:uid="{00000000-0005-0000-0000-0000B3060000}"/>
    <cellStyle name="Currency 2 2 2 3 3 2 7 2" xfId="1716" xr:uid="{00000000-0005-0000-0000-0000B4060000}"/>
    <cellStyle name="Currency 2 2 2 3 3 2 8" xfId="1717" xr:uid="{00000000-0005-0000-0000-0000B5060000}"/>
    <cellStyle name="Currency 2 2 2 3 3 2 8 2" xfId="1718" xr:uid="{00000000-0005-0000-0000-0000B6060000}"/>
    <cellStyle name="Currency 2 2 2 3 3 2 9" xfId="1719" xr:uid="{00000000-0005-0000-0000-0000B7060000}"/>
    <cellStyle name="Currency 2 2 2 3 3 3" xfId="1720" xr:uid="{00000000-0005-0000-0000-0000B8060000}"/>
    <cellStyle name="Currency 2 2 2 3 3 4" xfId="1721" xr:uid="{00000000-0005-0000-0000-0000B9060000}"/>
    <cellStyle name="Currency 2 2 2 3 3 4 2" xfId="1722" xr:uid="{00000000-0005-0000-0000-0000BA060000}"/>
    <cellStyle name="Currency 2 2 2 3 3 4 3" xfId="1723" xr:uid="{00000000-0005-0000-0000-0000BB060000}"/>
    <cellStyle name="Currency 2 2 2 3 3 5" xfId="1724" xr:uid="{00000000-0005-0000-0000-0000BC060000}"/>
    <cellStyle name="Currency 2 2 2 3 3 5 2" xfId="1725" xr:uid="{00000000-0005-0000-0000-0000BD060000}"/>
    <cellStyle name="Currency 2 2 2 3 3 5 2 2" xfId="1726" xr:uid="{00000000-0005-0000-0000-0000BE060000}"/>
    <cellStyle name="Currency 2 2 2 3 3 5 3" xfId="1727" xr:uid="{00000000-0005-0000-0000-0000BF060000}"/>
    <cellStyle name="Currency 2 2 2 3 3 6" xfId="1728" xr:uid="{00000000-0005-0000-0000-0000C0060000}"/>
    <cellStyle name="Currency 2 2 2 3 3 6 2" xfId="1729" xr:uid="{00000000-0005-0000-0000-0000C1060000}"/>
    <cellStyle name="Currency 2 2 2 3 3 6 2 2" xfId="1730" xr:uid="{00000000-0005-0000-0000-0000C2060000}"/>
    <cellStyle name="Currency 2 2 2 3 3 6 3" xfId="1731" xr:uid="{00000000-0005-0000-0000-0000C3060000}"/>
    <cellStyle name="Currency 2 2 2 3 3 7" xfId="1732" xr:uid="{00000000-0005-0000-0000-0000C4060000}"/>
    <cellStyle name="Currency 2 2 2 3 3 7 2" xfId="1733" xr:uid="{00000000-0005-0000-0000-0000C5060000}"/>
    <cellStyle name="Currency 2 2 2 3 3 7 2 2" xfId="1734" xr:uid="{00000000-0005-0000-0000-0000C6060000}"/>
    <cellStyle name="Currency 2 2 2 3 3 7 3" xfId="1735" xr:uid="{00000000-0005-0000-0000-0000C7060000}"/>
    <cellStyle name="Currency 2 2 2 3 3 8" xfId="1736" xr:uid="{00000000-0005-0000-0000-0000C8060000}"/>
    <cellStyle name="Currency 2 2 2 3 3 8 2" xfId="1737" xr:uid="{00000000-0005-0000-0000-0000C9060000}"/>
    <cellStyle name="Currency 2 2 2 3 3 9" xfId="1738" xr:uid="{00000000-0005-0000-0000-0000CA060000}"/>
    <cellStyle name="Currency 2 2 2 3 3 9 2" xfId="1739" xr:uid="{00000000-0005-0000-0000-0000CB060000}"/>
    <cellStyle name="Currency 2 2 2 3 4" xfId="1740" xr:uid="{00000000-0005-0000-0000-0000CC060000}"/>
    <cellStyle name="Currency 2 2 2 3 4 2" xfId="1741" xr:uid="{00000000-0005-0000-0000-0000CD060000}"/>
    <cellStyle name="Currency 2 2 2 3 4 2 10" xfId="1742" xr:uid="{00000000-0005-0000-0000-0000CE060000}"/>
    <cellStyle name="Currency 2 2 2 3 4 2 2" xfId="1743" xr:uid="{00000000-0005-0000-0000-0000CF060000}"/>
    <cellStyle name="Currency 2 2 2 3 4 2 3" xfId="1744" xr:uid="{00000000-0005-0000-0000-0000D0060000}"/>
    <cellStyle name="Currency 2 2 2 3 4 2 4" xfId="1745" xr:uid="{00000000-0005-0000-0000-0000D1060000}"/>
    <cellStyle name="Currency 2 2 2 3 4 2 4 2" xfId="1746" xr:uid="{00000000-0005-0000-0000-0000D2060000}"/>
    <cellStyle name="Currency 2 2 2 3 4 2 4 2 2" xfId="1747" xr:uid="{00000000-0005-0000-0000-0000D3060000}"/>
    <cellStyle name="Currency 2 2 2 3 4 2 4 3" xfId="1748" xr:uid="{00000000-0005-0000-0000-0000D4060000}"/>
    <cellStyle name="Currency 2 2 2 3 4 2 5" xfId="1749" xr:uid="{00000000-0005-0000-0000-0000D5060000}"/>
    <cellStyle name="Currency 2 2 2 3 4 2 5 2" xfId="1750" xr:uid="{00000000-0005-0000-0000-0000D6060000}"/>
    <cellStyle name="Currency 2 2 2 3 4 2 5 2 2" xfId="1751" xr:uid="{00000000-0005-0000-0000-0000D7060000}"/>
    <cellStyle name="Currency 2 2 2 3 4 2 5 3" xfId="1752" xr:uid="{00000000-0005-0000-0000-0000D8060000}"/>
    <cellStyle name="Currency 2 2 2 3 4 2 6" xfId="1753" xr:uid="{00000000-0005-0000-0000-0000D9060000}"/>
    <cellStyle name="Currency 2 2 2 3 4 2 6 2" xfId="1754" xr:uid="{00000000-0005-0000-0000-0000DA060000}"/>
    <cellStyle name="Currency 2 2 2 3 4 2 6 2 2" xfId="1755" xr:uid="{00000000-0005-0000-0000-0000DB060000}"/>
    <cellStyle name="Currency 2 2 2 3 4 2 6 3" xfId="1756" xr:uid="{00000000-0005-0000-0000-0000DC060000}"/>
    <cellStyle name="Currency 2 2 2 3 4 2 7" xfId="1757" xr:uid="{00000000-0005-0000-0000-0000DD060000}"/>
    <cellStyle name="Currency 2 2 2 3 4 2 7 2" xfId="1758" xr:uid="{00000000-0005-0000-0000-0000DE060000}"/>
    <cellStyle name="Currency 2 2 2 3 4 2 8" xfId="1759" xr:uid="{00000000-0005-0000-0000-0000DF060000}"/>
    <cellStyle name="Currency 2 2 2 3 4 2 8 2" xfId="1760" xr:uid="{00000000-0005-0000-0000-0000E0060000}"/>
    <cellStyle name="Currency 2 2 2 3 4 2 9" xfId="1761" xr:uid="{00000000-0005-0000-0000-0000E1060000}"/>
    <cellStyle name="Currency 2 2 2 3 4 3" xfId="1762" xr:uid="{00000000-0005-0000-0000-0000E2060000}"/>
    <cellStyle name="Currency 2 2 2 3 4 4" xfId="1763" xr:uid="{00000000-0005-0000-0000-0000E3060000}"/>
    <cellStyle name="Currency 2 2 2 3 4 4 2" xfId="1764" xr:uid="{00000000-0005-0000-0000-0000E4060000}"/>
    <cellStyle name="Currency 2 2 2 3 4 4 2 2" xfId="1765" xr:uid="{00000000-0005-0000-0000-0000E5060000}"/>
    <cellStyle name="Currency 2 2 2 3 4 4 3" xfId="1766" xr:uid="{00000000-0005-0000-0000-0000E6060000}"/>
    <cellStyle name="Currency 2 2 2 3 4 5" xfId="1767" xr:uid="{00000000-0005-0000-0000-0000E7060000}"/>
    <cellStyle name="Currency 2 2 2 3 4 5 2" xfId="1768" xr:uid="{00000000-0005-0000-0000-0000E8060000}"/>
    <cellStyle name="Currency 2 2 2 3 4 5 2 2" xfId="1769" xr:uid="{00000000-0005-0000-0000-0000E9060000}"/>
    <cellStyle name="Currency 2 2 2 3 4 5 3" xfId="1770" xr:uid="{00000000-0005-0000-0000-0000EA060000}"/>
    <cellStyle name="Currency 2 2 2 3 5" xfId="1771" xr:uid="{00000000-0005-0000-0000-0000EB060000}"/>
    <cellStyle name="Currency 2 2 2 3 5 2" xfId="1772" xr:uid="{00000000-0005-0000-0000-0000EC060000}"/>
    <cellStyle name="Currency 2 2 2 3 5 3" xfId="1773" xr:uid="{00000000-0005-0000-0000-0000ED060000}"/>
    <cellStyle name="Currency 2 2 2 3 5 3 2" xfId="1774" xr:uid="{00000000-0005-0000-0000-0000EE060000}"/>
    <cellStyle name="Currency 2 2 2 3 5 3 3" xfId="1775" xr:uid="{00000000-0005-0000-0000-0000EF060000}"/>
    <cellStyle name="Currency 2 2 2 3 5 4" xfId="1776" xr:uid="{00000000-0005-0000-0000-0000F0060000}"/>
    <cellStyle name="Currency 2 2 2 3 5 4 2" xfId="1777" xr:uid="{00000000-0005-0000-0000-0000F1060000}"/>
    <cellStyle name="Currency 2 2 2 3 5 4 2 2" xfId="1778" xr:uid="{00000000-0005-0000-0000-0000F2060000}"/>
    <cellStyle name="Currency 2 2 2 3 5 4 3" xfId="1779" xr:uid="{00000000-0005-0000-0000-0000F3060000}"/>
    <cellStyle name="Currency 2 2 2 3 5 5" xfId="1780" xr:uid="{00000000-0005-0000-0000-0000F4060000}"/>
    <cellStyle name="Currency 2 2 2 3 5 5 2" xfId="1781" xr:uid="{00000000-0005-0000-0000-0000F5060000}"/>
    <cellStyle name="Currency 2 2 2 3 5 5 2 2" xfId="1782" xr:uid="{00000000-0005-0000-0000-0000F6060000}"/>
    <cellStyle name="Currency 2 2 2 3 5 5 3" xfId="1783" xr:uid="{00000000-0005-0000-0000-0000F7060000}"/>
    <cellStyle name="Currency 2 2 2 3 5 6" xfId="1784" xr:uid="{00000000-0005-0000-0000-0000F8060000}"/>
    <cellStyle name="Currency 2 2 2 3 5 6 2" xfId="1785" xr:uid="{00000000-0005-0000-0000-0000F9060000}"/>
    <cellStyle name="Currency 2 2 2 3 5 6 2 2" xfId="1786" xr:uid="{00000000-0005-0000-0000-0000FA060000}"/>
    <cellStyle name="Currency 2 2 2 3 5 6 3" xfId="1787" xr:uid="{00000000-0005-0000-0000-0000FB060000}"/>
    <cellStyle name="Currency 2 2 2 3 5 7" xfId="1788" xr:uid="{00000000-0005-0000-0000-0000FC060000}"/>
    <cellStyle name="Currency 2 2 2 3 5 7 2" xfId="1789" xr:uid="{00000000-0005-0000-0000-0000FD060000}"/>
    <cellStyle name="Currency 2 2 2 3 5 8" xfId="1790" xr:uid="{00000000-0005-0000-0000-0000FE060000}"/>
    <cellStyle name="Currency 2 2 2 3 5 8 2" xfId="1791" xr:uid="{00000000-0005-0000-0000-0000FF060000}"/>
    <cellStyle name="Currency 2 2 2 3 5 9" xfId="1792" xr:uid="{00000000-0005-0000-0000-000000070000}"/>
    <cellStyle name="Currency 2 2 2 3 6" xfId="1793" xr:uid="{00000000-0005-0000-0000-000001070000}"/>
    <cellStyle name="Currency 2 2 2 3 6 2" xfId="1794" xr:uid="{00000000-0005-0000-0000-000002070000}"/>
    <cellStyle name="Currency 2 2 2 3 6 3" xfId="1795" xr:uid="{00000000-0005-0000-0000-000003070000}"/>
    <cellStyle name="Currency 2 2 2 3 7" xfId="1796" xr:uid="{00000000-0005-0000-0000-000004070000}"/>
    <cellStyle name="Currency 2 2 2 3 8" xfId="1797" xr:uid="{00000000-0005-0000-0000-000005070000}"/>
    <cellStyle name="Currency 2 2 2 3 8 2" xfId="1798" xr:uid="{00000000-0005-0000-0000-000006070000}"/>
    <cellStyle name="Currency 2 2 2 3 8 2 2" xfId="1799" xr:uid="{00000000-0005-0000-0000-000007070000}"/>
    <cellStyle name="Currency 2 2 2 3 8 3" xfId="1800" xr:uid="{00000000-0005-0000-0000-000008070000}"/>
    <cellStyle name="Currency 2 2 2 3 8 4" xfId="1801" xr:uid="{00000000-0005-0000-0000-000009070000}"/>
    <cellStyle name="Currency 2 2 2 3 9" xfId="1802" xr:uid="{00000000-0005-0000-0000-00000A070000}"/>
    <cellStyle name="Currency 2 2 2 3 9 2" xfId="1803" xr:uid="{00000000-0005-0000-0000-00000B070000}"/>
    <cellStyle name="Currency 2 2 2 3 9 2 2" xfId="1804" xr:uid="{00000000-0005-0000-0000-00000C070000}"/>
    <cellStyle name="Currency 2 2 2 3 9 3" xfId="1805" xr:uid="{00000000-0005-0000-0000-00000D070000}"/>
    <cellStyle name="Currency 2 2 2 4" xfId="1806" xr:uid="{00000000-0005-0000-0000-00000E070000}"/>
    <cellStyle name="Currency 2 2 2 4 2" xfId="1807" xr:uid="{00000000-0005-0000-0000-00000F070000}"/>
    <cellStyle name="Currency 2 2 2 4 2 2" xfId="1808" xr:uid="{00000000-0005-0000-0000-000010070000}"/>
    <cellStyle name="Currency 2 2 2 4 2 3" xfId="1809" xr:uid="{00000000-0005-0000-0000-000011070000}"/>
    <cellStyle name="Currency 2 2 2 4 2 3 2" xfId="1810" xr:uid="{00000000-0005-0000-0000-000012070000}"/>
    <cellStyle name="Currency 2 2 2 4 2 3 3" xfId="1811" xr:uid="{00000000-0005-0000-0000-000013070000}"/>
    <cellStyle name="Currency 2 2 2 4 2 4" xfId="1812" xr:uid="{00000000-0005-0000-0000-000014070000}"/>
    <cellStyle name="Currency 2 2 2 4 2 4 2" xfId="1813" xr:uid="{00000000-0005-0000-0000-000015070000}"/>
    <cellStyle name="Currency 2 2 2 4 2 4 2 2" xfId="1814" xr:uid="{00000000-0005-0000-0000-000016070000}"/>
    <cellStyle name="Currency 2 2 2 4 2 4 3" xfId="1815" xr:uid="{00000000-0005-0000-0000-000017070000}"/>
    <cellStyle name="Currency 2 2 2 4 2 5" xfId="1816" xr:uid="{00000000-0005-0000-0000-000018070000}"/>
    <cellStyle name="Currency 2 2 2 4 2 5 2" xfId="1817" xr:uid="{00000000-0005-0000-0000-000019070000}"/>
    <cellStyle name="Currency 2 2 2 4 2 5 2 2" xfId="1818" xr:uid="{00000000-0005-0000-0000-00001A070000}"/>
    <cellStyle name="Currency 2 2 2 4 2 5 3" xfId="1819" xr:uid="{00000000-0005-0000-0000-00001B070000}"/>
    <cellStyle name="Currency 2 2 2 4 2 6" xfId="1820" xr:uid="{00000000-0005-0000-0000-00001C070000}"/>
    <cellStyle name="Currency 2 2 2 4 2 6 2" xfId="1821" xr:uid="{00000000-0005-0000-0000-00001D070000}"/>
    <cellStyle name="Currency 2 2 2 4 2 6 2 2" xfId="1822" xr:uid="{00000000-0005-0000-0000-00001E070000}"/>
    <cellStyle name="Currency 2 2 2 4 2 6 3" xfId="1823" xr:uid="{00000000-0005-0000-0000-00001F070000}"/>
    <cellStyle name="Currency 2 2 2 4 2 7" xfId="1824" xr:uid="{00000000-0005-0000-0000-000020070000}"/>
    <cellStyle name="Currency 2 2 2 4 2 7 2" xfId="1825" xr:uid="{00000000-0005-0000-0000-000021070000}"/>
    <cellStyle name="Currency 2 2 2 4 2 8" xfId="1826" xr:uid="{00000000-0005-0000-0000-000022070000}"/>
    <cellStyle name="Currency 2 2 2 4 2 8 2" xfId="1827" xr:uid="{00000000-0005-0000-0000-000023070000}"/>
    <cellStyle name="Currency 2 2 2 4 2 9" xfId="1828" xr:uid="{00000000-0005-0000-0000-000024070000}"/>
    <cellStyle name="Currency 2 2 2 4 3" xfId="1829" xr:uid="{00000000-0005-0000-0000-000025070000}"/>
    <cellStyle name="Currency 2 2 2 4 3 2" xfId="1830" xr:uid="{00000000-0005-0000-0000-000026070000}"/>
    <cellStyle name="Currency 2 2 2 4 3 3" xfId="1831" xr:uid="{00000000-0005-0000-0000-000027070000}"/>
    <cellStyle name="Currency 2 2 2 4 3 3 2" xfId="1832" xr:uid="{00000000-0005-0000-0000-000028070000}"/>
    <cellStyle name="Currency 2 2 2 4 3 3 3" xfId="1833" xr:uid="{00000000-0005-0000-0000-000029070000}"/>
    <cellStyle name="Currency 2 2 2 4 3 4" xfId="1834" xr:uid="{00000000-0005-0000-0000-00002A070000}"/>
    <cellStyle name="Currency 2 2 2 4 3 4 2" xfId="1835" xr:uid="{00000000-0005-0000-0000-00002B070000}"/>
    <cellStyle name="Currency 2 2 2 4 3 4 2 2" xfId="1836" xr:uid="{00000000-0005-0000-0000-00002C070000}"/>
    <cellStyle name="Currency 2 2 2 4 3 4 3" xfId="1837" xr:uid="{00000000-0005-0000-0000-00002D070000}"/>
    <cellStyle name="Currency 2 2 2 4 3 5" xfId="1838" xr:uid="{00000000-0005-0000-0000-00002E070000}"/>
    <cellStyle name="Currency 2 2 2 4 3 5 2" xfId="1839" xr:uid="{00000000-0005-0000-0000-00002F070000}"/>
    <cellStyle name="Currency 2 2 2 4 3 5 2 2" xfId="1840" xr:uid="{00000000-0005-0000-0000-000030070000}"/>
    <cellStyle name="Currency 2 2 2 4 3 5 3" xfId="1841" xr:uid="{00000000-0005-0000-0000-000031070000}"/>
    <cellStyle name="Currency 2 2 2 4 3 6" xfId="1842" xr:uid="{00000000-0005-0000-0000-000032070000}"/>
    <cellStyle name="Currency 2 2 2 4 3 6 2" xfId="1843" xr:uid="{00000000-0005-0000-0000-000033070000}"/>
    <cellStyle name="Currency 2 2 2 4 3 6 2 2" xfId="1844" xr:uid="{00000000-0005-0000-0000-000034070000}"/>
    <cellStyle name="Currency 2 2 2 4 3 6 3" xfId="1845" xr:uid="{00000000-0005-0000-0000-000035070000}"/>
    <cellStyle name="Currency 2 2 2 4 3 7" xfId="1846" xr:uid="{00000000-0005-0000-0000-000036070000}"/>
    <cellStyle name="Currency 2 2 2 4 3 7 2" xfId="1847" xr:uid="{00000000-0005-0000-0000-000037070000}"/>
    <cellStyle name="Currency 2 2 2 4 3 8" xfId="1848" xr:uid="{00000000-0005-0000-0000-000038070000}"/>
    <cellStyle name="Currency 2 2 2 4 3 8 2" xfId="1849" xr:uid="{00000000-0005-0000-0000-000039070000}"/>
    <cellStyle name="Currency 2 2 2 4 3 9" xfId="1850" xr:uid="{00000000-0005-0000-0000-00003A070000}"/>
    <cellStyle name="Currency 2 2 2 4 4" xfId="1851" xr:uid="{00000000-0005-0000-0000-00003B070000}"/>
    <cellStyle name="Currency 2 2 2 4 4 2" xfId="1852" xr:uid="{00000000-0005-0000-0000-00003C070000}"/>
    <cellStyle name="Currency 2 2 2 4 4 3" xfId="1853" xr:uid="{00000000-0005-0000-0000-00003D070000}"/>
    <cellStyle name="Currency 2 2 2 4 4 3 2" xfId="1854" xr:uid="{00000000-0005-0000-0000-00003E070000}"/>
    <cellStyle name="Currency 2 2 2 4 4 3 2 2" xfId="1855" xr:uid="{00000000-0005-0000-0000-00003F070000}"/>
    <cellStyle name="Currency 2 2 2 4 4 3 3" xfId="1856" xr:uid="{00000000-0005-0000-0000-000040070000}"/>
    <cellStyle name="Currency 2 2 2 4 4 4" xfId="1857" xr:uid="{00000000-0005-0000-0000-000041070000}"/>
    <cellStyle name="Currency 2 2 2 4 4 4 2" xfId="1858" xr:uid="{00000000-0005-0000-0000-000042070000}"/>
    <cellStyle name="Currency 2 2 2 4 4 4 2 2" xfId="1859" xr:uid="{00000000-0005-0000-0000-000043070000}"/>
    <cellStyle name="Currency 2 2 2 4 4 4 3" xfId="1860" xr:uid="{00000000-0005-0000-0000-000044070000}"/>
    <cellStyle name="Currency 2 2 2 4 4 5" xfId="1861" xr:uid="{00000000-0005-0000-0000-000045070000}"/>
    <cellStyle name="Currency 2 2 2 4 4 5 2" xfId="1862" xr:uid="{00000000-0005-0000-0000-000046070000}"/>
    <cellStyle name="Currency 2 2 2 4 4 5 2 2" xfId="1863" xr:uid="{00000000-0005-0000-0000-000047070000}"/>
    <cellStyle name="Currency 2 2 2 4 4 5 3" xfId="1864" xr:uid="{00000000-0005-0000-0000-000048070000}"/>
    <cellStyle name="Currency 2 2 2 4 4 6" xfId="1865" xr:uid="{00000000-0005-0000-0000-000049070000}"/>
    <cellStyle name="Currency 2 2 2 4 4 6 2" xfId="1866" xr:uid="{00000000-0005-0000-0000-00004A070000}"/>
    <cellStyle name="Currency 2 2 2 4 4 7" xfId="1867" xr:uid="{00000000-0005-0000-0000-00004B070000}"/>
    <cellStyle name="Currency 2 2 2 4 4 7 2" xfId="1868" xr:uid="{00000000-0005-0000-0000-00004C070000}"/>
    <cellStyle name="Currency 2 2 2 4 4 8" xfId="1869" xr:uid="{00000000-0005-0000-0000-00004D070000}"/>
    <cellStyle name="Currency 2 2 2 4 4 9" xfId="1870" xr:uid="{00000000-0005-0000-0000-00004E070000}"/>
    <cellStyle name="Currency 2 2 2 4 5" xfId="1871" xr:uid="{00000000-0005-0000-0000-00004F070000}"/>
    <cellStyle name="Currency 2 2 2 4 5 2" xfId="1872" xr:uid="{00000000-0005-0000-0000-000050070000}"/>
    <cellStyle name="Currency 2 2 2 4 5 3" xfId="1873" xr:uid="{00000000-0005-0000-0000-000051070000}"/>
    <cellStyle name="Currency 2 2 2 4 6" xfId="1874" xr:uid="{00000000-0005-0000-0000-000052070000}"/>
    <cellStyle name="Currency 2 2 2 4 6 2" xfId="1875" xr:uid="{00000000-0005-0000-0000-000053070000}"/>
    <cellStyle name="Currency 2 2 2 4 6 2 2" xfId="1876" xr:uid="{00000000-0005-0000-0000-000054070000}"/>
    <cellStyle name="Currency 2 2 2 4 6 2 2 2" xfId="1877" xr:uid="{00000000-0005-0000-0000-000055070000}"/>
    <cellStyle name="Currency 2 2 2 4 6 2 3" xfId="1878" xr:uid="{00000000-0005-0000-0000-000056070000}"/>
    <cellStyle name="Currency 2 2 2 4 6 3" xfId="1879" xr:uid="{00000000-0005-0000-0000-000057070000}"/>
    <cellStyle name="Currency 2 2 2 4 6 3 2" xfId="1880" xr:uid="{00000000-0005-0000-0000-000058070000}"/>
    <cellStyle name="Currency 2 2 2 4 6 3 2 2" xfId="1881" xr:uid="{00000000-0005-0000-0000-000059070000}"/>
    <cellStyle name="Currency 2 2 2 4 6 3 3" xfId="1882" xr:uid="{00000000-0005-0000-0000-00005A070000}"/>
    <cellStyle name="Currency 2 2 2 4 6 4" xfId="1883" xr:uid="{00000000-0005-0000-0000-00005B070000}"/>
    <cellStyle name="Currency 2 2 2 4 6 4 2" xfId="1884" xr:uid="{00000000-0005-0000-0000-00005C070000}"/>
    <cellStyle name="Currency 2 2 2 4 6 4 2 2" xfId="1885" xr:uid="{00000000-0005-0000-0000-00005D070000}"/>
    <cellStyle name="Currency 2 2 2 4 6 4 3" xfId="1886" xr:uid="{00000000-0005-0000-0000-00005E070000}"/>
    <cellStyle name="Currency 2 2 2 4 6 5" xfId="1887" xr:uid="{00000000-0005-0000-0000-00005F070000}"/>
    <cellStyle name="Currency 2 2 2 4 6 5 2" xfId="1888" xr:uid="{00000000-0005-0000-0000-000060070000}"/>
    <cellStyle name="Currency 2 2 2 4 6 6" xfId="1889" xr:uid="{00000000-0005-0000-0000-000061070000}"/>
    <cellStyle name="Currency 2 2 2 4 6 6 2" xfId="1890" xr:uid="{00000000-0005-0000-0000-000062070000}"/>
    <cellStyle name="Currency 2 2 2 4 6 7" xfId="1891" xr:uid="{00000000-0005-0000-0000-000063070000}"/>
    <cellStyle name="Currency 2 2 2 4 7" xfId="1892" xr:uid="{00000000-0005-0000-0000-000064070000}"/>
    <cellStyle name="Currency 2 2 2 4 7 2" xfId="1893" xr:uid="{00000000-0005-0000-0000-000065070000}"/>
    <cellStyle name="Currency 2 2 2 4 7 2 2" xfId="1894" xr:uid="{00000000-0005-0000-0000-000066070000}"/>
    <cellStyle name="Currency 2 2 2 4 7 3" xfId="1895" xr:uid="{00000000-0005-0000-0000-000067070000}"/>
    <cellStyle name="Currency 2 2 2 4 8" xfId="1896" xr:uid="{00000000-0005-0000-0000-000068070000}"/>
    <cellStyle name="Currency 2 2 2 4 8 2" xfId="1897" xr:uid="{00000000-0005-0000-0000-000069070000}"/>
    <cellStyle name="Currency 2 2 2 4 8 2 2" xfId="1898" xr:uid="{00000000-0005-0000-0000-00006A070000}"/>
    <cellStyle name="Currency 2 2 2 4 8 3" xfId="1899" xr:uid="{00000000-0005-0000-0000-00006B070000}"/>
    <cellStyle name="Currency 2 2 2 5" xfId="1900" xr:uid="{00000000-0005-0000-0000-00006C070000}"/>
    <cellStyle name="Currency 2 2 2 5 10" xfId="1901" xr:uid="{00000000-0005-0000-0000-00006D070000}"/>
    <cellStyle name="Currency 2 2 2 5 2" xfId="1902" xr:uid="{00000000-0005-0000-0000-00006E070000}"/>
    <cellStyle name="Currency 2 2 2 5 2 2" xfId="1903" xr:uid="{00000000-0005-0000-0000-00006F070000}"/>
    <cellStyle name="Currency 2 2 2 5 2 3" xfId="1904" xr:uid="{00000000-0005-0000-0000-000070070000}"/>
    <cellStyle name="Currency 2 2 2 5 2 3 2" xfId="1905" xr:uid="{00000000-0005-0000-0000-000071070000}"/>
    <cellStyle name="Currency 2 2 2 5 2 3 3" xfId="1906" xr:uid="{00000000-0005-0000-0000-000072070000}"/>
    <cellStyle name="Currency 2 2 2 5 2 4" xfId="1907" xr:uid="{00000000-0005-0000-0000-000073070000}"/>
    <cellStyle name="Currency 2 2 2 5 2 4 2" xfId="1908" xr:uid="{00000000-0005-0000-0000-000074070000}"/>
    <cellStyle name="Currency 2 2 2 5 2 4 2 2" xfId="1909" xr:uid="{00000000-0005-0000-0000-000075070000}"/>
    <cellStyle name="Currency 2 2 2 5 2 4 3" xfId="1910" xr:uid="{00000000-0005-0000-0000-000076070000}"/>
    <cellStyle name="Currency 2 2 2 5 2 5" xfId="1911" xr:uid="{00000000-0005-0000-0000-000077070000}"/>
    <cellStyle name="Currency 2 2 2 5 2 5 2" xfId="1912" xr:uid="{00000000-0005-0000-0000-000078070000}"/>
    <cellStyle name="Currency 2 2 2 5 2 5 2 2" xfId="1913" xr:uid="{00000000-0005-0000-0000-000079070000}"/>
    <cellStyle name="Currency 2 2 2 5 2 5 3" xfId="1914" xr:uid="{00000000-0005-0000-0000-00007A070000}"/>
    <cellStyle name="Currency 2 2 2 5 2 6" xfId="1915" xr:uid="{00000000-0005-0000-0000-00007B070000}"/>
    <cellStyle name="Currency 2 2 2 5 2 6 2" xfId="1916" xr:uid="{00000000-0005-0000-0000-00007C070000}"/>
    <cellStyle name="Currency 2 2 2 5 2 6 2 2" xfId="1917" xr:uid="{00000000-0005-0000-0000-00007D070000}"/>
    <cellStyle name="Currency 2 2 2 5 2 6 3" xfId="1918" xr:uid="{00000000-0005-0000-0000-00007E070000}"/>
    <cellStyle name="Currency 2 2 2 5 2 7" xfId="1919" xr:uid="{00000000-0005-0000-0000-00007F070000}"/>
    <cellStyle name="Currency 2 2 2 5 2 7 2" xfId="1920" xr:uid="{00000000-0005-0000-0000-000080070000}"/>
    <cellStyle name="Currency 2 2 2 5 2 8" xfId="1921" xr:uid="{00000000-0005-0000-0000-000081070000}"/>
    <cellStyle name="Currency 2 2 2 5 2 8 2" xfId="1922" xr:uid="{00000000-0005-0000-0000-000082070000}"/>
    <cellStyle name="Currency 2 2 2 5 2 9" xfId="1923" xr:uid="{00000000-0005-0000-0000-000083070000}"/>
    <cellStyle name="Currency 2 2 2 5 3" xfId="1924" xr:uid="{00000000-0005-0000-0000-000084070000}"/>
    <cellStyle name="Currency 2 2 2 5 4" xfId="1925" xr:uid="{00000000-0005-0000-0000-000085070000}"/>
    <cellStyle name="Currency 2 2 2 5 4 2" xfId="1926" xr:uid="{00000000-0005-0000-0000-000086070000}"/>
    <cellStyle name="Currency 2 2 2 5 4 3" xfId="1927" xr:uid="{00000000-0005-0000-0000-000087070000}"/>
    <cellStyle name="Currency 2 2 2 5 5" xfId="1928" xr:uid="{00000000-0005-0000-0000-000088070000}"/>
    <cellStyle name="Currency 2 2 2 5 5 2" xfId="1929" xr:uid="{00000000-0005-0000-0000-000089070000}"/>
    <cellStyle name="Currency 2 2 2 5 5 2 2" xfId="1930" xr:uid="{00000000-0005-0000-0000-00008A070000}"/>
    <cellStyle name="Currency 2 2 2 5 5 3" xfId="1931" xr:uid="{00000000-0005-0000-0000-00008B070000}"/>
    <cellStyle name="Currency 2 2 2 5 6" xfId="1932" xr:uid="{00000000-0005-0000-0000-00008C070000}"/>
    <cellStyle name="Currency 2 2 2 5 6 2" xfId="1933" xr:uid="{00000000-0005-0000-0000-00008D070000}"/>
    <cellStyle name="Currency 2 2 2 5 6 2 2" xfId="1934" xr:uid="{00000000-0005-0000-0000-00008E070000}"/>
    <cellStyle name="Currency 2 2 2 5 6 3" xfId="1935" xr:uid="{00000000-0005-0000-0000-00008F070000}"/>
    <cellStyle name="Currency 2 2 2 5 7" xfId="1936" xr:uid="{00000000-0005-0000-0000-000090070000}"/>
    <cellStyle name="Currency 2 2 2 5 7 2" xfId="1937" xr:uid="{00000000-0005-0000-0000-000091070000}"/>
    <cellStyle name="Currency 2 2 2 5 7 2 2" xfId="1938" xr:uid="{00000000-0005-0000-0000-000092070000}"/>
    <cellStyle name="Currency 2 2 2 5 7 3" xfId="1939" xr:uid="{00000000-0005-0000-0000-000093070000}"/>
    <cellStyle name="Currency 2 2 2 5 8" xfId="1940" xr:uid="{00000000-0005-0000-0000-000094070000}"/>
    <cellStyle name="Currency 2 2 2 5 8 2" xfId="1941" xr:uid="{00000000-0005-0000-0000-000095070000}"/>
    <cellStyle name="Currency 2 2 2 5 9" xfId="1942" xr:uid="{00000000-0005-0000-0000-000096070000}"/>
    <cellStyle name="Currency 2 2 2 5 9 2" xfId="1943" xr:uid="{00000000-0005-0000-0000-000097070000}"/>
    <cellStyle name="Currency 2 2 2 6" xfId="1944" xr:uid="{00000000-0005-0000-0000-000098070000}"/>
    <cellStyle name="Currency 2 2 2 6 2" xfId="1945" xr:uid="{00000000-0005-0000-0000-000099070000}"/>
    <cellStyle name="Currency 2 2 2 6 2 10" xfId="1946" xr:uid="{00000000-0005-0000-0000-00009A070000}"/>
    <cellStyle name="Currency 2 2 2 6 2 2" xfId="1947" xr:uid="{00000000-0005-0000-0000-00009B070000}"/>
    <cellStyle name="Currency 2 2 2 6 2 3" xfId="1948" xr:uid="{00000000-0005-0000-0000-00009C070000}"/>
    <cellStyle name="Currency 2 2 2 6 2 4" xfId="1949" xr:uid="{00000000-0005-0000-0000-00009D070000}"/>
    <cellStyle name="Currency 2 2 2 6 2 4 2" xfId="1950" xr:uid="{00000000-0005-0000-0000-00009E070000}"/>
    <cellStyle name="Currency 2 2 2 6 2 4 2 2" xfId="1951" xr:uid="{00000000-0005-0000-0000-00009F070000}"/>
    <cellStyle name="Currency 2 2 2 6 2 4 3" xfId="1952" xr:uid="{00000000-0005-0000-0000-0000A0070000}"/>
    <cellStyle name="Currency 2 2 2 6 2 5" xfId="1953" xr:uid="{00000000-0005-0000-0000-0000A1070000}"/>
    <cellStyle name="Currency 2 2 2 6 2 5 2" xfId="1954" xr:uid="{00000000-0005-0000-0000-0000A2070000}"/>
    <cellStyle name="Currency 2 2 2 6 2 5 2 2" xfId="1955" xr:uid="{00000000-0005-0000-0000-0000A3070000}"/>
    <cellStyle name="Currency 2 2 2 6 2 5 3" xfId="1956" xr:uid="{00000000-0005-0000-0000-0000A4070000}"/>
    <cellStyle name="Currency 2 2 2 6 2 6" xfId="1957" xr:uid="{00000000-0005-0000-0000-0000A5070000}"/>
    <cellStyle name="Currency 2 2 2 6 2 6 2" xfId="1958" xr:uid="{00000000-0005-0000-0000-0000A6070000}"/>
    <cellStyle name="Currency 2 2 2 6 2 6 2 2" xfId="1959" xr:uid="{00000000-0005-0000-0000-0000A7070000}"/>
    <cellStyle name="Currency 2 2 2 6 2 6 3" xfId="1960" xr:uid="{00000000-0005-0000-0000-0000A8070000}"/>
    <cellStyle name="Currency 2 2 2 6 2 7" xfId="1961" xr:uid="{00000000-0005-0000-0000-0000A9070000}"/>
    <cellStyle name="Currency 2 2 2 6 2 7 2" xfId="1962" xr:uid="{00000000-0005-0000-0000-0000AA070000}"/>
    <cellStyle name="Currency 2 2 2 6 2 8" xfId="1963" xr:uid="{00000000-0005-0000-0000-0000AB070000}"/>
    <cellStyle name="Currency 2 2 2 6 2 8 2" xfId="1964" xr:uid="{00000000-0005-0000-0000-0000AC070000}"/>
    <cellStyle name="Currency 2 2 2 6 2 9" xfId="1965" xr:uid="{00000000-0005-0000-0000-0000AD070000}"/>
    <cellStyle name="Currency 2 2 2 6 3" xfId="1966" xr:uid="{00000000-0005-0000-0000-0000AE070000}"/>
    <cellStyle name="Currency 2 2 2 6 4" xfId="1967" xr:uid="{00000000-0005-0000-0000-0000AF070000}"/>
    <cellStyle name="Currency 2 2 2 6 4 2" xfId="1968" xr:uid="{00000000-0005-0000-0000-0000B0070000}"/>
    <cellStyle name="Currency 2 2 2 6 4 2 2" xfId="1969" xr:uid="{00000000-0005-0000-0000-0000B1070000}"/>
    <cellStyle name="Currency 2 2 2 6 4 3" xfId="1970" xr:uid="{00000000-0005-0000-0000-0000B2070000}"/>
    <cellStyle name="Currency 2 2 2 6 5" xfId="1971" xr:uid="{00000000-0005-0000-0000-0000B3070000}"/>
    <cellStyle name="Currency 2 2 2 6 5 2" xfId="1972" xr:uid="{00000000-0005-0000-0000-0000B4070000}"/>
    <cellStyle name="Currency 2 2 2 6 5 2 2" xfId="1973" xr:uid="{00000000-0005-0000-0000-0000B5070000}"/>
    <cellStyle name="Currency 2 2 2 6 5 3" xfId="1974" xr:uid="{00000000-0005-0000-0000-0000B6070000}"/>
    <cellStyle name="Currency 2 2 2 7" xfId="1975" xr:uid="{00000000-0005-0000-0000-0000B7070000}"/>
    <cellStyle name="Currency 2 2 2 7 2" xfId="1976" xr:uid="{00000000-0005-0000-0000-0000B8070000}"/>
    <cellStyle name="Currency 2 2 2 7 3" xfId="1977" xr:uid="{00000000-0005-0000-0000-0000B9070000}"/>
    <cellStyle name="Currency 2 2 2 7 3 2" xfId="1978" xr:uid="{00000000-0005-0000-0000-0000BA070000}"/>
    <cellStyle name="Currency 2 2 2 7 3 3" xfId="1979" xr:uid="{00000000-0005-0000-0000-0000BB070000}"/>
    <cellStyle name="Currency 2 2 2 7 4" xfId="1980" xr:uid="{00000000-0005-0000-0000-0000BC070000}"/>
    <cellStyle name="Currency 2 2 2 7 4 2" xfId="1981" xr:uid="{00000000-0005-0000-0000-0000BD070000}"/>
    <cellStyle name="Currency 2 2 2 7 4 2 2" xfId="1982" xr:uid="{00000000-0005-0000-0000-0000BE070000}"/>
    <cellStyle name="Currency 2 2 2 7 4 3" xfId="1983" xr:uid="{00000000-0005-0000-0000-0000BF070000}"/>
    <cellStyle name="Currency 2 2 2 7 5" xfId="1984" xr:uid="{00000000-0005-0000-0000-0000C0070000}"/>
    <cellStyle name="Currency 2 2 2 7 5 2" xfId="1985" xr:uid="{00000000-0005-0000-0000-0000C1070000}"/>
    <cellStyle name="Currency 2 2 2 7 5 2 2" xfId="1986" xr:uid="{00000000-0005-0000-0000-0000C2070000}"/>
    <cellStyle name="Currency 2 2 2 7 5 3" xfId="1987" xr:uid="{00000000-0005-0000-0000-0000C3070000}"/>
    <cellStyle name="Currency 2 2 2 7 6" xfId="1988" xr:uid="{00000000-0005-0000-0000-0000C4070000}"/>
    <cellStyle name="Currency 2 2 2 7 6 2" xfId="1989" xr:uid="{00000000-0005-0000-0000-0000C5070000}"/>
    <cellStyle name="Currency 2 2 2 7 6 2 2" xfId="1990" xr:uid="{00000000-0005-0000-0000-0000C6070000}"/>
    <cellStyle name="Currency 2 2 2 7 6 3" xfId="1991" xr:uid="{00000000-0005-0000-0000-0000C7070000}"/>
    <cellStyle name="Currency 2 2 2 7 7" xfId="1992" xr:uid="{00000000-0005-0000-0000-0000C8070000}"/>
    <cellStyle name="Currency 2 2 2 7 7 2" xfId="1993" xr:uid="{00000000-0005-0000-0000-0000C9070000}"/>
    <cellStyle name="Currency 2 2 2 7 8" xfId="1994" xr:uid="{00000000-0005-0000-0000-0000CA070000}"/>
    <cellStyle name="Currency 2 2 2 7 8 2" xfId="1995" xr:uid="{00000000-0005-0000-0000-0000CB070000}"/>
    <cellStyle name="Currency 2 2 2 7 9" xfId="1996" xr:uid="{00000000-0005-0000-0000-0000CC070000}"/>
    <cellStyle name="Currency 2 2 2 8" xfId="1997" xr:uid="{00000000-0005-0000-0000-0000CD070000}"/>
    <cellStyle name="Currency 2 2 2 8 2" xfId="1998" xr:uid="{00000000-0005-0000-0000-0000CE070000}"/>
    <cellStyle name="Currency 2 2 2 8 3" xfId="1999" xr:uid="{00000000-0005-0000-0000-0000CF070000}"/>
    <cellStyle name="Currency 2 2 2 9" xfId="2000" xr:uid="{00000000-0005-0000-0000-0000D0070000}"/>
    <cellStyle name="Currency 2 2 3" xfId="2001" xr:uid="{00000000-0005-0000-0000-0000D1070000}"/>
    <cellStyle name="Currency 2 2 3 2" xfId="2002" xr:uid="{00000000-0005-0000-0000-0000D2070000}"/>
    <cellStyle name="Currency 2 2 4" xfId="2003" xr:uid="{00000000-0005-0000-0000-0000D3070000}"/>
    <cellStyle name="Currency 2 20" xfId="2004" xr:uid="{00000000-0005-0000-0000-0000D4070000}"/>
    <cellStyle name="Currency 2 20 2" xfId="2005" xr:uid="{00000000-0005-0000-0000-0000D5070000}"/>
    <cellStyle name="Currency 2 20 2 2" xfId="2006" xr:uid="{00000000-0005-0000-0000-0000D6070000}"/>
    <cellStyle name="Currency 2 20 3" xfId="2007" xr:uid="{00000000-0005-0000-0000-0000D7070000}"/>
    <cellStyle name="Currency 2 21" xfId="2008" xr:uid="{00000000-0005-0000-0000-0000D8070000}"/>
    <cellStyle name="Currency 2 21 2" xfId="2009" xr:uid="{00000000-0005-0000-0000-0000D9070000}"/>
    <cellStyle name="Currency 2 22" xfId="2010" xr:uid="{00000000-0005-0000-0000-0000DA070000}"/>
    <cellStyle name="Currency 2 22 2" xfId="2011" xr:uid="{00000000-0005-0000-0000-0000DB070000}"/>
    <cellStyle name="Currency 2 23" xfId="2012" xr:uid="{00000000-0005-0000-0000-0000DC070000}"/>
    <cellStyle name="Currency 2 24" xfId="2013" xr:uid="{00000000-0005-0000-0000-0000DD070000}"/>
    <cellStyle name="Currency 2 25" xfId="2014" xr:uid="{00000000-0005-0000-0000-0000DE070000}"/>
    <cellStyle name="Currency 2 3" xfId="2015" xr:uid="{00000000-0005-0000-0000-0000DF070000}"/>
    <cellStyle name="Currency 2 3 2" xfId="2016" xr:uid="{00000000-0005-0000-0000-0000E0070000}"/>
    <cellStyle name="Currency 2 3 2 2" xfId="2017" xr:uid="{00000000-0005-0000-0000-0000E1070000}"/>
    <cellStyle name="Currency 2 3 3" xfId="2018" xr:uid="{00000000-0005-0000-0000-0000E2070000}"/>
    <cellStyle name="Currency 2 4" xfId="2019" xr:uid="{00000000-0005-0000-0000-0000E3070000}"/>
    <cellStyle name="Currency 2 4 10" xfId="2020" xr:uid="{00000000-0005-0000-0000-0000E4070000}"/>
    <cellStyle name="Currency 2 4 10 2" xfId="2021" xr:uid="{00000000-0005-0000-0000-0000E5070000}"/>
    <cellStyle name="Currency 2 4 10 3" xfId="2022" xr:uid="{00000000-0005-0000-0000-0000E6070000}"/>
    <cellStyle name="Currency 2 4 11" xfId="2023" xr:uid="{00000000-0005-0000-0000-0000E7070000}"/>
    <cellStyle name="Currency 2 4 12" xfId="2024" xr:uid="{00000000-0005-0000-0000-0000E8070000}"/>
    <cellStyle name="Currency 2 4 12 2" xfId="2025" xr:uid="{00000000-0005-0000-0000-0000E9070000}"/>
    <cellStyle name="Currency 2 4 12 2 2" xfId="2026" xr:uid="{00000000-0005-0000-0000-0000EA070000}"/>
    <cellStyle name="Currency 2 4 12 3" xfId="2027" xr:uid="{00000000-0005-0000-0000-0000EB070000}"/>
    <cellStyle name="Currency 2 4 12 4" xfId="2028" xr:uid="{00000000-0005-0000-0000-0000EC070000}"/>
    <cellStyle name="Currency 2 4 13" xfId="2029" xr:uid="{00000000-0005-0000-0000-0000ED070000}"/>
    <cellStyle name="Currency 2 4 13 2" xfId="2030" xr:uid="{00000000-0005-0000-0000-0000EE070000}"/>
    <cellStyle name="Currency 2 4 13 2 2" xfId="2031" xr:uid="{00000000-0005-0000-0000-0000EF070000}"/>
    <cellStyle name="Currency 2 4 13 3" xfId="2032" xr:uid="{00000000-0005-0000-0000-0000F0070000}"/>
    <cellStyle name="Currency 2 4 14" xfId="2033" xr:uid="{00000000-0005-0000-0000-0000F1070000}"/>
    <cellStyle name="Currency 2 4 14 2" xfId="2034" xr:uid="{00000000-0005-0000-0000-0000F2070000}"/>
    <cellStyle name="Currency 2 4 14 2 2" xfId="2035" xr:uid="{00000000-0005-0000-0000-0000F3070000}"/>
    <cellStyle name="Currency 2 4 14 3" xfId="2036" xr:uid="{00000000-0005-0000-0000-0000F4070000}"/>
    <cellStyle name="Currency 2 4 15" xfId="2037" xr:uid="{00000000-0005-0000-0000-0000F5070000}"/>
    <cellStyle name="Currency 2 4 15 2" xfId="2038" xr:uid="{00000000-0005-0000-0000-0000F6070000}"/>
    <cellStyle name="Currency 2 4 16" xfId="2039" xr:uid="{00000000-0005-0000-0000-0000F7070000}"/>
    <cellStyle name="Currency 2 4 16 2" xfId="2040" xr:uid="{00000000-0005-0000-0000-0000F8070000}"/>
    <cellStyle name="Currency 2 4 17" xfId="2041" xr:uid="{00000000-0005-0000-0000-0000F9070000}"/>
    <cellStyle name="Currency 2 4 18" xfId="2042" xr:uid="{00000000-0005-0000-0000-0000FA070000}"/>
    <cellStyle name="Currency 2 4 19" xfId="2043" xr:uid="{00000000-0005-0000-0000-0000FB070000}"/>
    <cellStyle name="Currency 2 4 2" xfId="2044" xr:uid="{00000000-0005-0000-0000-0000FC070000}"/>
    <cellStyle name="Currency 2 4 2 10" xfId="2045" xr:uid="{00000000-0005-0000-0000-0000FD070000}"/>
    <cellStyle name="Currency 2 4 2 10 2" xfId="2046" xr:uid="{00000000-0005-0000-0000-0000FE070000}"/>
    <cellStyle name="Currency 2 4 2 10 2 2" xfId="2047" xr:uid="{00000000-0005-0000-0000-0000FF070000}"/>
    <cellStyle name="Currency 2 4 2 10 3" xfId="2048" xr:uid="{00000000-0005-0000-0000-000000080000}"/>
    <cellStyle name="Currency 2 4 2 10 4" xfId="2049" xr:uid="{00000000-0005-0000-0000-000001080000}"/>
    <cellStyle name="Currency 2 4 2 11" xfId="2050" xr:uid="{00000000-0005-0000-0000-000002080000}"/>
    <cellStyle name="Currency 2 4 2 11 2" xfId="2051" xr:uid="{00000000-0005-0000-0000-000003080000}"/>
    <cellStyle name="Currency 2 4 2 11 2 2" xfId="2052" xr:uid="{00000000-0005-0000-0000-000004080000}"/>
    <cellStyle name="Currency 2 4 2 11 3" xfId="2053" xr:uid="{00000000-0005-0000-0000-000005080000}"/>
    <cellStyle name="Currency 2 4 2 12" xfId="2054" xr:uid="{00000000-0005-0000-0000-000006080000}"/>
    <cellStyle name="Currency 2 4 2 12 2" xfId="2055" xr:uid="{00000000-0005-0000-0000-000007080000}"/>
    <cellStyle name="Currency 2 4 2 12 2 2" xfId="2056" xr:uid="{00000000-0005-0000-0000-000008080000}"/>
    <cellStyle name="Currency 2 4 2 12 3" xfId="2057" xr:uid="{00000000-0005-0000-0000-000009080000}"/>
    <cellStyle name="Currency 2 4 2 13" xfId="2058" xr:uid="{00000000-0005-0000-0000-00000A080000}"/>
    <cellStyle name="Currency 2 4 2 13 2" xfId="2059" xr:uid="{00000000-0005-0000-0000-00000B080000}"/>
    <cellStyle name="Currency 2 4 2 14" xfId="2060" xr:uid="{00000000-0005-0000-0000-00000C080000}"/>
    <cellStyle name="Currency 2 4 2 14 2" xfId="2061" xr:uid="{00000000-0005-0000-0000-00000D080000}"/>
    <cellStyle name="Currency 2 4 2 15" xfId="2062" xr:uid="{00000000-0005-0000-0000-00000E080000}"/>
    <cellStyle name="Currency 2 4 2 16" xfId="2063" xr:uid="{00000000-0005-0000-0000-00000F080000}"/>
    <cellStyle name="Currency 2 4 2 17" xfId="2064" xr:uid="{00000000-0005-0000-0000-000010080000}"/>
    <cellStyle name="Currency 2 4 2 2" xfId="2065" xr:uid="{00000000-0005-0000-0000-000011080000}"/>
    <cellStyle name="Currency 2 4 2 2 10" xfId="2066" xr:uid="{00000000-0005-0000-0000-000012080000}"/>
    <cellStyle name="Currency 2 4 2 2 10 2" xfId="2067" xr:uid="{00000000-0005-0000-0000-000013080000}"/>
    <cellStyle name="Currency 2 4 2 2 10 2 2" xfId="2068" xr:uid="{00000000-0005-0000-0000-000014080000}"/>
    <cellStyle name="Currency 2 4 2 2 10 3" xfId="2069" xr:uid="{00000000-0005-0000-0000-000015080000}"/>
    <cellStyle name="Currency 2 4 2 2 11" xfId="2070" xr:uid="{00000000-0005-0000-0000-000016080000}"/>
    <cellStyle name="Currency 2 4 2 2 11 2" xfId="2071" xr:uid="{00000000-0005-0000-0000-000017080000}"/>
    <cellStyle name="Currency 2 4 2 2 12" xfId="2072" xr:uid="{00000000-0005-0000-0000-000018080000}"/>
    <cellStyle name="Currency 2 4 2 2 12 2" xfId="2073" xr:uid="{00000000-0005-0000-0000-000019080000}"/>
    <cellStyle name="Currency 2 4 2 2 13" xfId="2074" xr:uid="{00000000-0005-0000-0000-00001A080000}"/>
    <cellStyle name="Currency 2 4 2 2 14" xfId="2075" xr:uid="{00000000-0005-0000-0000-00001B080000}"/>
    <cellStyle name="Currency 2 4 2 2 15" xfId="2076" xr:uid="{00000000-0005-0000-0000-00001C080000}"/>
    <cellStyle name="Currency 2 4 2 2 2" xfId="2077" xr:uid="{00000000-0005-0000-0000-00001D080000}"/>
    <cellStyle name="Currency 2 4 2 2 2 2" xfId="2078" xr:uid="{00000000-0005-0000-0000-00001E080000}"/>
    <cellStyle name="Currency 2 4 2 2 2 2 2" xfId="2079" xr:uid="{00000000-0005-0000-0000-00001F080000}"/>
    <cellStyle name="Currency 2 4 2 2 2 2 3" xfId="2080" xr:uid="{00000000-0005-0000-0000-000020080000}"/>
    <cellStyle name="Currency 2 4 2 2 2 2 3 2" xfId="2081" xr:uid="{00000000-0005-0000-0000-000021080000}"/>
    <cellStyle name="Currency 2 4 2 2 2 2 3 3" xfId="2082" xr:uid="{00000000-0005-0000-0000-000022080000}"/>
    <cellStyle name="Currency 2 4 2 2 2 2 4" xfId="2083" xr:uid="{00000000-0005-0000-0000-000023080000}"/>
    <cellStyle name="Currency 2 4 2 2 2 2 4 2" xfId="2084" xr:uid="{00000000-0005-0000-0000-000024080000}"/>
    <cellStyle name="Currency 2 4 2 2 2 2 4 2 2" xfId="2085" xr:uid="{00000000-0005-0000-0000-000025080000}"/>
    <cellStyle name="Currency 2 4 2 2 2 2 4 3" xfId="2086" xr:uid="{00000000-0005-0000-0000-000026080000}"/>
    <cellStyle name="Currency 2 4 2 2 2 2 5" xfId="2087" xr:uid="{00000000-0005-0000-0000-000027080000}"/>
    <cellStyle name="Currency 2 4 2 2 2 2 5 2" xfId="2088" xr:uid="{00000000-0005-0000-0000-000028080000}"/>
    <cellStyle name="Currency 2 4 2 2 2 2 5 2 2" xfId="2089" xr:uid="{00000000-0005-0000-0000-000029080000}"/>
    <cellStyle name="Currency 2 4 2 2 2 2 5 3" xfId="2090" xr:uid="{00000000-0005-0000-0000-00002A080000}"/>
    <cellStyle name="Currency 2 4 2 2 2 2 6" xfId="2091" xr:uid="{00000000-0005-0000-0000-00002B080000}"/>
    <cellStyle name="Currency 2 4 2 2 2 2 6 2" xfId="2092" xr:uid="{00000000-0005-0000-0000-00002C080000}"/>
    <cellStyle name="Currency 2 4 2 2 2 2 6 2 2" xfId="2093" xr:uid="{00000000-0005-0000-0000-00002D080000}"/>
    <cellStyle name="Currency 2 4 2 2 2 2 6 3" xfId="2094" xr:uid="{00000000-0005-0000-0000-00002E080000}"/>
    <cellStyle name="Currency 2 4 2 2 2 2 7" xfId="2095" xr:uid="{00000000-0005-0000-0000-00002F080000}"/>
    <cellStyle name="Currency 2 4 2 2 2 2 7 2" xfId="2096" xr:uid="{00000000-0005-0000-0000-000030080000}"/>
    <cellStyle name="Currency 2 4 2 2 2 2 8" xfId="2097" xr:uid="{00000000-0005-0000-0000-000031080000}"/>
    <cellStyle name="Currency 2 4 2 2 2 2 8 2" xfId="2098" xr:uid="{00000000-0005-0000-0000-000032080000}"/>
    <cellStyle name="Currency 2 4 2 2 2 2 9" xfId="2099" xr:uid="{00000000-0005-0000-0000-000033080000}"/>
    <cellStyle name="Currency 2 4 2 2 2 3" xfId="2100" xr:uid="{00000000-0005-0000-0000-000034080000}"/>
    <cellStyle name="Currency 2 4 2 2 2 3 2" xfId="2101" xr:uid="{00000000-0005-0000-0000-000035080000}"/>
    <cellStyle name="Currency 2 4 2 2 2 3 3" xfId="2102" xr:uid="{00000000-0005-0000-0000-000036080000}"/>
    <cellStyle name="Currency 2 4 2 2 2 3 3 2" xfId="2103" xr:uid="{00000000-0005-0000-0000-000037080000}"/>
    <cellStyle name="Currency 2 4 2 2 2 3 3 3" xfId="2104" xr:uid="{00000000-0005-0000-0000-000038080000}"/>
    <cellStyle name="Currency 2 4 2 2 2 3 4" xfId="2105" xr:uid="{00000000-0005-0000-0000-000039080000}"/>
    <cellStyle name="Currency 2 4 2 2 2 3 4 2" xfId="2106" xr:uid="{00000000-0005-0000-0000-00003A080000}"/>
    <cellStyle name="Currency 2 4 2 2 2 3 4 2 2" xfId="2107" xr:uid="{00000000-0005-0000-0000-00003B080000}"/>
    <cellStyle name="Currency 2 4 2 2 2 3 4 3" xfId="2108" xr:uid="{00000000-0005-0000-0000-00003C080000}"/>
    <cellStyle name="Currency 2 4 2 2 2 3 5" xfId="2109" xr:uid="{00000000-0005-0000-0000-00003D080000}"/>
    <cellStyle name="Currency 2 4 2 2 2 3 5 2" xfId="2110" xr:uid="{00000000-0005-0000-0000-00003E080000}"/>
    <cellStyle name="Currency 2 4 2 2 2 3 5 2 2" xfId="2111" xr:uid="{00000000-0005-0000-0000-00003F080000}"/>
    <cellStyle name="Currency 2 4 2 2 2 3 5 3" xfId="2112" xr:uid="{00000000-0005-0000-0000-000040080000}"/>
    <cellStyle name="Currency 2 4 2 2 2 3 6" xfId="2113" xr:uid="{00000000-0005-0000-0000-000041080000}"/>
    <cellStyle name="Currency 2 4 2 2 2 3 6 2" xfId="2114" xr:uid="{00000000-0005-0000-0000-000042080000}"/>
    <cellStyle name="Currency 2 4 2 2 2 3 6 2 2" xfId="2115" xr:uid="{00000000-0005-0000-0000-000043080000}"/>
    <cellStyle name="Currency 2 4 2 2 2 3 6 3" xfId="2116" xr:uid="{00000000-0005-0000-0000-000044080000}"/>
    <cellStyle name="Currency 2 4 2 2 2 3 7" xfId="2117" xr:uid="{00000000-0005-0000-0000-000045080000}"/>
    <cellStyle name="Currency 2 4 2 2 2 3 7 2" xfId="2118" xr:uid="{00000000-0005-0000-0000-000046080000}"/>
    <cellStyle name="Currency 2 4 2 2 2 3 8" xfId="2119" xr:uid="{00000000-0005-0000-0000-000047080000}"/>
    <cellStyle name="Currency 2 4 2 2 2 3 8 2" xfId="2120" xr:uid="{00000000-0005-0000-0000-000048080000}"/>
    <cellStyle name="Currency 2 4 2 2 2 3 9" xfId="2121" xr:uid="{00000000-0005-0000-0000-000049080000}"/>
    <cellStyle name="Currency 2 4 2 2 2 4" xfId="2122" xr:uid="{00000000-0005-0000-0000-00004A080000}"/>
    <cellStyle name="Currency 2 4 2 2 2 4 2" xfId="2123" xr:uid="{00000000-0005-0000-0000-00004B080000}"/>
    <cellStyle name="Currency 2 4 2 2 2 4 3" xfId="2124" xr:uid="{00000000-0005-0000-0000-00004C080000}"/>
    <cellStyle name="Currency 2 4 2 2 2 4 3 2" xfId="2125" xr:uid="{00000000-0005-0000-0000-00004D080000}"/>
    <cellStyle name="Currency 2 4 2 2 2 4 3 2 2" xfId="2126" xr:uid="{00000000-0005-0000-0000-00004E080000}"/>
    <cellStyle name="Currency 2 4 2 2 2 4 3 3" xfId="2127" xr:uid="{00000000-0005-0000-0000-00004F080000}"/>
    <cellStyle name="Currency 2 4 2 2 2 4 4" xfId="2128" xr:uid="{00000000-0005-0000-0000-000050080000}"/>
    <cellStyle name="Currency 2 4 2 2 2 4 4 2" xfId="2129" xr:uid="{00000000-0005-0000-0000-000051080000}"/>
    <cellStyle name="Currency 2 4 2 2 2 4 4 2 2" xfId="2130" xr:uid="{00000000-0005-0000-0000-000052080000}"/>
    <cellStyle name="Currency 2 4 2 2 2 4 4 3" xfId="2131" xr:uid="{00000000-0005-0000-0000-000053080000}"/>
    <cellStyle name="Currency 2 4 2 2 2 4 5" xfId="2132" xr:uid="{00000000-0005-0000-0000-000054080000}"/>
    <cellStyle name="Currency 2 4 2 2 2 4 5 2" xfId="2133" xr:uid="{00000000-0005-0000-0000-000055080000}"/>
    <cellStyle name="Currency 2 4 2 2 2 4 5 2 2" xfId="2134" xr:uid="{00000000-0005-0000-0000-000056080000}"/>
    <cellStyle name="Currency 2 4 2 2 2 4 5 3" xfId="2135" xr:uid="{00000000-0005-0000-0000-000057080000}"/>
    <cellStyle name="Currency 2 4 2 2 2 4 6" xfId="2136" xr:uid="{00000000-0005-0000-0000-000058080000}"/>
    <cellStyle name="Currency 2 4 2 2 2 4 6 2" xfId="2137" xr:uid="{00000000-0005-0000-0000-000059080000}"/>
    <cellStyle name="Currency 2 4 2 2 2 4 7" xfId="2138" xr:uid="{00000000-0005-0000-0000-00005A080000}"/>
    <cellStyle name="Currency 2 4 2 2 2 4 7 2" xfId="2139" xr:uid="{00000000-0005-0000-0000-00005B080000}"/>
    <cellStyle name="Currency 2 4 2 2 2 4 8" xfId="2140" xr:uid="{00000000-0005-0000-0000-00005C080000}"/>
    <cellStyle name="Currency 2 4 2 2 2 4 9" xfId="2141" xr:uid="{00000000-0005-0000-0000-00005D080000}"/>
    <cellStyle name="Currency 2 4 2 2 2 5" xfId="2142" xr:uid="{00000000-0005-0000-0000-00005E080000}"/>
    <cellStyle name="Currency 2 4 2 2 2 5 2" xfId="2143" xr:uid="{00000000-0005-0000-0000-00005F080000}"/>
    <cellStyle name="Currency 2 4 2 2 2 5 3" xfId="2144" xr:uid="{00000000-0005-0000-0000-000060080000}"/>
    <cellStyle name="Currency 2 4 2 2 2 6" xfId="2145" xr:uid="{00000000-0005-0000-0000-000061080000}"/>
    <cellStyle name="Currency 2 4 2 2 2 6 2" xfId="2146" xr:uid="{00000000-0005-0000-0000-000062080000}"/>
    <cellStyle name="Currency 2 4 2 2 2 6 2 2" xfId="2147" xr:uid="{00000000-0005-0000-0000-000063080000}"/>
    <cellStyle name="Currency 2 4 2 2 2 6 2 2 2" xfId="2148" xr:uid="{00000000-0005-0000-0000-000064080000}"/>
    <cellStyle name="Currency 2 4 2 2 2 6 2 3" xfId="2149" xr:uid="{00000000-0005-0000-0000-000065080000}"/>
    <cellStyle name="Currency 2 4 2 2 2 6 3" xfId="2150" xr:uid="{00000000-0005-0000-0000-000066080000}"/>
    <cellStyle name="Currency 2 4 2 2 2 6 3 2" xfId="2151" xr:uid="{00000000-0005-0000-0000-000067080000}"/>
    <cellStyle name="Currency 2 4 2 2 2 6 3 2 2" xfId="2152" xr:uid="{00000000-0005-0000-0000-000068080000}"/>
    <cellStyle name="Currency 2 4 2 2 2 6 3 3" xfId="2153" xr:uid="{00000000-0005-0000-0000-000069080000}"/>
    <cellStyle name="Currency 2 4 2 2 2 6 4" xfId="2154" xr:uid="{00000000-0005-0000-0000-00006A080000}"/>
    <cellStyle name="Currency 2 4 2 2 2 6 4 2" xfId="2155" xr:uid="{00000000-0005-0000-0000-00006B080000}"/>
    <cellStyle name="Currency 2 4 2 2 2 6 4 2 2" xfId="2156" xr:uid="{00000000-0005-0000-0000-00006C080000}"/>
    <cellStyle name="Currency 2 4 2 2 2 6 4 3" xfId="2157" xr:uid="{00000000-0005-0000-0000-00006D080000}"/>
    <cellStyle name="Currency 2 4 2 2 2 6 5" xfId="2158" xr:uid="{00000000-0005-0000-0000-00006E080000}"/>
    <cellStyle name="Currency 2 4 2 2 2 6 5 2" xfId="2159" xr:uid="{00000000-0005-0000-0000-00006F080000}"/>
    <cellStyle name="Currency 2 4 2 2 2 6 6" xfId="2160" xr:uid="{00000000-0005-0000-0000-000070080000}"/>
    <cellStyle name="Currency 2 4 2 2 2 6 6 2" xfId="2161" xr:uid="{00000000-0005-0000-0000-000071080000}"/>
    <cellStyle name="Currency 2 4 2 2 2 6 7" xfId="2162" xr:uid="{00000000-0005-0000-0000-000072080000}"/>
    <cellStyle name="Currency 2 4 2 2 2 7" xfId="2163" xr:uid="{00000000-0005-0000-0000-000073080000}"/>
    <cellStyle name="Currency 2 4 2 2 2 7 2" xfId="2164" xr:uid="{00000000-0005-0000-0000-000074080000}"/>
    <cellStyle name="Currency 2 4 2 2 2 7 2 2" xfId="2165" xr:uid="{00000000-0005-0000-0000-000075080000}"/>
    <cellStyle name="Currency 2 4 2 2 2 7 3" xfId="2166" xr:uid="{00000000-0005-0000-0000-000076080000}"/>
    <cellStyle name="Currency 2 4 2 2 2 8" xfId="2167" xr:uid="{00000000-0005-0000-0000-000077080000}"/>
    <cellStyle name="Currency 2 4 2 2 2 8 2" xfId="2168" xr:uid="{00000000-0005-0000-0000-000078080000}"/>
    <cellStyle name="Currency 2 4 2 2 2 8 2 2" xfId="2169" xr:uid="{00000000-0005-0000-0000-000079080000}"/>
    <cellStyle name="Currency 2 4 2 2 2 8 3" xfId="2170" xr:uid="{00000000-0005-0000-0000-00007A080000}"/>
    <cellStyle name="Currency 2 4 2 2 3" xfId="2171" xr:uid="{00000000-0005-0000-0000-00007B080000}"/>
    <cellStyle name="Currency 2 4 2 2 3 10" xfId="2172" xr:uid="{00000000-0005-0000-0000-00007C080000}"/>
    <cellStyle name="Currency 2 4 2 2 3 2" xfId="2173" xr:uid="{00000000-0005-0000-0000-00007D080000}"/>
    <cellStyle name="Currency 2 4 2 2 3 2 2" xfId="2174" xr:uid="{00000000-0005-0000-0000-00007E080000}"/>
    <cellStyle name="Currency 2 4 2 2 3 2 3" xfId="2175" xr:uid="{00000000-0005-0000-0000-00007F080000}"/>
    <cellStyle name="Currency 2 4 2 2 3 2 3 2" xfId="2176" xr:uid="{00000000-0005-0000-0000-000080080000}"/>
    <cellStyle name="Currency 2 4 2 2 3 2 3 3" xfId="2177" xr:uid="{00000000-0005-0000-0000-000081080000}"/>
    <cellStyle name="Currency 2 4 2 2 3 2 4" xfId="2178" xr:uid="{00000000-0005-0000-0000-000082080000}"/>
    <cellStyle name="Currency 2 4 2 2 3 2 4 2" xfId="2179" xr:uid="{00000000-0005-0000-0000-000083080000}"/>
    <cellStyle name="Currency 2 4 2 2 3 2 4 2 2" xfId="2180" xr:uid="{00000000-0005-0000-0000-000084080000}"/>
    <cellStyle name="Currency 2 4 2 2 3 2 4 3" xfId="2181" xr:uid="{00000000-0005-0000-0000-000085080000}"/>
    <cellStyle name="Currency 2 4 2 2 3 2 5" xfId="2182" xr:uid="{00000000-0005-0000-0000-000086080000}"/>
    <cellStyle name="Currency 2 4 2 2 3 2 5 2" xfId="2183" xr:uid="{00000000-0005-0000-0000-000087080000}"/>
    <cellStyle name="Currency 2 4 2 2 3 2 5 2 2" xfId="2184" xr:uid="{00000000-0005-0000-0000-000088080000}"/>
    <cellStyle name="Currency 2 4 2 2 3 2 5 3" xfId="2185" xr:uid="{00000000-0005-0000-0000-000089080000}"/>
    <cellStyle name="Currency 2 4 2 2 3 2 6" xfId="2186" xr:uid="{00000000-0005-0000-0000-00008A080000}"/>
    <cellStyle name="Currency 2 4 2 2 3 2 6 2" xfId="2187" xr:uid="{00000000-0005-0000-0000-00008B080000}"/>
    <cellStyle name="Currency 2 4 2 2 3 2 6 2 2" xfId="2188" xr:uid="{00000000-0005-0000-0000-00008C080000}"/>
    <cellStyle name="Currency 2 4 2 2 3 2 6 3" xfId="2189" xr:uid="{00000000-0005-0000-0000-00008D080000}"/>
    <cellStyle name="Currency 2 4 2 2 3 2 7" xfId="2190" xr:uid="{00000000-0005-0000-0000-00008E080000}"/>
    <cellStyle name="Currency 2 4 2 2 3 2 7 2" xfId="2191" xr:uid="{00000000-0005-0000-0000-00008F080000}"/>
    <cellStyle name="Currency 2 4 2 2 3 2 8" xfId="2192" xr:uid="{00000000-0005-0000-0000-000090080000}"/>
    <cellStyle name="Currency 2 4 2 2 3 2 8 2" xfId="2193" xr:uid="{00000000-0005-0000-0000-000091080000}"/>
    <cellStyle name="Currency 2 4 2 2 3 2 9" xfId="2194" xr:uid="{00000000-0005-0000-0000-000092080000}"/>
    <cellStyle name="Currency 2 4 2 2 3 3" xfId="2195" xr:uid="{00000000-0005-0000-0000-000093080000}"/>
    <cellStyle name="Currency 2 4 2 2 3 4" xfId="2196" xr:uid="{00000000-0005-0000-0000-000094080000}"/>
    <cellStyle name="Currency 2 4 2 2 3 4 2" xfId="2197" xr:uid="{00000000-0005-0000-0000-000095080000}"/>
    <cellStyle name="Currency 2 4 2 2 3 4 3" xfId="2198" xr:uid="{00000000-0005-0000-0000-000096080000}"/>
    <cellStyle name="Currency 2 4 2 2 3 5" xfId="2199" xr:uid="{00000000-0005-0000-0000-000097080000}"/>
    <cellStyle name="Currency 2 4 2 2 3 5 2" xfId="2200" xr:uid="{00000000-0005-0000-0000-000098080000}"/>
    <cellStyle name="Currency 2 4 2 2 3 5 2 2" xfId="2201" xr:uid="{00000000-0005-0000-0000-000099080000}"/>
    <cellStyle name="Currency 2 4 2 2 3 5 3" xfId="2202" xr:uid="{00000000-0005-0000-0000-00009A080000}"/>
    <cellStyle name="Currency 2 4 2 2 3 6" xfId="2203" xr:uid="{00000000-0005-0000-0000-00009B080000}"/>
    <cellStyle name="Currency 2 4 2 2 3 6 2" xfId="2204" xr:uid="{00000000-0005-0000-0000-00009C080000}"/>
    <cellStyle name="Currency 2 4 2 2 3 6 2 2" xfId="2205" xr:uid="{00000000-0005-0000-0000-00009D080000}"/>
    <cellStyle name="Currency 2 4 2 2 3 6 3" xfId="2206" xr:uid="{00000000-0005-0000-0000-00009E080000}"/>
    <cellStyle name="Currency 2 4 2 2 3 7" xfId="2207" xr:uid="{00000000-0005-0000-0000-00009F080000}"/>
    <cellStyle name="Currency 2 4 2 2 3 7 2" xfId="2208" xr:uid="{00000000-0005-0000-0000-0000A0080000}"/>
    <cellStyle name="Currency 2 4 2 2 3 7 2 2" xfId="2209" xr:uid="{00000000-0005-0000-0000-0000A1080000}"/>
    <cellStyle name="Currency 2 4 2 2 3 7 3" xfId="2210" xr:uid="{00000000-0005-0000-0000-0000A2080000}"/>
    <cellStyle name="Currency 2 4 2 2 3 8" xfId="2211" xr:uid="{00000000-0005-0000-0000-0000A3080000}"/>
    <cellStyle name="Currency 2 4 2 2 3 8 2" xfId="2212" xr:uid="{00000000-0005-0000-0000-0000A4080000}"/>
    <cellStyle name="Currency 2 4 2 2 3 9" xfId="2213" xr:uid="{00000000-0005-0000-0000-0000A5080000}"/>
    <cellStyle name="Currency 2 4 2 2 3 9 2" xfId="2214" xr:uid="{00000000-0005-0000-0000-0000A6080000}"/>
    <cellStyle name="Currency 2 4 2 2 4" xfId="2215" xr:uid="{00000000-0005-0000-0000-0000A7080000}"/>
    <cellStyle name="Currency 2 4 2 2 4 2" xfId="2216" xr:uid="{00000000-0005-0000-0000-0000A8080000}"/>
    <cellStyle name="Currency 2 4 2 2 4 2 10" xfId="2217" xr:uid="{00000000-0005-0000-0000-0000A9080000}"/>
    <cellStyle name="Currency 2 4 2 2 4 2 2" xfId="2218" xr:uid="{00000000-0005-0000-0000-0000AA080000}"/>
    <cellStyle name="Currency 2 4 2 2 4 2 3" xfId="2219" xr:uid="{00000000-0005-0000-0000-0000AB080000}"/>
    <cellStyle name="Currency 2 4 2 2 4 2 4" xfId="2220" xr:uid="{00000000-0005-0000-0000-0000AC080000}"/>
    <cellStyle name="Currency 2 4 2 2 4 2 4 2" xfId="2221" xr:uid="{00000000-0005-0000-0000-0000AD080000}"/>
    <cellStyle name="Currency 2 4 2 2 4 2 4 2 2" xfId="2222" xr:uid="{00000000-0005-0000-0000-0000AE080000}"/>
    <cellStyle name="Currency 2 4 2 2 4 2 4 3" xfId="2223" xr:uid="{00000000-0005-0000-0000-0000AF080000}"/>
    <cellStyle name="Currency 2 4 2 2 4 2 5" xfId="2224" xr:uid="{00000000-0005-0000-0000-0000B0080000}"/>
    <cellStyle name="Currency 2 4 2 2 4 2 5 2" xfId="2225" xr:uid="{00000000-0005-0000-0000-0000B1080000}"/>
    <cellStyle name="Currency 2 4 2 2 4 2 5 2 2" xfId="2226" xr:uid="{00000000-0005-0000-0000-0000B2080000}"/>
    <cellStyle name="Currency 2 4 2 2 4 2 5 3" xfId="2227" xr:uid="{00000000-0005-0000-0000-0000B3080000}"/>
    <cellStyle name="Currency 2 4 2 2 4 2 6" xfId="2228" xr:uid="{00000000-0005-0000-0000-0000B4080000}"/>
    <cellStyle name="Currency 2 4 2 2 4 2 6 2" xfId="2229" xr:uid="{00000000-0005-0000-0000-0000B5080000}"/>
    <cellStyle name="Currency 2 4 2 2 4 2 6 2 2" xfId="2230" xr:uid="{00000000-0005-0000-0000-0000B6080000}"/>
    <cellStyle name="Currency 2 4 2 2 4 2 6 3" xfId="2231" xr:uid="{00000000-0005-0000-0000-0000B7080000}"/>
    <cellStyle name="Currency 2 4 2 2 4 2 7" xfId="2232" xr:uid="{00000000-0005-0000-0000-0000B8080000}"/>
    <cellStyle name="Currency 2 4 2 2 4 2 7 2" xfId="2233" xr:uid="{00000000-0005-0000-0000-0000B9080000}"/>
    <cellStyle name="Currency 2 4 2 2 4 2 8" xfId="2234" xr:uid="{00000000-0005-0000-0000-0000BA080000}"/>
    <cellStyle name="Currency 2 4 2 2 4 2 8 2" xfId="2235" xr:uid="{00000000-0005-0000-0000-0000BB080000}"/>
    <cellStyle name="Currency 2 4 2 2 4 2 9" xfId="2236" xr:uid="{00000000-0005-0000-0000-0000BC080000}"/>
    <cellStyle name="Currency 2 4 2 2 4 3" xfId="2237" xr:uid="{00000000-0005-0000-0000-0000BD080000}"/>
    <cellStyle name="Currency 2 4 2 2 4 4" xfId="2238" xr:uid="{00000000-0005-0000-0000-0000BE080000}"/>
    <cellStyle name="Currency 2 4 2 2 4 4 2" xfId="2239" xr:uid="{00000000-0005-0000-0000-0000BF080000}"/>
    <cellStyle name="Currency 2 4 2 2 4 4 2 2" xfId="2240" xr:uid="{00000000-0005-0000-0000-0000C0080000}"/>
    <cellStyle name="Currency 2 4 2 2 4 4 3" xfId="2241" xr:uid="{00000000-0005-0000-0000-0000C1080000}"/>
    <cellStyle name="Currency 2 4 2 2 4 5" xfId="2242" xr:uid="{00000000-0005-0000-0000-0000C2080000}"/>
    <cellStyle name="Currency 2 4 2 2 4 5 2" xfId="2243" xr:uid="{00000000-0005-0000-0000-0000C3080000}"/>
    <cellStyle name="Currency 2 4 2 2 4 5 2 2" xfId="2244" xr:uid="{00000000-0005-0000-0000-0000C4080000}"/>
    <cellStyle name="Currency 2 4 2 2 4 5 3" xfId="2245" xr:uid="{00000000-0005-0000-0000-0000C5080000}"/>
    <cellStyle name="Currency 2 4 2 2 5" xfId="2246" xr:uid="{00000000-0005-0000-0000-0000C6080000}"/>
    <cellStyle name="Currency 2 4 2 2 5 2" xfId="2247" xr:uid="{00000000-0005-0000-0000-0000C7080000}"/>
    <cellStyle name="Currency 2 4 2 2 5 3" xfId="2248" xr:uid="{00000000-0005-0000-0000-0000C8080000}"/>
    <cellStyle name="Currency 2 4 2 2 5 3 2" xfId="2249" xr:uid="{00000000-0005-0000-0000-0000C9080000}"/>
    <cellStyle name="Currency 2 4 2 2 5 3 3" xfId="2250" xr:uid="{00000000-0005-0000-0000-0000CA080000}"/>
    <cellStyle name="Currency 2 4 2 2 5 4" xfId="2251" xr:uid="{00000000-0005-0000-0000-0000CB080000}"/>
    <cellStyle name="Currency 2 4 2 2 5 4 2" xfId="2252" xr:uid="{00000000-0005-0000-0000-0000CC080000}"/>
    <cellStyle name="Currency 2 4 2 2 5 4 2 2" xfId="2253" xr:uid="{00000000-0005-0000-0000-0000CD080000}"/>
    <cellStyle name="Currency 2 4 2 2 5 4 3" xfId="2254" xr:uid="{00000000-0005-0000-0000-0000CE080000}"/>
    <cellStyle name="Currency 2 4 2 2 5 5" xfId="2255" xr:uid="{00000000-0005-0000-0000-0000CF080000}"/>
    <cellStyle name="Currency 2 4 2 2 5 5 2" xfId="2256" xr:uid="{00000000-0005-0000-0000-0000D0080000}"/>
    <cellStyle name="Currency 2 4 2 2 5 5 2 2" xfId="2257" xr:uid="{00000000-0005-0000-0000-0000D1080000}"/>
    <cellStyle name="Currency 2 4 2 2 5 5 3" xfId="2258" xr:uid="{00000000-0005-0000-0000-0000D2080000}"/>
    <cellStyle name="Currency 2 4 2 2 5 6" xfId="2259" xr:uid="{00000000-0005-0000-0000-0000D3080000}"/>
    <cellStyle name="Currency 2 4 2 2 5 6 2" xfId="2260" xr:uid="{00000000-0005-0000-0000-0000D4080000}"/>
    <cellStyle name="Currency 2 4 2 2 5 6 2 2" xfId="2261" xr:uid="{00000000-0005-0000-0000-0000D5080000}"/>
    <cellStyle name="Currency 2 4 2 2 5 6 3" xfId="2262" xr:uid="{00000000-0005-0000-0000-0000D6080000}"/>
    <cellStyle name="Currency 2 4 2 2 5 7" xfId="2263" xr:uid="{00000000-0005-0000-0000-0000D7080000}"/>
    <cellStyle name="Currency 2 4 2 2 5 7 2" xfId="2264" xr:uid="{00000000-0005-0000-0000-0000D8080000}"/>
    <cellStyle name="Currency 2 4 2 2 5 8" xfId="2265" xr:uid="{00000000-0005-0000-0000-0000D9080000}"/>
    <cellStyle name="Currency 2 4 2 2 5 8 2" xfId="2266" xr:uid="{00000000-0005-0000-0000-0000DA080000}"/>
    <cellStyle name="Currency 2 4 2 2 5 9" xfId="2267" xr:uid="{00000000-0005-0000-0000-0000DB080000}"/>
    <cellStyle name="Currency 2 4 2 2 6" xfId="2268" xr:uid="{00000000-0005-0000-0000-0000DC080000}"/>
    <cellStyle name="Currency 2 4 2 2 6 2" xfId="2269" xr:uid="{00000000-0005-0000-0000-0000DD080000}"/>
    <cellStyle name="Currency 2 4 2 2 6 3" xfId="2270" xr:uid="{00000000-0005-0000-0000-0000DE080000}"/>
    <cellStyle name="Currency 2 4 2 2 7" xfId="2271" xr:uid="{00000000-0005-0000-0000-0000DF080000}"/>
    <cellStyle name="Currency 2 4 2 2 8" xfId="2272" xr:uid="{00000000-0005-0000-0000-0000E0080000}"/>
    <cellStyle name="Currency 2 4 2 2 8 2" xfId="2273" xr:uid="{00000000-0005-0000-0000-0000E1080000}"/>
    <cellStyle name="Currency 2 4 2 2 8 2 2" xfId="2274" xr:uid="{00000000-0005-0000-0000-0000E2080000}"/>
    <cellStyle name="Currency 2 4 2 2 8 3" xfId="2275" xr:uid="{00000000-0005-0000-0000-0000E3080000}"/>
    <cellStyle name="Currency 2 4 2 2 8 4" xfId="2276" xr:uid="{00000000-0005-0000-0000-0000E4080000}"/>
    <cellStyle name="Currency 2 4 2 2 9" xfId="2277" xr:uid="{00000000-0005-0000-0000-0000E5080000}"/>
    <cellStyle name="Currency 2 4 2 2 9 2" xfId="2278" xr:uid="{00000000-0005-0000-0000-0000E6080000}"/>
    <cellStyle name="Currency 2 4 2 2 9 2 2" xfId="2279" xr:uid="{00000000-0005-0000-0000-0000E7080000}"/>
    <cellStyle name="Currency 2 4 2 2 9 3" xfId="2280" xr:uid="{00000000-0005-0000-0000-0000E8080000}"/>
    <cellStyle name="Currency 2 4 2 3" xfId="2281" xr:uid="{00000000-0005-0000-0000-0000E9080000}"/>
    <cellStyle name="Currency 2 4 2 3 10" xfId="2282" xr:uid="{00000000-0005-0000-0000-0000EA080000}"/>
    <cellStyle name="Currency 2 4 2 3 10 2" xfId="2283" xr:uid="{00000000-0005-0000-0000-0000EB080000}"/>
    <cellStyle name="Currency 2 4 2 3 10 2 2" xfId="2284" xr:uid="{00000000-0005-0000-0000-0000EC080000}"/>
    <cellStyle name="Currency 2 4 2 3 10 3" xfId="2285" xr:uid="{00000000-0005-0000-0000-0000ED080000}"/>
    <cellStyle name="Currency 2 4 2 3 11" xfId="2286" xr:uid="{00000000-0005-0000-0000-0000EE080000}"/>
    <cellStyle name="Currency 2 4 2 3 11 2" xfId="2287" xr:uid="{00000000-0005-0000-0000-0000EF080000}"/>
    <cellStyle name="Currency 2 4 2 3 12" xfId="2288" xr:uid="{00000000-0005-0000-0000-0000F0080000}"/>
    <cellStyle name="Currency 2 4 2 3 12 2" xfId="2289" xr:uid="{00000000-0005-0000-0000-0000F1080000}"/>
    <cellStyle name="Currency 2 4 2 3 13" xfId="2290" xr:uid="{00000000-0005-0000-0000-0000F2080000}"/>
    <cellStyle name="Currency 2 4 2 3 14" xfId="2291" xr:uid="{00000000-0005-0000-0000-0000F3080000}"/>
    <cellStyle name="Currency 2 4 2 3 15" xfId="2292" xr:uid="{00000000-0005-0000-0000-0000F4080000}"/>
    <cellStyle name="Currency 2 4 2 3 2" xfId="2293" xr:uid="{00000000-0005-0000-0000-0000F5080000}"/>
    <cellStyle name="Currency 2 4 2 3 2 2" xfId="2294" xr:uid="{00000000-0005-0000-0000-0000F6080000}"/>
    <cellStyle name="Currency 2 4 2 3 2 2 2" xfId="2295" xr:uid="{00000000-0005-0000-0000-0000F7080000}"/>
    <cellStyle name="Currency 2 4 2 3 2 2 3" xfId="2296" xr:uid="{00000000-0005-0000-0000-0000F8080000}"/>
    <cellStyle name="Currency 2 4 2 3 2 2 3 2" xfId="2297" xr:uid="{00000000-0005-0000-0000-0000F9080000}"/>
    <cellStyle name="Currency 2 4 2 3 2 2 3 3" xfId="2298" xr:uid="{00000000-0005-0000-0000-0000FA080000}"/>
    <cellStyle name="Currency 2 4 2 3 2 2 4" xfId="2299" xr:uid="{00000000-0005-0000-0000-0000FB080000}"/>
    <cellStyle name="Currency 2 4 2 3 2 2 4 2" xfId="2300" xr:uid="{00000000-0005-0000-0000-0000FC080000}"/>
    <cellStyle name="Currency 2 4 2 3 2 2 4 2 2" xfId="2301" xr:uid="{00000000-0005-0000-0000-0000FD080000}"/>
    <cellStyle name="Currency 2 4 2 3 2 2 4 3" xfId="2302" xr:uid="{00000000-0005-0000-0000-0000FE080000}"/>
    <cellStyle name="Currency 2 4 2 3 2 2 5" xfId="2303" xr:uid="{00000000-0005-0000-0000-0000FF080000}"/>
    <cellStyle name="Currency 2 4 2 3 2 2 5 2" xfId="2304" xr:uid="{00000000-0005-0000-0000-000000090000}"/>
    <cellStyle name="Currency 2 4 2 3 2 2 5 2 2" xfId="2305" xr:uid="{00000000-0005-0000-0000-000001090000}"/>
    <cellStyle name="Currency 2 4 2 3 2 2 5 3" xfId="2306" xr:uid="{00000000-0005-0000-0000-000002090000}"/>
    <cellStyle name="Currency 2 4 2 3 2 2 6" xfId="2307" xr:uid="{00000000-0005-0000-0000-000003090000}"/>
    <cellStyle name="Currency 2 4 2 3 2 2 6 2" xfId="2308" xr:uid="{00000000-0005-0000-0000-000004090000}"/>
    <cellStyle name="Currency 2 4 2 3 2 2 6 2 2" xfId="2309" xr:uid="{00000000-0005-0000-0000-000005090000}"/>
    <cellStyle name="Currency 2 4 2 3 2 2 6 3" xfId="2310" xr:uid="{00000000-0005-0000-0000-000006090000}"/>
    <cellStyle name="Currency 2 4 2 3 2 2 7" xfId="2311" xr:uid="{00000000-0005-0000-0000-000007090000}"/>
    <cellStyle name="Currency 2 4 2 3 2 2 7 2" xfId="2312" xr:uid="{00000000-0005-0000-0000-000008090000}"/>
    <cellStyle name="Currency 2 4 2 3 2 2 8" xfId="2313" xr:uid="{00000000-0005-0000-0000-000009090000}"/>
    <cellStyle name="Currency 2 4 2 3 2 2 8 2" xfId="2314" xr:uid="{00000000-0005-0000-0000-00000A090000}"/>
    <cellStyle name="Currency 2 4 2 3 2 2 9" xfId="2315" xr:uid="{00000000-0005-0000-0000-00000B090000}"/>
    <cellStyle name="Currency 2 4 2 3 2 3" xfId="2316" xr:uid="{00000000-0005-0000-0000-00000C090000}"/>
    <cellStyle name="Currency 2 4 2 3 2 3 2" xfId="2317" xr:uid="{00000000-0005-0000-0000-00000D090000}"/>
    <cellStyle name="Currency 2 4 2 3 2 3 3" xfId="2318" xr:uid="{00000000-0005-0000-0000-00000E090000}"/>
    <cellStyle name="Currency 2 4 2 3 2 3 3 2" xfId="2319" xr:uid="{00000000-0005-0000-0000-00000F090000}"/>
    <cellStyle name="Currency 2 4 2 3 2 3 3 3" xfId="2320" xr:uid="{00000000-0005-0000-0000-000010090000}"/>
    <cellStyle name="Currency 2 4 2 3 2 3 4" xfId="2321" xr:uid="{00000000-0005-0000-0000-000011090000}"/>
    <cellStyle name="Currency 2 4 2 3 2 3 4 2" xfId="2322" xr:uid="{00000000-0005-0000-0000-000012090000}"/>
    <cellStyle name="Currency 2 4 2 3 2 3 4 2 2" xfId="2323" xr:uid="{00000000-0005-0000-0000-000013090000}"/>
    <cellStyle name="Currency 2 4 2 3 2 3 4 3" xfId="2324" xr:uid="{00000000-0005-0000-0000-000014090000}"/>
    <cellStyle name="Currency 2 4 2 3 2 3 5" xfId="2325" xr:uid="{00000000-0005-0000-0000-000015090000}"/>
    <cellStyle name="Currency 2 4 2 3 2 3 5 2" xfId="2326" xr:uid="{00000000-0005-0000-0000-000016090000}"/>
    <cellStyle name="Currency 2 4 2 3 2 3 5 2 2" xfId="2327" xr:uid="{00000000-0005-0000-0000-000017090000}"/>
    <cellStyle name="Currency 2 4 2 3 2 3 5 3" xfId="2328" xr:uid="{00000000-0005-0000-0000-000018090000}"/>
    <cellStyle name="Currency 2 4 2 3 2 3 6" xfId="2329" xr:uid="{00000000-0005-0000-0000-000019090000}"/>
    <cellStyle name="Currency 2 4 2 3 2 3 6 2" xfId="2330" xr:uid="{00000000-0005-0000-0000-00001A090000}"/>
    <cellStyle name="Currency 2 4 2 3 2 3 6 2 2" xfId="2331" xr:uid="{00000000-0005-0000-0000-00001B090000}"/>
    <cellStyle name="Currency 2 4 2 3 2 3 6 3" xfId="2332" xr:uid="{00000000-0005-0000-0000-00001C090000}"/>
    <cellStyle name="Currency 2 4 2 3 2 3 7" xfId="2333" xr:uid="{00000000-0005-0000-0000-00001D090000}"/>
    <cellStyle name="Currency 2 4 2 3 2 3 7 2" xfId="2334" xr:uid="{00000000-0005-0000-0000-00001E090000}"/>
    <cellStyle name="Currency 2 4 2 3 2 3 8" xfId="2335" xr:uid="{00000000-0005-0000-0000-00001F090000}"/>
    <cellStyle name="Currency 2 4 2 3 2 3 8 2" xfId="2336" xr:uid="{00000000-0005-0000-0000-000020090000}"/>
    <cellStyle name="Currency 2 4 2 3 2 3 9" xfId="2337" xr:uid="{00000000-0005-0000-0000-000021090000}"/>
    <cellStyle name="Currency 2 4 2 3 2 4" xfId="2338" xr:uid="{00000000-0005-0000-0000-000022090000}"/>
    <cellStyle name="Currency 2 4 2 3 2 4 2" xfId="2339" xr:uid="{00000000-0005-0000-0000-000023090000}"/>
    <cellStyle name="Currency 2 4 2 3 2 4 3" xfId="2340" xr:uid="{00000000-0005-0000-0000-000024090000}"/>
    <cellStyle name="Currency 2 4 2 3 2 4 3 2" xfId="2341" xr:uid="{00000000-0005-0000-0000-000025090000}"/>
    <cellStyle name="Currency 2 4 2 3 2 4 3 2 2" xfId="2342" xr:uid="{00000000-0005-0000-0000-000026090000}"/>
    <cellStyle name="Currency 2 4 2 3 2 4 3 3" xfId="2343" xr:uid="{00000000-0005-0000-0000-000027090000}"/>
    <cellStyle name="Currency 2 4 2 3 2 4 4" xfId="2344" xr:uid="{00000000-0005-0000-0000-000028090000}"/>
    <cellStyle name="Currency 2 4 2 3 2 4 4 2" xfId="2345" xr:uid="{00000000-0005-0000-0000-000029090000}"/>
    <cellStyle name="Currency 2 4 2 3 2 4 4 2 2" xfId="2346" xr:uid="{00000000-0005-0000-0000-00002A090000}"/>
    <cellStyle name="Currency 2 4 2 3 2 4 4 3" xfId="2347" xr:uid="{00000000-0005-0000-0000-00002B090000}"/>
    <cellStyle name="Currency 2 4 2 3 2 4 5" xfId="2348" xr:uid="{00000000-0005-0000-0000-00002C090000}"/>
    <cellStyle name="Currency 2 4 2 3 2 4 5 2" xfId="2349" xr:uid="{00000000-0005-0000-0000-00002D090000}"/>
    <cellStyle name="Currency 2 4 2 3 2 4 5 2 2" xfId="2350" xr:uid="{00000000-0005-0000-0000-00002E090000}"/>
    <cellStyle name="Currency 2 4 2 3 2 4 5 3" xfId="2351" xr:uid="{00000000-0005-0000-0000-00002F090000}"/>
    <cellStyle name="Currency 2 4 2 3 2 4 6" xfId="2352" xr:uid="{00000000-0005-0000-0000-000030090000}"/>
    <cellStyle name="Currency 2 4 2 3 2 4 6 2" xfId="2353" xr:uid="{00000000-0005-0000-0000-000031090000}"/>
    <cellStyle name="Currency 2 4 2 3 2 4 7" xfId="2354" xr:uid="{00000000-0005-0000-0000-000032090000}"/>
    <cellStyle name="Currency 2 4 2 3 2 4 7 2" xfId="2355" xr:uid="{00000000-0005-0000-0000-000033090000}"/>
    <cellStyle name="Currency 2 4 2 3 2 4 8" xfId="2356" xr:uid="{00000000-0005-0000-0000-000034090000}"/>
    <cellStyle name="Currency 2 4 2 3 2 4 9" xfId="2357" xr:uid="{00000000-0005-0000-0000-000035090000}"/>
    <cellStyle name="Currency 2 4 2 3 2 5" xfId="2358" xr:uid="{00000000-0005-0000-0000-000036090000}"/>
    <cellStyle name="Currency 2 4 2 3 2 5 2" xfId="2359" xr:uid="{00000000-0005-0000-0000-000037090000}"/>
    <cellStyle name="Currency 2 4 2 3 2 5 3" xfId="2360" xr:uid="{00000000-0005-0000-0000-000038090000}"/>
    <cellStyle name="Currency 2 4 2 3 2 6" xfId="2361" xr:uid="{00000000-0005-0000-0000-000039090000}"/>
    <cellStyle name="Currency 2 4 2 3 2 6 2" xfId="2362" xr:uid="{00000000-0005-0000-0000-00003A090000}"/>
    <cellStyle name="Currency 2 4 2 3 2 6 2 2" xfId="2363" xr:uid="{00000000-0005-0000-0000-00003B090000}"/>
    <cellStyle name="Currency 2 4 2 3 2 6 2 2 2" xfId="2364" xr:uid="{00000000-0005-0000-0000-00003C090000}"/>
    <cellStyle name="Currency 2 4 2 3 2 6 2 3" xfId="2365" xr:uid="{00000000-0005-0000-0000-00003D090000}"/>
    <cellStyle name="Currency 2 4 2 3 2 6 3" xfId="2366" xr:uid="{00000000-0005-0000-0000-00003E090000}"/>
    <cellStyle name="Currency 2 4 2 3 2 6 3 2" xfId="2367" xr:uid="{00000000-0005-0000-0000-00003F090000}"/>
    <cellStyle name="Currency 2 4 2 3 2 6 3 2 2" xfId="2368" xr:uid="{00000000-0005-0000-0000-000040090000}"/>
    <cellStyle name="Currency 2 4 2 3 2 6 3 3" xfId="2369" xr:uid="{00000000-0005-0000-0000-000041090000}"/>
    <cellStyle name="Currency 2 4 2 3 2 6 4" xfId="2370" xr:uid="{00000000-0005-0000-0000-000042090000}"/>
    <cellStyle name="Currency 2 4 2 3 2 6 4 2" xfId="2371" xr:uid="{00000000-0005-0000-0000-000043090000}"/>
    <cellStyle name="Currency 2 4 2 3 2 6 4 2 2" xfId="2372" xr:uid="{00000000-0005-0000-0000-000044090000}"/>
    <cellStyle name="Currency 2 4 2 3 2 6 4 3" xfId="2373" xr:uid="{00000000-0005-0000-0000-000045090000}"/>
    <cellStyle name="Currency 2 4 2 3 2 6 5" xfId="2374" xr:uid="{00000000-0005-0000-0000-000046090000}"/>
    <cellStyle name="Currency 2 4 2 3 2 6 5 2" xfId="2375" xr:uid="{00000000-0005-0000-0000-000047090000}"/>
    <cellStyle name="Currency 2 4 2 3 2 6 6" xfId="2376" xr:uid="{00000000-0005-0000-0000-000048090000}"/>
    <cellStyle name="Currency 2 4 2 3 2 6 6 2" xfId="2377" xr:uid="{00000000-0005-0000-0000-000049090000}"/>
    <cellStyle name="Currency 2 4 2 3 2 6 7" xfId="2378" xr:uid="{00000000-0005-0000-0000-00004A090000}"/>
    <cellStyle name="Currency 2 4 2 3 2 7" xfId="2379" xr:uid="{00000000-0005-0000-0000-00004B090000}"/>
    <cellStyle name="Currency 2 4 2 3 2 7 2" xfId="2380" xr:uid="{00000000-0005-0000-0000-00004C090000}"/>
    <cellStyle name="Currency 2 4 2 3 2 7 2 2" xfId="2381" xr:uid="{00000000-0005-0000-0000-00004D090000}"/>
    <cellStyle name="Currency 2 4 2 3 2 7 3" xfId="2382" xr:uid="{00000000-0005-0000-0000-00004E090000}"/>
    <cellStyle name="Currency 2 4 2 3 2 8" xfId="2383" xr:uid="{00000000-0005-0000-0000-00004F090000}"/>
    <cellStyle name="Currency 2 4 2 3 2 8 2" xfId="2384" xr:uid="{00000000-0005-0000-0000-000050090000}"/>
    <cellStyle name="Currency 2 4 2 3 2 8 2 2" xfId="2385" xr:uid="{00000000-0005-0000-0000-000051090000}"/>
    <cellStyle name="Currency 2 4 2 3 2 8 3" xfId="2386" xr:uid="{00000000-0005-0000-0000-000052090000}"/>
    <cellStyle name="Currency 2 4 2 3 3" xfId="2387" xr:uid="{00000000-0005-0000-0000-000053090000}"/>
    <cellStyle name="Currency 2 4 2 3 3 10" xfId="2388" xr:uid="{00000000-0005-0000-0000-000054090000}"/>
    <cellStyle name="Currency 2 4 2 3 3 2" xfId="2389" xr:uid="{00000000-0005-0000-0000-000055090000}"/>
    <cellStyle name="Currency 2 4 2 3 3 2 2" xfId="2390" xr:uid="{00000000-0005-0000-0000-000056090000}"/>
    <cellStyle name="Currency 2 4 2 3 3 2 3" xfId="2391" xr:uid="{00000000-0005-0000-0000-000057090000}"/>
    <cellStyle name="Currency 2 4 2 3 3 2 3 2" xfId="2392" xr:uid="{00000000-0005-0000-0000-000058090000}"/>
    <cellStyle name="Currency 2 4 2 3 3 2 3 3" xfId="2393" xr:uid="{00000000-0005-0000-0000-000059090000}"/>
    <cellStyle name="Currency 2 4 2 3 3 2 4" xfId="2394" xr:uid="{00000000-0005-0000-0000-00005A090000}"/>
    <cellStyle name="Currency 2 4 2 3 3 2 4 2" xfId="2395" xr:uid="{00000000-0005-0000-0000-00005B090000}"/>
    <cellStyle name="Currency 2 4 2 3 3 2 4 2 2" xfId="2396" xr:uid="{00000000-0005-0000-0000-00005C090000}"/>
    <cellStyle name="Currency 2 4 2 3 3 2 4 3" xfId="2397" xr:uid="{00000000-0005-0000-0000-00005D090000}"/>
    <cellStyle name="Currency 2 4 2 3 3 2 5" xfId="2398" xr:uid="{00000000-0005-0000-0000-00005E090000}"/>
    <cellStyle name="Currency 2 4 2 3 3 2 5 2" xfId="2399" xr:uid="{00000000-0005-0000-0000-00005F090000}"/>
    <cellStyle name="Currency 2 4 2 3 3 2 5 2 2" xfId="2400" xr:uid="{00000000-0005-0000-0000-000060090000}"/>
    <cellStyle name="Currency 2 4 2 3 3 2 5 3" xfId="2401" xr:uid="{00000000-0005-0000-0000-000061090000}"/>
    <cellStyle name="Currency 2 4 2 3 3 2 6" xfId="2402" xr:uid="{00000000-0005-0000-0000-000062090000}"/>
    <cellStyle name="Currency 2 4 2 3 3 2 6 2" xfId="2403" xr:uid="{00000000-0005-0000-0000-000063090000}"/>
    <cellStyle name="Currency 2 4 2 3 3 2 6 2 2" xfId="2404" xr:uid="{00000000-0005-0000-0000-000064090000}"/>
    <cellStyle name="Currency 2 4 2 3 3 2 6 3" xfId="2405" xr:uid="{00000000-0005-0000-0000-000065090000}"/>
    <cellStyle name="Currency 2 4 2 3 3 2 7" xfId="2406" xr:uid="{00000000-0005-0000-0000-000066090000}"/>
    <cellStyle name="Currency 2 4 2 3 3 2 7 2" xfId="2407" xr:uid="{00000000-0005-0000-0000-000067090000}"/>
    <cellStyle name="Currency 2 4 2 3 3 2 8" xfId="2408" xr:uid="{00000000-0005-0000-0000-000068090000}"/>
    <cellStyle name="Currency 2 4 2 3 3 2 8 2" xfId="2409" xr:uid="{00000000-0005-0000-0000-000069090000}"/>
    <cellStyle name="Currency 2 4 2 3 3 2 9" xfId="2410" xr:uid="{00000000-0005-0000-0000-00006A090000}"/>
    <cellStyle name="Currency 2 4 2 3 3 3" xfId="2411" xr:uid="{00000000-0005-0000-0000-00006B090000}"/>
    <cellStyle name="Currency 2 4 2 3 3 4" xfId="2412" xr:uid="{00000000-0005-0000-0000-00006C090000}"/>
    <cellStyle name="Currency 2 4 2 3 3 4 2" xfId="2413" xr:uid="{00000000-0005-0000-0000-00006D090000}"/>
    <cellStyle name="Currency 2 4 2 3 3 4 3" xfId="2414" xr:uid="{00000000-0005-0000-0000-00006E090000}"/>
    <cellStyle name="Currency 2 4 2 3 3 5" xfId="2415" xr:uid="{00000000-0005-0000-0000-00006F090000}"/>
    <cellStyle name="Currency 2 4 2 3 3 5 2" xfId="2416" xr:uid="{00000000-0005-0000-0000-000070090000}"/>
    <cellStyle name="Currency 2 4 2 3 3 5 2 2" xfId="2417" xr:uid="{00000000-0005-0000-0000-000071090000}"/>
    <cellStyle name="Currency 2 4 2 3 3 5 3" xfId="2418" xr:uid="{00000000-0005-0000-0000-000072090000}"/>
    <cellStyle name="Currency 2 4 2 3 3 6" xfId="2419" xr:uid="{00000000-0005-0000-0000-000073090000}"/>
    <cellStyle name="Currency 2 4 2 3 3 6 2" xfId="2420" xr:uid="{00000000-0005-0000-0000-000074090000}"/>
    <cellStyle name="Currency 2 4 2 3 3 6 2 2" xfId="2421" xr:uid="{00000000-0005-0000-0000-000075090000}"/>
    <cellStyle name="Currency 2 4 2 3 3 6 3" xfId="2422" xr:uid="{00000000-0005-0000-0000-000076090000}"/>
    <cellStyle name="Currency 2 4 2 3 3 7" xfId="2423" xr:uid="{00000000-0005-0000-0000-000077090000}"/>
    <cellStyle name="Currency 2 4 2 3 3 7 2" xfId="2424" xr:uid="{00000000-0005-0000-0000-000078090000}"/>
    <cellStyle name="Currency 2 4 2 3 3 7 2 2" xfId="2425" xr:uid="{00000000-0005-0000-0000-000079090000}"/>
    <cellStyle name="Currency 2 4 2 3 3 7 3" xfId="2426" xr:uid="{00000000-0005-0000-0000-00007A090000}"/>
    <cellStyle name="Currency 2 4 2 3 3 8" xfId="2427" xr:uid="{00000000-0005-0000-0000-00007B090000}"/>
    <cellStyle name="Currency 2 4 2 3 3 8 2" xfId="2428" xr:uid="{00000000-0005-0000-0000-00007C090000}"/>
    <cellStyle name="Currency 2 4 2 3 3 9" xfId="2429" xr:uid="{00000000-0005-0000-0000-00007D090000}"/>
    <cellStyle name="Currency 2 4 2 3 3 9 2" xfId="2430" xr:uid="{00000000-0005-0000-0000-00007E090000}"/>
    <cellStyle name="Currency 2 4 2 3 4" xfId="2431" xr:uid="{00000000-0005-0000-0000-00007F090000}"/>
    <cellStyle name="Currency 2 4 2 3 4 2" xfId="2432" xr:uid="{00000000-0005-0000-0000-000080090000}"/>
    <cellStyle name="Currency 2 4 2 3 4 2 10" xfId="2433" xr:uid="{00000000-0005-0000-0000-000081090000}"/>
    <cellStyle name="Currency 2 4 2 3 4 2 2" xfId="2434" xr:uid="{00000000-0005-0000-0000-000082090000}"/>
    <cellStyle name="Currency 2 4 2 3 4 2 3" xfId="2435" xr:uid="{00000000-0005-0000-0000-000083090000}"/>
    <cellStyle name="Currency 2 4 2 3 4 2 4" xfId="2436" xr:uid="{00000000-0005-0000-0000-000084090000}"/>
    <cellStyle name="Currency 2 4 2 3 4 2 4 2" xfId="2437" xr:uid="{00000000-0005-0000-0000-000085090000}"/>
    <cellStyle name="Currency 2 4 2 3 4 2 4 2 2" xfId="2438" xr:uid="{00000000-0005-0000-0000-000086090000}"/>
    <cellStyle name="Currency 2 4 2 3 4 2 4 3" xfId="2439" xr:uid="{00000000-0005-0000-0000-000087090000}"/>
    <cellStyle name="Currency 2 4 2 3 4 2 5" xfId="2440" xr:uid="{00000000-0005-0000-0000-000088090000}"/>
    <cellStyle name="Currency 2 4 2 3 4 2 5 2" xfId="2441" xr:uid="{00000000-0005-0000-0000-000089090000}"/>
    <cellStyle name="Currency 2 4 2 3 4 2 5 2 2" xfId="2442" xr:uid="{00000000-0005-0000-0000-00008A090000}"/>
    <cellStyle name="Currency 2 4 2 3 4 2 5 3" xfId="2443" xr:uid="{00000000-0005-0000-0000-00008B090000}"/>
    <cellStyle name="Currency 2 4 2 3 4 2 6" xfId="2444" xr:uid="{00000000-0005-0000-0000-00008C090000}"/>
    <cellStyle name="Currency 2 4 2 3 4 2 6 2" xfId="2445" xr:uid="{00000000-0005-0000-0000-00008D090000}"/>
    <cellStyle name="Currency 2 4 2 3 4 2 6 2 2" xfId="2446" xr:uid="{00000000-0005-0000-0000-00008E090000}"/>
    <cellStyle name="Currency 2 4 2 3 4 2 6 3" xfId="2447" xr:uid="{00000000-0005-0000-0000-00008F090000}"/>
    <cellStyle name="Currency 2 4 2 3 4 2 7" xfId="2448" xr:uid="{00000000-0005-0000-0000-000090090000}"/>
    <cellStyle name="Currency 2 4 2 3 4 2 7 2" xfId="2449" xr:uid="{00000000-0005-0000-0000-000091090000}"/>
    <cellStyle name="Currency 2 4 2 3 4 2 8" xfId="2450" xr:uid="{00000000-0005-0000-0000-000092090000}"/>
    <cellStyle name="Currency 2 4 2 3 4 2 8 2" xfId="2451" xr:uid="{00000000-0005-0000-0000-000093090000}"/>
    <cellStyle name="Currency 2 4 2 3 4 2 9" xfId="2452" xr:uid="{00000000-0005-0000-0000-000094090000}"/>
    <cellStyle name="Currency 2 4 2 3 4 3" xfId="2453" xr:uid="{00000000-0005-0000-0000-000095090000}"/>
    <cellStyle name="Currency 2 4 2 3 4 4" xfId="2454" xr:uid="{00000000-0005-0000-0000-000096090000}"/>
    <cellStyle name="Currency 2 4 2 3 4 4 2" xfId="2455" xr:uid="{00000000-0005-0000-0000-000097090000}"/>
    <cellStyle name="Currency 2 4 2 3 4 4 2 2" xfId="2456" xr:uid="{00000000-0005-0000-0000-000098090000}"/>
    <cellStyle name="Currency 2 4 2 3 4 4 3" xfId="2457" xr:uid="{00000000-0005-0000-0000-000099090000}"/>
    <cellStyle name="Currency 2 4 2 3 4 5" xfId="2458" xr:uid="{00000000-0005-0000-0000-00009A090000}"/>
    <cellStyle name="Currency 2 4 2 3 4 5 2" xfId="2459" xr:uid="{00000000-0005-0000-0000-00009B090000}"/>
    <cellStyle name="Currency 2 4 2 3 4 5 2 2" xfId="2460" xr:uid="{00000000-0005-0000-0000-00009C090000}"/>
    <cellStyle name="Currency 2 4 2 3 4 5 3" xfId="2461" xr:uid="{00000000-0005-0000-0000-00009D090000}"/>
    <cellStyle name="Currency 2 4 2 3 5" xfId="2462" xr:uid="{00000000-0005-0000-0000-00009E090000}"/>
    <cellStyle name="Currency 2 4 2 3 5 2" xfId="2463" xr:uid="{00000000-0005-0000-0000-00009F090000}"/>
    <cellStyle name="Currency 2 4 2 3 5 3" xfId="2464" xr:uid="{00000000-0005-0000-0000-0000A0090000}"/>
    <cellStyle name="Currency 2 4 2 3 5 3 2" xfId="2465" xr:uid="{00000000-0005-0000-0000-0000A1090000}"/>
    <cellStyle name="Currency 2 4 2 3 5 3 3" xfId="2466" xr:uid="{00000000-0005-0000-0000-0000A2090000}"/>
    <cellStyle name="Currency 2 4 2 3 5 4" xfId="2467" xr:uid="{00000000-0005-0000-0000-0000A3090000}"/>
    <cellStyle name="Currency 2 4 2 3 5 4 2" xfId="2468" xr:uid="{00000000-0005-0000-0000-0000A4090000}"/>
    <cellStyle name="Currency 2 4 2 3 5 4 2 2" xfId="2469" xr:uid="{00000000-0005-0000-0000-0000A5090000}"/>
    <cellStyle name="Currency 2 4 2 3 5 4 3" xfId="2470" xr:uid="{00000000-0005-0000-0000-0000A6090000}"/>
    <cellStyle name="Currency 2 4 2 3 5 5" xfId="2471" xr:uid="{00000000-0005-0000-0000-0000A7090000}"/>
    <cellStyle name="Currency 2 4 2 3 5 5 2" xfId="2472" xr:uid="{00000000-0005-0000-0000-0000A8090000}"/>
    <cellStyle name="Currency 2 4 2 3 5 5 2 2" xfId="2473" xr:uid="{00000000-0005-0000-0000-0000A9090000}"/>
    <cellStyle name="Currency 2 4 2 3 5 5 3" xfId="2474" xr:uid="{00000000-0005-0000-0000-0000AA090000}"/>
    <cellStyle name="Currency 2 4 2 3 5 6" xfId="2475" xr:uid="{00000000-0005-0000-0000-0000AB090000}"/>
    <cellStyle name="Currency 2 4 2 3 5 6 2" xfId="2476" xr:uid="{00000000-0005-0000-0000-0000AC090000}"/>
    <cellStyle name="Currency 2 4 2 3 5 6 2 2" xfId="2477" xr:uid="{00000000-0005-0000-0000-0000AD090000}"/>
    <cellStyle name="Currency 2 4 2 3 5 6 3" xfId="2478" xr:uid="{00000000-0005-0000-0000-0000AE090000}"/>
    <cellStyle name="Currency 2 4 2 3 5 7" xfId="2479" xr:uid="{00000000-0005-0000-0000-0000AF090000}"/>
    <cellStyle name="Currency 2 4 2 3 5 7 2" xfId="2480" xr:uid="{00000000-0005-0000-0000-0000B0090000}"/>
    <cellStyle name="Currency 2 4 2 3 5 8" xfId="2481" xr:uid="{00000000-0005-0000-0000-0000B1090000}"/>
    <cellStyle name="Currency 2 4 2 3 5 8 2" xfId="2482" xr:uid="{00000000-0005-0000-0000-0000B2090000}"/>
    <cellStyle name="Currency 2 4 2 3 5 9" xfId="2483" xr:uid="{00000000-0005-0000-0000-0000B3090000}"/>
    <cellStyle name="Currency 2 4 2 3 6" xfId="2484" xr:uid="{00000000-0005-0000-0000-0000B4090000}"/>
    <cellStyle name="Currency 2 4 2 3 6 2" xfId="2485" xr:uid="{00000000-0005-0000-0000-0000B5090000}"/>
    <cellStyle name="Currency 2 4 2 3 6 3" xfId="2486" xr:uid="{00000000-0005-0000-0000-0000B6090000}"/>
    <cellStyle name="Currency 2 4 2 3 7" xfId="2487" xr:uid="{00000000-0005-0000-0000-0000B7090000}"/>
    <cellStyle name="Currency 2 4 2 3 8" xfId="2488" xr:uid="{00000000-0005-0000-0000-0000B8090000}"/>
    <cellStyle name="Currency 2 4 2 3 8 2" xfId="2489" xr:uid="{00000000-0005-0000-0000-0000B9090000}"/>
    <cellStyle name="Currency 2 4 2 3 8 2 2" xfId="2490" xr:uid="{00000000-0005-0000-0000-0000BA090000}"/>
    <cellStyle name="Currency 2 4 2 3 8 3" xfId="2491" xr:uid="{00000000-0005-0000-0000-0000BB090000}"/>
    <cellStyle name="Currency 2 4 2 3 8 4" xfId="2492" xr:uid="{00000000-0005-0000-0000-0000BC090000}"/>
    <cellStyle name="Currency 2 4 2 3 9" xfId="2493" xr:uid="{00000000-0005-0000-0000-0000BD090000}"/>
    <cellStyle name="Currency 2 4 2 3 9 2" xfId="2494" xr:uid="{00000000-0005-0000-0000-0000BE090000}"/>
    <cellStyle name="Currency 2 4 2 3 9 2 2" xfId="2495" xr:uid="{00000000-0005-0000-0000-0000BF090000}"/>
    <cellStyle name="Currency 2 4 2 3 9 3" xfId="2496" xr:uid="{00000000-0005-0000-0000-0000C0090000}"/>
    <cellStyle name="Currency 2 4 2 4" xfId="2497" xr:uid="{00000000-0005-0000-0000-0000C1090000}"/>
    <cellStyle name="Currency 2 4 2 4 2" xfId="2498" xr:uid="{00000000-0005-0000-0000-0000C2090000}"/>
    <cellStyle name="Currency 2 4 2 4 2 2" xfId="2499" xr:uid="{00000000-0005-0000-0000-0000C3090000}"/>
    <cellStyle name="Currency 2 4 2 4 2 3" xfId="2500" xr:uid="{00000000-0005-0000-0000-0000C4090000}"/>
    <cellStyle name="Currency 2 4 2 4 2 3 2" xfId="2501" xr:uid="{00000000-0005-0000-0000-0000C5090000}"/>
    <cellStyle name="Currency 2 4 2 4 2 3 3" xfId="2502" xr:uid="{00000000-0005-0000-0000-0000C6090000}"/>
    <cellStyle name="Currency 2 4 2 4 2 4" xfId="2503" xr:uid="{00000000-0005-0000-0000-0000C7090000}"/>
    <cellStyle name="Currency 2 4 2 4 2 4 2" xfId="2504" xr:uid="{00000000-0005-0000-0000-0000C8090000}"/>
    <cellStyle name="Currency 2 4 2 4 2 4 2 2" xfId="2505" xr:uid="{00000000-0005-0000-0000-0000C9090000}"/>
    <cellStyle name="Currency 2 4 2 4 2 4 3" xfId="2506" xr:uid="{00000000-0005-0000-0000-0000CA090000}"/>
    <cellStyle name="Currency 2 4 2 4 2 5" xfId="2507" xr:uid="{00000000-0005-0000-0000-0000CB090000}"/>
    <cellStyle name="Currency 2 4 2 4 2 5 2" xfId="2508" xr:uid="{00000000-0005-0000-0000-0000CC090000}"/>
    <cellStyle name="Currency 2 4 2 4 2 5 2 2" xfId="2509" xr:uid="{00000000-0005-0000-0000-0000CD090000}"/>
    <cellStyle name="Currency 2 4 2 4 2 5 3" xfId="2510" xr:uid="{00000000-0005-0000-0000-0000CE090000}"/>
    <cellStyle name="Currency 2 4 2 4 2 6" xfId="2511" xr:uid="{00000000-0005-0000-0000-0000CF090000}"/>
    <cellStyle name="Currency 2 4 2 4 2 6 2" xfId="2512" xr:uid="{00000000-0005-0000-0000-0000D0090000}"/>
    <cellStyle name="Currency 2 4 2 4 2 6 2 2" xfId="2513" xr:uid="{00000000-0005-0000-0000-0000D1090000}"/>
    <cellStyle name="Currency 2 4 2 4 2 6 3" xfId="2514" xr:uid="{00000000-0005-0000-0000-0000D2090000}"/>
    <cellStyle name="Currency 2 4 2 4 2 7" xfId="2515" xr:uid="{00000000-0005-0000-0000-0000D3090000}"/>
    <cellStyle name="Currency 2 4 2 4 2 7 2" xfId="2516" xr:uid="{00000000-0005-0000-0000-0000D4090000}"/>
    <cellStyle name="Currency 2 4 2 4 2 8" xfId="2517" xr:uid="{00000000-0005-0000-0000-0000D5090000}"/>
    <cellStyle name="Currency 2 4 2 4 2 8 2" xfId="2518" xr:uid="{00000000-0005-0000-0000-0000D6090000}"/>
    <cellStyle name="Currency 2 4 2 4 2 9" xfId="2519" xr:uid="{00000000-0005-0000-0000-0000D7090000}"/>
    <cellStyle name="Currency 2 4 2 4 3" xfId="2520" xr:uid="{00000000-0005-0000-0000-0000D8090000}"/>
    <cellStyle name="Currency 2 4 2 4 3 2" xfId="2521" xr:uid="{00000000-0005-0000-0000-0000D9090000}"/>
    <cellStyle name="Currency 2 4 2 4 3 3" xfId="2522" xr:uid="{00000000-0005-0000-0000-0000DA090000}"/>
    <cellStyle name="Currency 2 4 2 4 3 3 2" xfId="2523" xr:uid="{00000000-0005-0000-0000-0000DB090000}"/>
    <cellStyle name="Currency 2 4 2 4 3 3 3" xfId="2524" xr:uid="{00000000-0005-0000-0000-0000DC090000}"/>
    <cellStyle name="Currency 2 4 2 4 3 4" xfId="2525" xr:uid="{00000000-0005-0000-0000-0000DD090000}"/>
    <cellStyle name="Currency 2 4 2 4 3 4 2" xfId="2526" xr:uid="{00000000-0005-0000-0000-0000DE090000}"/>
    <cellStyle name="Currency 2 4 2 4 3 4 2 2" xfId="2527" xr:uid="{00000000-0005-0000-0000-0000DF090000}"/>
    <cellStyle name="Currency 2 4 2 4 3 4 3" xfId="2528" xr:uid="{00000000-0005-0000-0000-0000E0090000}"/>
    <cellStyle name="Currency 2 4 2 4 3 5" xfId="2529" xr:uid="{00000000-0005-0000-0000-0000E1090000}"/>
    <cellStyle name="Currency 2 4 2 4 3 5 2" xfId="2530" xr:uid="{00000000-0005-0000-0000-0000E2090000}"/>
    <cellStyle name="Currency 2 4 2 4 3 5 2 2" xfId="2531" xr:uid="{00000000-0005-0000-0000-0000E3090000}"/>
    <cellStyle name="Currency 2 4 2 4 3 5 3" xfId="2532" xr:uid="{00000000-0005-0000-0000-0000E4090000}"/>
    <cellStyle name="Currency 2 4 2 4 3 6" xfId="2533" xr:uid="{00000000-0005-0000-0000-0000E5090000}"/>
    <cellStyle name="Currency 2 4 2 4 3 6 2" xfId="2534" xr:uid="{00000000-0005-0000-0000-0000E6090000}"/>
    <cellStyle name="Currency 2 4 2 4 3 6 2 2" xfId="2535" xr:uid="{00000000-0005-0000-0000-0000E7090000}"/>
    <cellStyle name="Currency 2 4 2 4 3 6 3" xfId="2536" xr:uid="{00000000-0005-0000-0000-0000E8090000}"/>
    <cellStyle name="Currency 2 4 2 4 3 7" xfId="2537" xr:uid="{00000000-0005-0000-0000-0000E9090000}"/>
    <cellStyle name="Currency 2 4 2 4 3 7 2" xfId="2538" xr:uid="{00000000-0005-0000-0000-0000EA090000}"/>
    <cellStyle name="Currency 2 4 2 4 3 8" xfId="2539" xr:uid="{00000000-0005-0000-0000-0000EB090000}"/>
    <cellStyle name="Currency 2 4 2 4 3 8 2" xfId="2540" xr:uid="{00000000-0005-0000-0000-0000EC090000}"/>
    <cellStyle name="Currency 2 4 2 4 3 9" xfId="2541" xr:uid="{00000000-0005-0000-0000-0000ED090000}"/>
    <cellStyle name="Currency 2 4 2 4 4" xfId="2542" xr:uid="{00000000-0005-0000-0000-0000EE090000}"/>
    <cellStyle name="Currency 2 4 2 4 4 2" xfId="2543" xr:uid="{00000000-0005-0000-0000-0000EF090000}"/>
    <cellStyle name="Currency 2 4 2 4 4 3" xfId="2544" xr:uid="{00000000-0005-0000-0000-0000F0090000}"/>
    <cellStyle name="Currency 2 4 2 4 4 3 2" xfId="2545" xr:uid="{00000000-0005-0000-0000-0000F1090000}"/>
    <cellStyle name="Currency 2 4 2 4 4 3 2 2" xfId="2546" xr:uid="{00000000-0005-0000-0000-0000F2090000}"/>
    <cellStyle name="Currency 2 4 2 4 4 3 3" xfId="2547" xr:uid="{00000000-0005-0000-0000-0000F3090000}"/>
    <cellStyle name="Currency 2 4 2 4 4 4" xfId="2548" xr:uid="{00000000-0005-0000-0000-0000F4090000}"/>
    <cellStyle name="Currency 2 4 2 4 4 4 2" xfId="2549" xr:uid="{00000000-0005-0000-0000-0000F5090000}"/>
    <cellStyle name="Currency 2 4 2 4 4 4 2 2" xfId="2550" xr:uid="{00000000-0005-0000-0000-0000F6090000}"/>
    <cellStyle name="Currency 2 4 2 4 4 4 3" xfId="2551" xr:uid="{00000000-0005-0000-0000-0000F7090000}"/>
    <cellStyle name="Currency 2 4 2 4 4 5" xfId="2552" xr:uid="{00000000-0005-0000-0000-0000F8090000}"/>
    <cellStyle name="Currency 2 4 2 4 4 5 2" xfId="2553" xr:uid="{00000000-0005-0000-0000-0000F9090000}"/>
    <cellStyle name="Currency 2 4 2 4 4 5 2 2" xfId="2554" xr:uid="{00000000-0005-0000-0000-0000FA090000}"/>
    <cellStyle name="Currency 2 4 2 4 4 5 3" xfId="2555" xr:uid="{00000000-0005-0000-0000-0000FB090000}"/>
    <cellStyle name="Currency 2 4 2 4 4 6" xfId="2556" xr:uid="{00000000-0005-0000-0000-0000FC090000}"/>
    <cellStyle name="Currency 2 4 2 4 4 6 2" xfId="2557" xr:uid="{00000000-0005-0000-0000-0000FD090000}"/>
    <cellStyle name="Currency 2 4 2 4 4 7" xfId="2558" xr:uid="{00000000-0005-0000-0000-0000FE090000}"/>
    <cellStyle name="Currency 2 4 2 4 4 7 2" xfId="2559" xr:uid="{00000000-0005-0000-0000-0000FF090000}"/>
    <cellStyle name="Currency 2 4 2 4 4 8" xfId="2560" xr:uid="{00000000-0005-0000-0000-0000000A0000}"/>
    <cellStyle name="Currency 2 4 2 4 4 9" xfId="2561" xr:uid="{00000000-0005-0000-0000-0000010A0000}"/>
    <cellStyle name="Currency 2 4 2 4 5" xfId="2562" xr:uid="{00000000-0005-0000-0000-0000020A0000}"/>
    <cellStyle name="Currency 2 4 2 4 5 2" xfId="2563" xr:uid="{00000000-0005-0000-0000-0000030A0000}"/>
    <cellStyle name="Currency 2 4 2 4 5 3" xfId="2564" xr:uid="{00000000-0005-0000-0000-0000040A0000}"/>
    <cellStyle name="Currency 2 4 2 4 6" xfId="2565" xr:uid="{00000000-0005-0000-0000-0000050A0000}"/>
    <cellStyle name="Currency 2 4 2 4 6 2" xfId="2566" xr:uid="{00000000-0005-0000-0000-0000060A0000}"/>
    <cellStyle name="Currency 2 4 2 4 6 2 2" xfId="2567" xr:uid="{00000000-0005-0000-0000-0000070A0000}"/>
    <cellStyle name="Currency 2 4 2 4 6 2 2 2" xfId="2568" xr:uid="{00000000-0005-0000-0000-0000080A0000}"/>
    <cellStyle name="Currency 2 4 2 4 6 2 3" xfId="2569" xr:uid="{00000000-0005-0000-0000-0000090A0000}"/>
    <cellStyle name="Currency 2 4 2 4 6 3" xfId="2570" xr:uid="{00000000-0005-0000-0000-00000A0A0000}"/>
    <cellStyle name="Currency 2 4 2 4 6 3 2" xfId="2571" xr:uid="{00000000-0005-0000-0000-00000B0A0000}"/>
    <cellStyle name="Currency 2 4 2 4 6 3 2 2" xfId="2572" xr:uid="{00000000-0005-0000-0000-00000C0A0000}"/>
    <cellStyle name="Currency 2 4 2 4 6 3 3" xfId="2573" xr:uid="{00000000-0005-0000-0000-00000D0A0000}"/>
    <cellStyle name="Currency 2 4 2 4 6 4" xfId="2574" xr:uid="{00000000-0005-0000-0000-00000E0A0000}"/>
    <cellStyle name="Currency 2 4 2 4 6 4 2" xfId="2575" xr:uid="{00000000-0005-0000-0000-00000F0A0000}"/>
    <cellStyle name="Currency 2 4 2 4 6 4 2 2" xfId="2576" xr:uid="{00000000-0005-0000-0000-0000100A0000}"/>
    <cellStyle name="Currency 2 4 2 4 6 4 3" xfId="2577" xr:uid="{00000000-0005-0000-0000-0000110A0000}"/>
    <cellStyle name="Currency 2 4 2 4 6 5" xfId="2578" xr:uid="{00000000-0005-0000-0000-0000120A0000}"/>
    <cellStyle name="Currency 2 4 2 4 6 5 2" xfId="2579" xr:uid="{00000000-0005-0000-0000-0000130A0000}"/>
    <cellStyle name="Currency 2 4 2 4 6 6" xfId="2580" xr:uid="{00000000-0005-0000-0000-0000140A0000}"/>
    <cellStyle name="Currency 2 4 2 4 6 6 2" xfId="2581" xr:uid="{00000000-0005-0000-0000-0000150A0000}"/>
    <cellStyle name="Currency 2 4 2 4 6 7" xfId="2582" xr:uid="{00000000-0005-0000-0000-0000160A0000}"/>
    <cellStyle name="Currency 2 4 2 4 7" xfId="2583" xr:uid="{00000000-0005-0000-0000-0000170A0000}"/>
    <cellStyle name="Currency 2 4 2 4 7 2" xfId="2584" xr:uid="{00000000-0005-0000-0000-0000180A0000}"/>
    <cellStyle name="Currency 2 4 2 4 7 2 2" xfId="2585" xr:uid="{00000000-0005-0000-0000-0000190A0000}"/>
    <cellStyle name="Currency 2 4 2 4 7 3" xfId="2586" xr:uid="{00000000-0005-0000-0000-00001A0A0000}"/>
    <cellStyle name="Currency 2 4 2 4 8" xfId="2587" xr:uid="{00000000-0005-0000-0000-00001B0A0000}"/>
    <cellStyle name="Currency 2 4 2 4 8 2" xfId="2588" xr:uid="{00000000-0005-0000-0000-00001C0A0000}"/>
    <cellStyle name="Currency 2 4 2 4 8 2 2" xfId="2589" xr:uid="{00000000-0005-0000-0000-00001D0A0000}"/>
    <cellStyle name="Currency 2 4 2 4 8 3" xfId="2590" xr:uid="{00000000-0005-0000-0000-00001E0A0000}"/>
    <cellStyle name="Currency 2 4 2 5" xfId="2591" xr:uid="{00000000-0005-0000-0000-00001F0A0000}"/>
    <cellStyle name="Currency 2 4 2 5 10" xfId="2592" xr:uid="{00000000-0005-0000-0000-0000200A0000}"/>
    <cellStyle name="Currency 2 4 2 5 2" xfId="2593" xr:uid="{00000000-0005-0000-0000-0000210A0000}"/>
    <cellStyle name="Currency 2 4 2 5 2 2" xfId="2594" xr:uid="{00000000-0005-0000-0000-0000220A0000}"/>
    <cellStyle name="Currency 2 4 2 5 2 3" xfId="2595" xr:uid="{00000000-0005-0000-0000-0000230A0000}"/>
    <cellStyle name="Currency 2 4 2 5 2 3 2" xfId="2596" xr:uid="{00000000-0005-0000-0000-0000240A0000}"/>
    <cellStyle name="Currency 2 4 2 5 2 3 3" xfId="2597" xr:uid="{00000000-0005-0000-0000-0000250A0000}"/>
    <cellStyle name="Currency 2 4 2 5 2 4" xfId="2598" xr:uid="{00000000-0005-0000-0000-0000260A0000}"/>
    <cellStyle name="Currency 2 4 2 5 2 4 2" xfId="2599" xr:uid="{00000000-0005-0000-0000-0000270A0000}"/>
    <cellStyle name="Currency 2 4 2 5 2 4 2 2" xfId="2600" xr:uid="{00000000-0005-0000-0000-0000280A0000}"/>
    <cellStyle name="Currency 2 4 2 5 2 4 3" xfId="2601" xr:uid="{00000000-0005-0000-0000-0000290A0000}"/>
    <cellStyle name="Currency 2 4 2 5 2 5" xfId="2602" xr:uid="{00000000-0005-0000-0000-00002A0A0000}"/>
    <cellStyle name="Currency 2 4 2 5 2 5 2" xfId="2603" xr:uid="{00000000-0005-0000-0000-00002B0A0000}"/>
    <cellStyle name="Currency 2 4 2 5 2 5 2 2" xfId="2604" xr:uid="{00000000-0005-0000-0000-00002C0A0000}"/>
    <cellStyle name="Currency 2 4 2 5 2 5 3" xfId="2605" xr:uid="{00000000-0005-0000-0000-00002D0A0000}"/>
    <cellStyle name="Currency 2 4 2 5 2 6" xfId="2606" xr:uid="{00000000-0005-0000-0000-00002E0A0000}"/>
    <cellStyle name="Currency 2 4 2 5 2 6 2" xfId="2607" xr:uid="{00000000-0005-0000-0000-00002F0A0000}"/>
    <cellStyle name="Currency 2 4 2 5 2 6 2 2" xfId="2608" xr:uid="{00000000-0005-0000-0000-0000300A0000}"/>
    <cellStyle name="Currency 2 4 2 5 2 6 3" xfId="2609" xr:uid="{00000000-0005-0000-0000-0000310A0000}"/>
    <cellStyle name="Currency 2 4 2 5 2 7" xfId="2610" xr:uid="{00000000-0005-0000-0000-0000320A0000}"/>
    <cellStyle name="Currency 2 4 2 5 2 7 2" xfId="2611" xr:uid="{00000000-0005-0000-0000-0000330A0000}"/>
    <cellStyle name="Currency 2 4 2 5 2 8" xfId="2612" xr:uid="{00000000-0005-0000-0000-0000340A0000}"/>
    <cellStyle name="Currency 2 4 2 5 2 8 2" xfId="2613" xr:uid="{00000000-0005-0000-0000-0000350A0000}"/>
    <cellStyle name="Currency 2 4 2 5 2 9" xfId="2614" xr:uid="{00000000-0005-0000-0000-0000360A0000}"/>
    <cellStyle name="Currency 2 4 2 5 3" xfId="2615" xr:uid="{00000000-0005-0000-0000-0000370A0000}"/>
    <cellStyle name="Currency 2 4 2 5 4" xfId="2616" xr:uid="{00000000-0005-0000-0000-0000380A0000}"/>
    <cellStyle name="Currency 2 4 2 5 4 2" xfId="2617" xr:uid="{00000000-0005-0000-0000-0000390A0000}"/>
    <cellStyle name="Currency 2 4 2 5 4 3" xfId="2618" xr:uid="{00000000-0005-0000-0000-00003A0A0000}"/>
    <cellStyle name="Currency 2 4 2 5 5" xfId="2619" xr:uid="{00000000-0005-0000-0000-00003B0A0000}"/>
    <cellStyle name="Currency 2 4 2 5 5 2" xfId="2620" xr:uid="{00000000-0005-0000-0000-00003C0A0000}"/>
    <cellStyle name="Currency 2 4 2 5 5 2 2" xfId="2621" xr:uid="{00000000-0005-0000-0000-00003D0A0000}"/>
    <cellStyle name="Currency 2 4 2 5 5 3" xfId="2622" xr:uid="{00000000-0005-0000-0000-00003E0A0000}"/>
    <cellStyle name="Currency 2 4 2 5 6" xfId="2623" xr:uid="{00000000-0005-0000-0000-00003F0A0000}"/>
    <cellStyle name="Currency 2 4 2 5 6 2" xfId="2624" xr:uid="{00000000-0005-0000-0000-0000400A0000}"/>
    <cellStyle name="Currency 2 4 2 5 6 2 2" xfId="2625" xr:uid="{00000000-0005-0000-0000-0000410A0000}"/>
    <cellStyle name="Currency 2 4 2 5 6 3" xfId="2626" xr:uid="{00000000-0005-0000-0000-0000420A0000}"/>
    <cellStyle name="Currency 2 4 2 5 7" xfId="2627" xr:uid="{00000000-0005-0000-0000-0000430A0000}"/>
    <cellStyle name="Currency 2 4 2 5 7 2" xfId="2628" xr:uid="{00000000-0005-0000-0000-0000440A0000}"/>
    <cellStyle name="Currency 2 4 2 5 7 2 2" xfId="2629" xr:uid="{00000000-0005-0000-0000-0000450A0000}"/>
    <cellStyle name="Currency 2 4 2 5 7 3" xfId="2630" xr:uid="{00000000-0005-0000-0000-0000460A0000}"/>
    <cellStyle name="Currency 2 4 2 5 8" xfId="2631" xr:uid="{00000000-0005-0000-0000-0000470A0000}"/>
    <cellStyle name="Currency 2 4 2 5 8 2" xfId="2632" xr:uid="{00000000-0005-0000-0000-0000480A0000}"/>
    <cellStyle name="Currency 2 4 2 5 9" xfId="2633" xr:uid="{00000000-0005-0000-0000-0000490A0000}"/>
    <cellStyle name="Currency 2 4 2 5 9 2" xfId="2634" xr:uid="{00000000-0005-0000-0000-00004A0A0000}"/>
    <cellStyle name="Currency 2 4 2 6" xfId="2635" xr:uid="{00000000-0005-0000-0000-00004B0A0000}"/>
    <cellStyle name="Currency 2 4 2 6 2" xfId="2636" xr:uid="{00000000-0005-0000-0000-00004C0A0000}"/>
    <cellStyle name="Currency 2 4 2 6 2 10" xfId="2637" xr:uid="{00000000-0005-0000-0000-00004D0A0000}"/>
    <cellStyle name="Currency 2 4 2 6 2 2" xfId="2638" xr:uid="{00000000-0005-0000-0000-00004E0A0000}"/>
    <cellStyle name="Currency 2 4 2 6 2 3" xfId="2639" xr:uid="{00000000-0005-0000-0000-00004F0A0000}"/>
    <cellStyle name="Currency 2 4 2 6 2 4" xfId="2640" xr:uid="{00000000-0005-0000-0000-0000500A0000}"/>
    <cellStyle name="Currency 2 4 2 6 2 4 2" xfId="2641" xr:uid="{00000000-0005-0000-0000-0000510A0000}"/>
    <cellStyle name="Currency 2 4 2 6 2 4 2 2" xfId="2642" xr:uid="{00000000-0005-0000-0000-0000520A0000}"/>
    <cellStyle name="Currency 2 4 2 6 2 4 3" xfId="2643" xr:uid="{00000000-0005-0000-0000-0000530A0000}"/>
    <cellStyle name="Currency 2 4 2 6 2 5" xfId="2644" xr:uid="{00000000-0005-0000-0000-0000540A0000}"/>
    <cellStyle name="Currency 2 4 2 6 2 5 2" xfId="2645" xr:uid="{00000000-0005-0000-0000-0000550A0000}"/>
    <cellStyle name="Currency 2 4 2 6 2 5 2 2" xfId="2646" xr:uid="{00000000-0005-0000-0000-0000560A0000}"/>
    <cellStyle name="Currency 2 4 2 6 2 5 3" xfId="2647" xr:uid="{00000000-0005-0000-0000-0000570A0000}"/>
    <cellStyle name="Currency 2 4 2 6 2 6" xfId="2648" xr:uid="{00000000-0005-0000-0000-0000580A0000}"/>
    <cellStyle name="Currency 2 4 2 6 2 6 2" xfId="2649" xr:uid="{00000000-0005-0000-0000-0000590A0000}"/>
    <cellStyle name="Currency 2 4 2 6 2 6 2 2" xfId="2650" xr:uid="{00000000-0005-0000-0000-00005A0A0000}"/>
    <cellStyle name="Currency 2 4 2 6 2 6 3" xfId="2651" xr:uid="{00000000-0005-0000-0000-00005B0A0000}"/>
    <cellStyle name="Currency 2 4 2 6 2 7" xfId="2652" xr:uid="{00000000-0005-0000-0000-00005C0A0000}"/>
    <cellStyle name="Currency 2 4 2 6 2 7 2" xfId="2653" xr:uid="{00000000-0005-0000-0000-00005D0A0000}"/>
    <cellStyle name="Currency 2 4 2 6 2 8" xfId="2654" xr:uid="{00000000-0005-0000-0000-00005E0A0000}"/>
    <cellStyle name="Currency 2 4 2 6 2 8 2" xfId="2655" xr:uid="{00000000-0005-0000-0000-00005F0A0000}"/>
    <cellStyle name="Currency 2 4 2 6 2 9" xfId="2656" xr:uid="{00000000-0005-0000-0000-0000600A0000}"/>
    <cellStyle name="Currency 2 4 2 6 3" xfId="2657" xr:uid="{00000000-0005-0000-0000-0000610A0000}"/>
    <cellStyle name="Currency 2 4 2 6 4" xfId="2658" xr:uid="{00000000-0005-0000-0000-0000620A0000}"/>
    <cellStyle name="Currency 2 4 2 6 4 2" xfId="2659" xr:uid="{00000000-0005-0000-0000-0000630A0000}"/>
    <cellStyle name="Currency 2 4 2 6 4 2 2" xfId="2660" xr:uid="{00000000-0005-0000-0000-0000640A0000}"/>
    <cellStyle name="Currency 2 4 2 6 4 3" xfId="2661" xr:uid="{00000000-0005-0000-0000-0000650A0000}"/>
    <cellStyle name="Currency 2 4 2 6 5" xfId="2662" xr:uid="{00000000-0005-0000-0000-0000660A0000}"/>
    <cellStyle name="Currency 2 4 2 6 5 2" xfId="2663" xr:uid="{00000000-0005-0000-0000-0000670A0000}"/>
    <cellStyle name="Currency 2 4 2 6 5 2 2" xfId="2664" xr:uid="{00000000-0005-0000-0000-0000680A0000}"/>
    <cellStyle name="Currency 2 4 2 6 5 3" xfId="2665" xr:uid="{00000000-0005-0000-0000-0000690A0000}"/>
    <cellStyle name="Currency 2 4 2 7" xfId="2666" xr:uid="{00000000-0005-0000-0000-00006A0A0000}"/>
    <cellStyle name="Currency 2 4 2 7 2" xfId="2667" xr:uid="{00000000-0005-0000-0000-00006B0A0000}"/>
    <cellStyle name="Currency 2 4 2 7 3" xfId="2668" xr:uid="{00000000-0005-0000-0000-00006C0A0000}"/>
    <cellStyle name="Currency 2 4 2 7 3 2" xfId="2669" xr:uid="{00000000-0005-0000-0000-00006D0A0000}"/>
    <cellStyle name="Currency 2 4 2 7 3 3" xfId="2670" xr:uid="{00000000-0005-0000-0000-00006E0A0000}"/>
    <cellStyle name="Currency 2 4 2 7 4" xfId="2671" xr:uid="{00000000-0005-0000-0000-00006F0A0000}"/>
    <cellStyle name="Currency 2 4 2 7 4 2" xfId="2672" xr:uid="{00000000-0005-0000-0000-0000700A0000}"/>
    <cellStyle name="Currency 2 4 2 7 4 2 2" xfId="2673" xr:uid="{00000000-0005-0000-0000-0000710A0000}"/>
    <cellStyle name="Currency 2 4 2 7 4 3" xfId="2674" xr:uid="{00000000-0005-0000-0000-0000720A0000}"/>
    <cellStyle name="Currency 2 4 2 7 5" xfId="2675" xr:uid="{00000000-0005-0000-0000-0000730A0000}"/>
    <cellStyle name="Currency 2 4 2 7 5 2" xfId="2676" xr:uid="{00000000-0005-0000-0000-0000740A0000}"/>
    <cellStyle name="Currency 2 4 2 7 5 2 2" xfId="2677" xr:uid="{00000000-0005-0000-0000-0000750A0000}"/>
    <cellStyle name="Currency 2 4 2 7 5 3" xfId="2678" xr:uid="{00000000-0005-0000-0000-0000760A0000}"/>
    <cellStyle name="Currency 2 4 2 7 6" xfId="2679" xr:uid="{00000000-0005-0000-0000-0000770A0000}"/>
    <cellStyle name="Currency 2 4 2 7 6 2" xfId="2680" xr:uid="{00000000-0005-0000-0000-0000780A0000}"/>
    <cellStyle name="Currency 2 4 2 7 6 2 2" xfId="2681" xr:uid="{00000000-0005-0000-0000-0000790A0000}"/>
    <cellStyle name="Currency 2 4 2 7 6 3" xfId="2682" xr:uid="{00000000-0005-0000-0000-00007A0A0000}"/>
    <cellStyle name="Currency 2 4 2 7 7" xfId="2683" xr:uid="{00000000-0005-0000-0000-00007B0A0000}"/>
    <cellStyle name="Currency 2 4 2 7 7 2" xfId="2684" xr:uid="{00000000-0005-0000-0000-00007C0A0000}"/>
    <cellStyle name="Currency 2 4 2 7 8" xfId="2685" xr:uid="{00000000-0005-0000-0000-00007D0A0000}"/>
    <cellStyle name="Currency 2 4 2 7 8 2" xfId="2686" xr:uid="{00000000-0005-0000-0000-00007E0A0000}"/>
    <cellStyle name="Currency 2 4 2 7 9" xfId="2687" xr:uid="{00000000-0005-0000-0000-00007F0A0000}"/>
    <cellStyle name="Currency 2 4 2 8" xfId="2688" xr:uid="{00000000-0005-0000-0000-0000800A0000}"/>
    <cellStyle name="Currency 2 4 2 8 2" xfId="2689" xr:uid="{00000000-0005-0000-0000-0000810A0000}"/>
    <cellStyle name="Currency 2 4 2 8 3" xfId="2690" xr:uid="{00000000-0005-0000-0000-0000820A0000}"/>
    <cellStyle name="Currency 2 4 2 9" xfId="2691" xr:uid="{00000000-0005-0000-0000-0000830A0000}"/>
    <cellStyle name="Currency 2 4 3" xfId="2692" xr:uid="{00000000-0005-0000-0000-0000840A0000}"/>
    <cellStyle name="Currency 2 4 3 10" xfId="2693" xr:uid="{00000000-0005-0000-0000-0000850A0000}"/>
    <cellStyle name="Currency 2 4 3 10 2" xfId="2694" xr:uid="{00000000-0005-0000-0000-0000860A0000}"/>
    <cellStyle name="Currency 2 4 3 10 2 2" xfId="2695" xr:uid="{00000000-0005-0000-0000-0000870A0000}"/>
    <cellStyle name="Currency 2 4 3 10 3" xfId="2696" xr:uid="{00000000-0005-0000-0000-0000880A0000}"/>
    <cellStyle name="Currency 2 4 3 10 4" xfId="2697" xr:uid="{00000000-0005-0000-0000-0000890A0000}"/>
    <cellStyle name="Currency 2 4 3 11" xfId="2698" xr:uid="{00000000-0005-0000-0000-00008A0A0000}"/>
    <cellStyle name="Currency 2 4 3 11 2" xfId="2699" xr:uid="{00000000-0005-0000-0000-00008B0A0000}"/>
    <cellStyle name="Currency 2 4 3 11 2 2" xfId="2700" xr:uid="{00000000-0005-0000-0000-00008C0A0000}"/>
    <cellStyle name="Currency 2 4 3 11 3" xfId="2701" xr:uid="{00000000-0005-0000-0000-00008D0A0000}"/>
    <cellStyle name="Currency 2 4 3 12" xfId="2702" xr:uid="{00000000-0005-0000-0000-00008E0A0000}"/>
    <cellStyle name="Currency 2 4 3 12 2" xfId="2703" xr:uid="{00000000-0005-0000-0000-00008F0A0000}"/>
    <cellStyle name="Currency 2 4 3 12 2 2" xfId="2704" xr:uid="{00000000-0005-0000-0000-0000900A0000}"/>
    <cellStyle name="Currency 2 4 3 12 3" xfId="2705" xr:uid="{00000000-0005-0000-0000-0000910A0000}"/>
    <cellStyle name="Currency 2 4 3 13" xfId="2706" xr:uid="{00000000-0005-0000-0000-0000920A0000}"/>
    <cellStyle name="Currency 2 4 3 13 2" xfId="2707" xr:uid="{00000000-0005-0000-0000-0000930A0000}"/>
    <cellStyle name="Currency 2 4 3 14" xfId="2708" xr:uid="{00000000-0005-0000-0000-0000940A0000}"/>
    <cellStyle name="Currency 2 4 3 14 2" xfId="2709" xr:uid="{00000000-0005-0000-0000-0000950A0000}"/>
    <cellStyle name="Currency 2 4 3 15" xfId="2710" xr:uid="{00000000-0005-0000-0000-0000960A0000}"/>
    <cellStyle name="Currency 2 4 3 16" xfId="2711" xr:uid="{00000000-0005-0000-0000-0000970A0000}"/>
    <cellStyle name="Currency 2 4 3 17" xfId="2712" xr:uid="{00000000-0005-0000-0000-0000980A0000}"/>
    <cellStyle name="Currency 2 4 3 2" xfId="2713" xr:uid="{00000000-0005-0000-0000-0000990A0000}"/>
    <cellStyle name="Currency 2 4 3 2 10" xfId="2714" xr:uid="{00000000-0005-0000-0000-00009A0A0000}"/>
    <cellStyle name="Currency 2 4 3 2 10 2" xfId="2715" xr:uid="{00000000-0005-0000-0000-00009B0A0000}"/>
    <cellStyle name="Currency 2 4 3 2 10 2 2" xfId="2716" xr:uid="{00000000-0005-0000-0000-00009C0A0000}"/>
    <cellStyle name="Currency 2 4 3 2 10 3" xfId="2717" xr:uid="{00000000-0005-0000-0000-00009D0A0000}"/>
    <cellStyle name="Currency 2 4 3 2 11" xfId="2718" xr:uid="{00000000-0005-0000-0000-00009E0A0000}"/>
    <cellStyle name="Currency 2 4 3 2 11 2" xfId="2719" xr:uid="{00000000-0005-0000-0000-00009F0A0000}"/>
    <cellStyle name="Currency 2 4 3 2 12" xfId="2720" xr:uid="{00000000-0005-0000-0000-0000A00A0000}"/>
    <cellStyle name="Currency 2 4 3 2 12 2" xfId="2721" xr:uid="{00000000-0005-0000-0000-0000A10A0000}"/>
    <cellStyle name="Currency 2 4 3 2 13" xfId="2722" xr:uid="{00000000-0005-0000-0000-0000A20A0000}"/>
    <cellStyle name="Currency 2 4 3 2 14" xfId="2723" xr:uid="{00000000-0005-0000-0000-0000A30A0000}"/>
    <cellStyle name="Currency 2 4 3 2 15" xfId="2724" xr:uid="{00000000-0005-0000-0000-0000A40A0000}"/>
    <cellStyle name="Currency 2 4 3 2 2" xfId="2725" xr:uid="{00000000-0005-0000-0000-0000A50A0000}"/>
    <cellStyle name="Currency 2 4 3 2 2 2" xfId="2726" xr:uid="{00000000-0005-0000-0000-0000A60A0000}"/>
    <cellStyle name="Currency 2 4 3 2 2 2 2" xfId="2727" xr:uid="{00000000-0005-0000-0000-0000A70A0000}"/>
    <cellStyle name="Currency 2 4 3 2 2 2 3" xfId="2728" xr:uid="{00000000-0005-0000-0000-0000A80A0000}"/>
    <cellStyle name="Currency 2 4 3 2 2 2 3 2" xfId="2729" xr:uid="{00000000-0005-0000-0000-0000A90A0000}"/>
    <cellStyle name="Currency 2 4 3 2 2 2 3 3" xfId="2730" xr:uid="{00000000-0005-0000-0000-0000AA0A0000}"/>
    <cellStyle name="Currency 2 4 3 2 2 2 4" xfId="2731" xr:uid="{00000000-0005-0000-0000-0000AB0A0000}"/>
    <cellStyle name="Currency 2 4 3 2 2 2 4 2" xfId="2732" xr:uid="{00000000-0005-0000-0000-0000AC0A0000}"/>
    <cellStyle name="Currency 2 4 3 2 2 2 4 2 2" xfId="2733" xr:uid="{00000000-0005-0000-0000-0000AD0A0000}"/>
    <cellStyle name="Currency 2 4 3 2 2 2 4 3" xfId="2734" xr:uid="{00000000-0005-0000-0000-0000AE0A0000}"/>
    <cellStyle name="Currency 2 4 3 2 2 2 5" xfId="2735" xr:uid="{00000000-0005-0000-0000-0000AF0A0000}"/>
    <cellStyle name="Currency 2 4 3 2 2 2 5 2" xfId="2736" xr:uid="{00000000-0005-0000-0000-0000B00A0000}"/>
    <cellStyle name="Currency 2 4 3 2 2 2 5 2 2" xfId="2737" xr:uid="{00000000-0005-0000-0000-0000B10A0000}"/>
    <cellStyle name="Currency 2 4 3 2 2 2 5 3" xfId="2738" xr:uid="{00000000-0005-0000-0000-0000B20A0000}"/>
    <cellStyle name="Currency 2 4 3 2 2 2 6" xfId="2739" xr:uid="{00000000-0005-0000-0000-0000B30A0000}"/>
    <cellStyle name="Currency 2 4 3 2 2 2 6 2" xfId="2740" xr:uid="{00000000-0005-0000-0000-0000B40A0000}"/>
    <cellStyle name="Currency 2 4 3 2 2 2 6 2 2" xfId="2741" xr:uid="{00000000-0005-0000-0000-0000B50A0000}"/>
    <cellStyle name="Currency 2 4 3 2 2 2 6 3" xfId="2742" xr:uid="{00000000-0005-0000-0000-0000B60A0000}"/>
    <cellStyle name="Currency 2 4 3 2 2 2 7" xfId="2743" xr:uid="{00000000-0005-0000-0000-0000B70A0000}"/>
    <cellStyle name="Currency 2 4 3 2 2 2 7 2" xfId="2744" xr:uid="{00000000-0005-0000-0000-0000B80A0000}"/>
    <cellStyle name="Currency 2 4 3 2 2 2 8" xfId="2745" xr:uid="{00000000-0005-0000-0000-0000B90A0000}"/>
    <cellStyle name="Currency 2 4 3 2 2 2 8 2" xfId="2746" xr:uid="{00000000-0005-0000-0000-0000BA0A0000}"/>
    <cellStyle name="Currency 2 4 3 2 2 2 9" xfId="2747" xr:uid="{00000000-0005-0000-0000-0000BB0A0000}"/>
    <cellStyle name="Currency 2 4 3 2 2 3" xfId="2748" xr:uid="{00000000-0005-0000-0000-0000BC0A0000}"/>
    <cellStyle name="Currency 2 4 3 2 2 3 2" xfId="2749" xr:uid="{00000000-0005-0000-0000-0000BD0A0000}"/>
    <cellStyle name="Currency 2 4 3 2 2 3 3" xfId="2750" xr:uid="{00000000-0005-0000-0000-0000BE0A0000}"/>
    <cellStyle name="Currency 2 4 3 2 2 3 3 2" xfId="2751" xr:uid="{00000000-0005-0000-0000-0000BF0A0000}"/>
    <cellStyle name="Currency 2 4 3 2 2 3 3 3" xfId="2752" xr:uid="{00000000-0005-0000-0000-0000C00A0000}"/>
    <cellStyle name="Currency 2 4 3 2 2 3 4" xfId="2753" xr:uid="{00000000-0005-0000-0000-0000C10A0000}"/>
    <cellStyle name="Currency 2 4 3 2 2 3 4 2" xfId="2754" xr:uid="{00000000-0005-0000-0000-0000C20A0000}"/>
    <cellStyle name="Currency 2 4 3 2 2 3 4 2 2" xfId="2755" xr:uid="{00000000-0005-0000-0000-0000C30A0000}"/>
    <cellStyle name="Currency 2 4 3 2 2 3 4 3" xfId="2756" xr:uid="{00000000-0005-0000-0000-0000C40A0000}"/>
    <cellStyle name="Currency 2 4 3 2 2 3 5" xfId="2757" xr:uid="{00000000-0005-0000-0000-0000C50A0000}"/>
    <cellStyle name="Currency 2 4 3 2 2 3 5 2" xfId="2758" xr:uid="{00000000-0005-0000-0000-0000C60A0000}"/>
    <cellStyle name="Currency 2 4 3 2 2 3 5 2 2" xfId="2759" xr:uid="{00000000-0005-0000-0000-0000C70A0000}"/>
    <cellStyle name="Currency 2 4 3 2 2 3 5 3" xfId="2760" xr:uid="{00000000-0005-0000-0000-0000C80A0000}"/>
    <cellStyle name="Currency 2 4 3 2 2 3 6" xfId="2761" xr:uid="{00000000-0005-0000-0000-0000C90A0000}"/>
    <cellStyle name="Currency 2 4 3 2 2 3 6 2" xfId="2762" xr:uid="{00000000-0005-0000-0000-0000CA0A0000}"/>
    <cellStyle name="Currency 2 4 3 2 2 3 6 2 2" xfId="2763" xr:uid="{00000000-0005-0000-0000-0000CB0A0000}"/>
    <cellStyle name="Currency 2 4 3 2 2 3 6 3" xfId="2764" xr:uid="{00000000-0005-0000-0000-0000CC0A0000}"/>
    <cellStyle name="Currency 2 4 3 2 2 3 7" xfId="2765" xr:uid="{00000000-0005-0000-0000-0000CD0A0000}"/>
    <cellStyle name="Currency 2 4 3 2 2 3 7 2" xfId="2766" xr:uid="{00000000-0005-0000-0000-0000CE0A0000}"/>
    <cellStyle name="Currency 2 4 3 2 2 3 8" xfId="2767" xr:uid="{00000000-0005-0000-0000-0000CF0A0000}"/>
    <cellStyle name="Currency 2 4 3 2 2 3 8 2" xfId="2768" xr:uid="{00000000-0005-0000-0000-0000D00A0000}"/>
    <cellStyle name="Currency 2 4 3 2 2 3 9" xfId="2769" xr:uid="{00000000-0005-0000-0000-0000D10A0000}"/>
    <cellStyle name="Currency 2 4 3 2 2 4" xfId="2770" xr:uid="{00000000-0005-0000-0000-0000D20A0000}"/>
    <cellStyle name="Currency 2 4 3 2 2 4 2" xfId="2771" xr:uid="{00000000-0005-0000-0000-0000D30A0000}"/>
    <cellStyle name="Currency 2 4 3 2 2 4 3" xfId="2772" xr:uid="{00000000-0005-0000-0000-0000D40A0000}"/>
    <cellStyle name="Currency 2 4 3 2 2 4 3 2" xfId="2773" xr:uid="{00000000-0005-0000-0000-0000D50A0000}"/>
    <cellStyle name="Currency 2 4 3 2 2 4 3 2 2" xfId="2774" xr:uid="{00000000-0005-0000-0000-0000D60A0000}"/>
    <cellStyle name="Currency 2 4 3 2 2 4 3 3" xfId="2775" xr:uid="{00000000-0005-0000-0000-0000D70A0000}"/>
    <cellStyle name="Currency 2 4 3 2 2 4 4" xfId="2776" xr:uid="{00000000-0005-0000-0000-0000D80A0000}"/>
    <cellStyle name="Currency 2 4 3 2 2 4 4 2" xfId="2777" xr:uid="{00000000-0005-0000-0000-0000D90A0000}"/>
    <cellStyle name="Currency 2 4 3 2 2 4 4 2 2" xfId="2778" xr:uid="{00000000-0005-0000-0000-0000DA0A0000}"/>
    <cellStyle name="Currency 2 4 3 2 2 4 4 3" xfId="2779" xr:uid="{00000000-0005-0000-0000-0000DB0A0000}"/>
    <cellStyle name="Currency 2 4 3 2 2 4 5" xfId="2780" xr:uid="{00000000-0005-0000-0000-0000DC0A0000}"/>
    <cellStyle name="Currency 2 4 3 2 2 4 5 2" xfId="2781" xr:uid="{00000000-0005-0000-0000-0000DD0A0000}"/>
    <cellStyle name="Currency 2 4 3 2 2 4 5 2 2" xfId="2782" xr:uid="{00000000-0005-0000-0000-0000DE0A0000}"/>
    <cellStyle name="Currency 2 4 3 2 2 4 5 3" xfId="2783" xr:uid="{00000000-0005-0000-0000-0000DF0A0000}"/>
    <cellStyle name="Currency 2 4 3 2 2 4 6" xfId="2784" xr:uid="{00000000-0005-0000-0000-0000E00A0000}"/>
    <cellStyle name="Currency 2 4 3 2 2 4 6 2" xfId="2785" xr:uid="{00000000-0005-0000-0000-0000E10A0000}"/>
    <cellStyle name="Currency 2 4 3 2 2 4 7" xfId="2786" xr:uid="{00000000-0005-0000-0000-0000E20A0000}"/>
    <cellStyle name="Currency 2 4 3 2 2 4 7 2" xfId="2787" xr:uid="{00000000-0005-0000-0000-0000E30A0000}"/>
    <cellStyle name="Currency 2 4 3 2 2 4 8" xfId="2788" xr:uid="{00000000-0005-0000-0000-0000E40A0000}"/>
    <cellStyle name="Currency 2 4 3 2 2 4 9" xfId="2789" xr:uid="{00000000-0005-0000-0000-0000E50A0000}"/>
    <cellStyle name="Currency 2 4 3 2 2 5" xfId="2790" xr:uid="{00000000-0005-0000-0000-0000E60A0000}"/>
    <cellStyle name="Currency 2 4 3 2 2 5 2" xfId="2791" xr:uid="{00000000-0005-0000-0000-0000E70A0000}"/>
    <cellStyle name="Currency 2 4 3 2 2 5 3" xfId="2792" xr:uid="{00000000-0005-0000-0000-0000E80A0000}"/>
    <cellStyle name="Currency 2 4 3 2 2 6" xfId="2793" xr:uid="{00000000-0005-0000-0000-0000E90A0000}"/>
    <cellStyle name="Currency 2 4 3 2 2 6 2" xfId="2794" xr:uid="{00000000-0005-0000-0000-0000EA0A0000}"/>
    <cellStyle name="Currency 2 4 3 2 2 6 2 2" xfId="2795" xr:uid="{00000000-0005-0000-0000-0000EB0A0000}"/>
    <cellStyle name="Currency 2 4 3 2 2 6 2 2 2" xfId="2796" xr:uid="{00000000-0005-0000-0000-0000EC0A0000}"/>
    <cellStyle name="Currency 2 4 3 2 2 6 2 3" xfId="2797" xr:uid="{00000000-0005-0000-0000-0000ED0A0000}"/>
    <cellStyle name="Currency 2 4 3 2 2 6 3" xfId="2798" xr:uid="{00000000-0005-0000-0000-0000EE0A0000}"/>
    <cellStyle name="Currency 2 4 3 2 2 6 3 2" xfId="2799" xr:uid="{00000000-0005-0000-0000-0000EF0A0000}"/>
    <cellStyle name="Currency 2 4 3 2 2 6 3 2 2" xfId="2800" xr:uid="{00000000-0005-0000-0000-0000F00A0000}"/>
    <cellStyle name="Currency 2 4 3 2 2 6 3 3" xfId="2801" xr:uid="{00000000-0005-0000-0000-0000F10A0000}"/>
    <cellStyle name="Currency 2 4 3 2 2 6 4" xfId="2802" xr:uid="{00000000-0005-0000-0000-0000F20A0000}"/>
    <cellStyle name="Currency 2 4 3 2 2 6 4 2" xfId="2803" xr:uid="{00000000-0005-0000-0000-0000F30A0000}"/>
    <cellStyle name="Currency 2 4 3 2 2 6 4 2 2" xfId="2804" xr:uid="{00000000-0005-0000-0000-0000F40A0000}"/>
    <cellStyle name="Currency 2 4 3 2 2 6 4 3" xfId="2805" xr:uid="{00000000-0005-0000-0000-0000F50A0000}"/>
    <cellStyle name="Currency 2 4 3 2 2 6 5" xfId="2806" xr:uid="{00000000-0005-0000-0000-0000F60A0000}"/>
    <cellStyle name="Currency 2 4 3 2 2 6 5 2" xfId="2807" xr:uid="{00000000-0005-0000-0000-0000F70A0000}"/>
    <cellStyle name="Currency 2 4 3 2 2 6 6" xfId="2808" xr:uid="{00000000-0005-0000-0000-0000F80A0000}"/>
    <cellStyle name="Currency 2 4 3 2 2 6 6 2" xfId="2809" xr:uid="{00000000-0005-0000-0000-0000F90A0000}"/>
    <cellStyle name="Currency 2 4 3 2 2 6 7" xfId="2810" xr:uid="{00000000-0005-0000-0000-0000FA0A0000}"/>
    <cellStyle name="Currency 2 4 3 2 2 7" xfId="2811" xr:uid="{00000000-0005-0000-0000-0000FB0A0000}"/>
    <cellStyle name="Currency 2 4 3 2 2 7 2" xfId="2812" xr:uid="{00000000-0005-0000-0000-0000FC0A0000}"/>
    <cellStyle name="Currency 2 4 3 2 2 7 2 2" xfId="2813" xr:uid="{00000000-0005-0000-0000-0000FD0A0000}"/>
    <cellStyle name="Currency 2 4 3 2 2 7 3" xfId="2814" xr:uid="{00000000-0005-0000-0000-0000FE0A0000}"/>
    <cellStyle name="Currency 2 4 3 2 2 8" xfId="2815" xr:uid="{00000000-0005-0000-0000-0000FF0A0000}"/>
    <cellStyle name="Currency 2 4 3 2 2 8 2" xfId="2816" xr:uid="{00000000-0005-0000-0000-0000000B0000}"/>
    <cellStyle name="Currency 2 4 3 2 2 8 2 2" xfId="2817" xr:uid="{00000000-0005-0000-0000-0000010B0000}"/>
    <cellStyle name="Currency 2 4 3 2 2 8 3" xfId="2818" xr:uid="{00000000-0005-0000-0000-0000020B0000}"/>
    <cellStyle name="Currency 2 4 3 2 3" xfId="2819" xr:uid="{00000000-0005-0000-0000-0000030B0000}"/>
    <cellStyle name="Currency 2 4 3 2 3 10" xfId="2820" xr:uid="{00000000-0005-0000-0000-0000040B0000}"/>
    <cellStyle name="Currency 2 4 3 2 3 2" xfId="2821" xr:uid="{00000000-0005-0000-0000-0000050B0000}"/>
    <cellStyle name="Currency 2 4 3 2 3 2 2" xfId="2822" xr:uid="{00000000-0005-0000-0000-0000060B0000}"/>
    <cellStyle name="Currency 2 4 3 2 3 2 3" xfId="2823" xr:uid="{00000000-0005-0000-0000-0000070B0000}"/>
    <cellStyle name="Currency 2 4 3 2 3 2 3 2" xfId="2824" xr:uid="{00000000-0005-0000-0000-0000080B0000}"/>
    <cellStyle name="Currency 2 4 3 2 3 2 3 3" xfId="2825" xr:uid="{00000000-0005-0000-0000-0000090B0000}"/>
    <cellStyle name="Currency 2 4 3 2 3 2 4" xfId="2826" xr:uid="{00000000-0005-0000-0000-00000A0B0000}"/>
    <cellStyle name="Currency 2 4 3 2 3 2 4 2" xfId="2827" xr:uid="{00000000-0005-0000-0000-00000B0B0000}"/>
    <cellStyle name="Currency 2 4 3 2 3 2 4 2 2" xfId="2828" xr:uid="{00000000-0005-0000-0000-00000C0B0000}"/>
    <cellStyle name="Currency 2 4 3 2 3 2 4 3" xfId="2829" xr:uid="{00000000-0005-0000-0000-00000D0B0000}"/>
    <cellStyle name="Currency 2 4 3 2 3 2 5" xfId="2830" xr:uid="{00000000-0005-0000-0000-00000E0B0000}"/>
    <cellStyle name="Currency 2 4 3 2 3 2 5 2" xfId="2831" xr:uid="{00000000-0005-0000-0000-00000F0B0000}"/>
    <cellStyle name="Currency 2 4 3 2 3 2 5 2 2" xfId="2832" xr:uid="{00000000-0005-0000-0000-0000100B0000}"/>
    <cellStyle name="Currency 2 4 3 2 3 2 5 3" xfId="2833" xr:uid="{00000000-0005-0000-0000-0000110B0000}"/>
    <cellStyle name="Currency 2 4 3 2 3 2 6" xfId="2834" xr:uid="{00000000-0005-0000-0000-0000120B0000}"/>
    <cellStyle name="Currency 2 4 3 2 3 2 6 2" xfId="2835" xr:uid="{00000000-0005-0000-0000-0000130B0000}"/>
    <cellStyle name="Currency 2 4 3 2 3 2 6 2 2" xfId="2836" xr:uid="{00000000-0005-0000-0000-0000140B0000}"/>
    <cellStyle name="Currency 2 4 3 2 3 2 6 3" xfId="2837" xr:uid="{00000000-0005-0000-0000-0000150B0000}"/>
    <cellStyle name="Currency 2 4 3 2 3 2 7" xfId="2838" xr:uid="{00000000-0005-0000-0000-0000160B0000}"/>
    <cellStyle name="Currency 2 4 3 2 3 2 7 2" xfId="2839" xr:uid="{00000000-0005-0000-0000-0000170B0000}"/>
    <cellStyle name="Currency 2 4 3 2 3 2 8" xfId="2840" xr:uid="{00000000-0005-0000-0000-0000180B0000}"/>
    <cellStyle name="Currency 2 4 3 2 3 2 8 2" xfId="2841" xr:uid="{00000000-0005-0000-0000-0000190B0000}"/>
    <cellStyle name="Currency 2 4 3 2 3 2 9" xfId="2842" xr:uid="{00000000-0005-0000-0000-00001A0B0000}"/>
    <cellStyle name="Currency 2 4 3 2 3 3" xfId="2843" xr:uid="{00000000-0005-0000-0000-00001B0B0000}"/>
    <cellStyle name="Currency 2 4 3 2 3 4" xfId="2844" xr:uid="{00000000-0005-0000-0000-00001C0B0000}"/>
    <cellStyle name="Currency 2 4 3 2 3 4 2" xfId="2845" xr:uid="{00000000-0005-0000-0000-00001D0B0000}"/>
    <cellStyle name="Currency 2 4 3 2 3 4 3" xfId="2846" xr:uid="{00000000-0005-0000-0000-00001E0B0000}"/>
    <cellStyle name="Currency 2 4 3 2 3 5" xfId="2847" xr:uid="{00000000-0005-0000-0000-00001F0B0000}"/>
    <cellStyle name="Currency 2 4 3 2 3 5 2" xfId="2848" xr:uid="{00000000-0005-0000-0000-0000200B0000}"/>
    <cellStyle name="Currency 2 4 3 2 3 5 2 2" xfId="2849" xr:uid="{00000000-0005-0000-0000-0000210B0000}"/>
    <cellStyle name="Currency 2 4 3 2 3 5 3" xfId="2850" xr:uid="{00000000-0005-0000-0000-0000220B0000}"/>
    <cellStyle name="Currency 2 4 3 2 3 6" xfId="2851" xr:uid="{00000000-0005-0000-0000-0000230B0000}"/>
    <cellStyle name="Currency 2 4 3 2 3 6 2" xfId="2852" xr:uid="{00000000-0005-0000-0000-0000240B0000}"/>
    <cellStyle name="Currency 2 4 3 2 3 6 2 2" xfId="2853" xr:uid="{00000000-0005-0000-0000-0000250B0000}"/>
    <cellStyle name="Currency 2 4 3 2 3 6 3" xfId="2854" xr:uid="{00000000-0005-0000-0000-0000260B0000}"/>
    <cellStyle name="Currency 2 4 3 2 3 7" xfId="2855" xr:uid="{00000000-0005-0000-0000-0000270B0000}"/>
    <cellStyle name="Currency 2 4 3 2 3 7 2" xfId="2856" xr:uid="{00000000-0005-0000-0000-0000280B0000}"/>
    <cellStyle name="Currency 2 4 3 2 3 7 2 2" xfId="2857" xr:uid="{00000000-0005-0000-0000-0000290B0000}"/>
    <cellStyle name="Currency 2 4 3 2 3 7 3" xfId="2858" xr:uid="{00000000-0005-0000-0000-00002A0B0000}"/>
    <cellStyle name="Currency 2 4 3 2 3 8" xfId="2859" xr:uid="{00000000-0005-0000-0000-00002B0B0000}"/>
    <cellStyle name="Currency 2 4 3 2 3 8 2" xfId="2860" xr:uid="{00000000-0005-0000-0000-00002C0B0000}"/>
    <cellStyle name="Currency 2 4 3 2 3 9" xfId="2861" xr:uid="{00000000-0005-0000-0000-00002D0B0000}"/>
    <cellStyle name="Currency 2 4 3 2 3 9 2" xfId="2862" xr:uid="{00000000-0005-0000-0000-00002E0B0000}"/>
    <cellStyle name="Currency 2 4 3 2 4" xfId="2863" xr:uid="{00000000-0005-0000-0000-00002F0B0000}"/>
    <cellStyle name="Currency 2 4 3 2 4 2" xfId="2864" xr:uid="{00000000-0005-0000-0000-0000300B0000}"/>
    <cellStyle name="Currency 2 4 3 2 4 2 10" xfId="2865" xr:uid="{00000000-0005-0000-0000-0000310B0000}"/>
    <cellStyle name="Currency 2 4 3 2 4 2 2" xfId="2866" xr:uid="{00000000-0005-0000-0000-0000320B0000}"/>
    <cellStyle name="Currency 2 4 3 2 4 2 3" xfId="2867" xr:uid="{00000000-0005-0000-0000-0000330B0000}"/>
    <cellStyle name="Currency 2 4 3 2 4 2 4" xfId="2868" xr:uid="{00000000-0005-0000-0000-0000340B0000}"/>
    <cellStyle name="Currency 2 4 3 2 4 2 4 2" xfId="2869" xr:uid="{00000000-0005-0000-0000-0000350B0000}"/>
    <cellStyle name="Currency 2 4 3 2 4 2 4 2 2" xfId="2870" xr:uid="{00000000-0005-0000-0000-0000360B0000}"/>
    <cellStyle name="Currency 2 4 3 2 4 2 4 3" xfId="2871" xr:uid="{00000000-0005-0000-0000-0000370B0000}"/>
    <cellStyle name="Currency 2 4 3 2 4 2 5" xfId="2872" xr:uid="{00000000-0005-0000-0000-0000380B0000}"/>
    <cellStyle name="Currency 2 4 3 2 4 2 5 2" xfId="2873" xr:uid="{00000000-0005-0000-0000-0000390B0000}"/>
    <cellStyle name="Currency 2 4 3 2 4 2 5 2 2" xfId="2874" xr:uid="{00000000-0005-0000-0000-00003A0B0000}"/>
    <cellStyle name="Currency 2 4 3 2 4 2 5 3" xfId="2875" xr:uid="{00000000-0005-0000-0000-00003B0B0000}"/>
    <cellStyle name="Currency 2 4 3 2 4 2 6" xfId="2876" xr:uid="{00000000-0005-0000-0000-00003C0B0000}"/>
    <cellStyle name="Currency 2 4 3 2 4 2 6 2" xfId="2877" xr:uid="{00000000-0005-0000-0000-00003D0B0000}"/>
    <cellStyle name="Currency 2 4 3 2 4 2 6 2 2" xfId="2878" xr:uid="{00000000-0005-0000-0000-00003E0B0000}"/>
    <cellStyle name="Currency 2 4 3 2 4 2 6 3" xfId="2879" xr:uid="{00000000-0005-0000-0000-00003F0B0000}"/>
    <cellStyle name="Currency 2 4 3 2 4 2 7" xfId="2880" xr:uid="{00000000-0005-0000-0000-0000400B0000}"/>
    <cellStyle name="Currency 2 4 3 2 4 2 7 2" xfId="2881" xr:uid="{00000000-0005-0000-0000-0000410B0000}"/>
    <cellStyle name="Currency 2 4 3 2 4 2 8" xfId="2882" xr:uid="{00000000-0005-0000-0000-0000420B0000}"/>
    <cellStyle name="Currency 2 4 3 2 4 2 8 2" xfId="2883" xr:uid="{00000000-0005-0000-0000-0000430B0000}"/>
    <cellStyle name="Currency 2 4 3 2 4 2 9" xfId="2884" xr:uid="{00000000-0005-0000-0000-0000440B0000}"/>
    <cellStyle name="Currency 2 4 3 2 4 3" xfId="2885" xr:uid="{00000000-0005-0000-0000-0000450B0000}"/>
    <cellStyle name="Currency 2 4 3 2 4 4" xfId="2886" xr:uid="{00000000-0005-0000-0000-0000460B0000}"/>
    <cellStyle name="Currency 2 4 3 2 4 4 2" xfId="2887" xr:uid="{00000000-0005-0000-0000-0000470B0000}"/>
    <cellStyle name="Currency 2 4 3 2 4 4 2 2" xfId="2888" xr:uid="{00000000-0005-0000-0000-0000480B0000}"/>
    <cellStyle name="Currency 2 4 3 2 4 4 3" xfId="2889" xr:uid="{00000000-0005-0000-0000-0000490B0000}"/>
    <cellStyle name="Currency 2 4 3 2 4 5" xfId="2890" xr:uid="{00000000-0005-0000-0000-00004A0B0000}"/>
    <cellStyle name="Currency 2 4 3 2 4 5 2" xfId="2891" xr:uid="{00000000-0005-0000-0000-00004B0B0000}"/>
    <cellStyle name="Currency 2 4 3 2 4 5 2 2" xfId="2892" xr:uid="{00000000-0005-0000-0000-00004C0B0000}"/>
    <cellStyle name="Currency 2 4 3 2 4 5 3" xfId="2893" xr:uid="{00000000-0005-0000-0000-00004D0B0000}"/>
    <cellStyle name="Currency 2 4 3 2 5" xfId="2894" xr:uid="{00000000-0005-0000-0000-00004E0B0000}"/>
    <cellStyle name="Currency 2 4 3 2 5 2" xfId="2895" xr:uid="{00000000-0005-0000-0000-00004F0B0000}"/>
    <cellStyle name="Currency 2 4 3 2 5 3" xfId="2896" xr:uid="{00000000-0005-0000-0000-0000500B0000}"/>
    <cellStyle name="Currency 2 4 3 2 5 3 2" xfId="2897" xr:uid="{00000000-0005-0000-0000-0000510B0000}"/>
    <cellStyle name="Currency 2 4 3 2 5 3 3" xfId="2898" xr:uid="{00000000-0005-0000-0000-0000520B0000}"/>
    <cellStyle name="Currency 2 4 3 2 5 4" xfId="2899" xr:uid="{00000000-0005-0000-0000-0000530B0000}"/>
    <cellStyle name="Currency 2 4 3 2 5 4 2" xfId="2900" xr:uid="{00000000-0005-0000-0000-0000540B0000}"/>
    <cellStyle name="Currency 2 4 3 2 5 4 2 2" xfId="2901" xr:uid="{00000000-0005-0000-0000-0000550B0000}"/>
    <cellStyle name="Currency 2 4 3 2 5 4 3" xfId="2902" xr:uid="{00000000-0005-0000-0000-0000560B0000}"/>
    <cellStyle name="Currency 2 4 3 2 5 5" xfId="2903" xr:uid="{00000000-0005-0000-0000-0000570B0000}"/>
    <cellStyle name="Currency 2 4 3 2 5 5 2" xfId="2904" xr:uid="{00000000-0005-0000-0000-0000580B0000}"/>
    <cellStyle name="Currency 2 4 3 2 5 5 2 2" xfId="2905" xr:uid="{00000000-0005-0000-0000-0000590B0000}"/>
    <cellStyle name="Currency 2 4 3 2 5 5 3" xfId="2906" xr:uid="{00000000-0005-0000-0000-00005A0B0000}"/>
    <cellStyle name="Currency 2 4 3 2 5 6" xfId="2907" xr:uid="{00000000-0005-0000-0000-00005B0B0000}"/>
    <cellStyle name="Currency 2 4 3 2 5 6 2" xfId="2908" xr:uid="{00000000-0005-0000-0000-00005C0B0000}"/>
    <cellStyle name="Currency 2 4 3 2 5 6 2 2" xfId="2909" xr:uid="{00000000-0005-0000-0000-00005D0B0000}"/>
    <cellStyle name="Currency 2 4 3 2 5 6 3" xfId="2910" xr:uid="{00000000-0005-0000-0000-00005E0B0000}"/>
    <cellStyle name="Currency 2 4 3 2 5 7" xfId="2911" xr:uid="{00000000-0005-0000-0000-00005F0B0000}"/>
    <cellStyle name="Currency 2 4 3 2 5 7 2" xfId="2912" xr:uid="{00000000-0005-0000-0000-0000600B0000}"/>
    <cellStyle name="Currency 2 4 3 2 5 8" xfId="2913" xr:uid="{00000000-0005-0000-0000-0000610B0000}"/>
    <cellStyle name="Currency 2 4 3 2 5 8 2" xfId="2914" xr:uid="{00000000-0005-0000-0000-0000620B0000}"/>
    <cellStyle name="Currency 2 4 3 2 5 9" xfId="2915" xr:uid="{00000000-0005-0000-0000-0000630B0000}"/>
    <cellStyle name="Currency 2 4 3 2 6" xfId="2916" xr:uid="{00000000-0005-0000-0000-0000640B0000}"/>
    <cellStyle name="Currency 2 4 3 2 6 2" xfId="2917" xr:uid="{00000000-0005-0000-0000-0000650B0000}"/>
    <cellStyle name="Currency 2 4 3 2 6 3" xfId="2918" xr:uid="{00000000-0005-0000-0000-0000660B0000}"/>
    <cellStyle name="Currency 2 4 3 2 7" xfId="2919" xr:uid="{00000000-0005-0000-0000-0000670B0000}"/>
    <cellStyle name="Currency 2 4 3 2 8" xfId="2920" xr:uid="{00000000-0005-0000-0000-0000680B0000}"/>
    <cellStyle name="Currency 2 4 3 2 8 2" xfId="2921" xr:uid="{00000000-0005-0000-0000-0000690B0000}"/>
    <cellStyle name="Currency 2 4 3 2 8 2 2" xfId="2922" xr:uid="{00000000-0005-0000-0000-00006A0B0000}"/>
    <cellStyle name="Currency 2 4 3 2 8 3" xfId="2923" xr:uid="{00000000-0005-0000-0000-00006B0B0000}"/>
    <cellStyle name="Currency 2 4 3 2 8 4" xfId="2924" xr:uid="{00000000-0005-0000-0000-00006C0B0000}"/>
    <cellStyle name="Currency 2 4 3 2 9" xfId="2925" xr:uid="{00000000-0005-0000-0000-00006D0B0000}"/>
    <cellStyle name="Currency 2 4 3 2 9 2" xfId="2926" xr:uid="{00000000-0005-0000-0000-00006E0B0000}"/>
    <cellStyle name="Currency 2 4 3 2 9 2 2" xfId="2927" xr:uid="{00000000-0005-0000-0000-00006F0B0000}"/>
    <cellStyle name="Currency 2 4 3 2 9 3" xfId="2928" xr:uid="{00000000-0005-0000-0000-0000700B0000}"/>
    <cellStyle name="Currency 2 4 3 3" xfId="2929" xr:uid="{00000000-0005-0000-0000-0000710B0000}"/>
    <cellStyle name="Currency 2 4 3 3 10" xfId="2930" xr:uid="{00000000-0005-0000-0000-0000720B0000}"/>
    <cellStyle name="Currency 2 4 3 3 10 2" xfId="2931" xr:uid="{00000000-0005-0000-0000-0000730B0000}"/>
    <cellStyle name="Currency 2 4 3 3 10 2 2" xfId="2932" xr:uid="{00000000-0005-0000-0000-0000740B0000}"/>
    <cellStyle name="Currency 2 4 3 3 10 3" xfId="2933" xr:uid="{00000000-0005-0000-0000-0000750B0000}"/>
    <cellStyle name="Currency 2 4 3 3 11" xfId="2934" xr:uid="{00000000-0005-0000-0000-0000760B0000}"/>
    <cellStyle name="Currency 2 4 3 3 11 2" xfId="2935" xr:uid="{00000000-0005-0000-0000-0000770B0000}"/>
    <cellStyle name="Currency 2 4 3 3 12" xfId="2936" xr:uid="{00000000-0005-0000-0000-0000780B0000}"/>
    <cellStyle name="Currency 2 4 3 3 12 2" xfId="2937" xr:uid="{00000000-0005-0000-0000-0000790B0000}"/>
    <cellStyle name="Currency 2 4 3 3 13" xfId="2938" xr:uid="{00000000-0005-0000-0000-00007A0B0000}"/>
    <cellStyle name="Currency 2 4 3 3 14" xfId="2939" xr:uid="{00000000-0005-0000-0000-00007B0B0000}"/>
    <cellStyle name="Currency 2 4 3 3 15" xfId="2940" xr:uid="{00000000-0005-0000-0000-00007C0B0000}"/>
    <cellStyle name="Currency 2 4 3 3 2" xfId="2941" xr:uid="{00000000-0005-0000-0000-00007D0B0000}"/>
    <cellStyle name="Currency 2 4 3 3 2 2" xfId="2942" xr:uid="{00000000-0005-0000-0000-00007E0B0000}"/>
    <cellStyle name="Currency 2 4 3 3 2 2 2" xfId="2943" xr:uid="{00000000-0005-0000-0000-00007F0B0000}"/>
    <cellStyle name="Currency 2 4 3 3 2 2 3" xfId="2944" xr:uid="{00000000-0005-0000-0000-0000800B0000}"/>
    <cellStyle name="Currency 2 4 3 3 2 2 3 2" xfId="2945" xr:uid="{00000000-0005-0000-0000-0000810B0000}"/>
    <cellStyle name="Currency 2 4 3 3 2 2 3 3" xfId="2946" xr:uid="{00000000-0005-0000-0000-0000820B0000}"/>
    <cellStyle name="Currency 2 4 3 3 2 2 4" xfId="2947" xr:uid="{00000000-0005-0000-0000-0000830B0000}"/>
    <cellStyle name="Currency 2 4 3 3 2 2 4 2" xfId="2948" xr:uid="{00000000-0005-0000-0000-0000840B0000}"/>
    <cellStyle name="Currency 2 4 3 3 2 2 4 2 2" xfId="2949" xr:uid="{00000000-0005-0000-0000-0000850B0000}"/>
    <cellStyle name="Currency 2 4 3 3 2 2 4 3" xfId="2950" xr:uid="{00000000-0005-0000-0000-0000860B0000}"/>
    <cellStyle name="Currency 2 4 3 3 2 2 5" xfId="2951" xr:uid="{00000000-0005-0000-0000-0000870B0000}"/>
    <cellStyle name="Currency 2 4 3 3 2 2 5 2" xfId="2952" xr:uid="{00000000-0005-0000-0000-0000880B0000}"/>
    <cellStyle name="Currency 2 4 3 3 2 2 5 2 2" xfId="2953" xr:uid="{00000000-0005-0000-0000-0000890B0000}"/>
    <cellStyle name="Currency 2 4 3 3 2 2 5 3" xfId="2954" xr:uid="{00000000-0005-0000-0000-00008A0B0000}"/>
    <cellStyle name="Currency 2 4 3 3 2 2 6" xfId="2955" xr:uid="{00000000-0005-0000-0000-00008B0B0000}"/>
    <cellStyle name="Currency 2 4 3 3 2 2 6 2" xfId="2956" xr:uid="{00000000-0005-0000-0000-00008C0B0000}"/>
    <cellStyle name="Currency 2 4 3 3 2 2 6 2 2" xfId="2957" xr:uid="{00000000-0005-0000-0000-00008D0B0000}"/>
    <cellStyle name="Currency 2 4 3 3 2 2 6 3" xfId="2958" xr:uid="{00000000-0005-0000-0000-00008E0B0000}"/>
    <cellStyle name="Currency 2 4 3 3 2 2 7" xfId="2959" xr:uid="{00000000-0005-0000-0000-00008F0B0000}"/>
    <cellStyle name="Currency 2 4 3 3 2 2 7 2" xfId="2960" xr:uid="{00000000-0005-0000-0000-0000900B0000}"/>
    <cellStyle name="Currency 2 4 3 3 2 2 8" xfId="2961" xr:uid="{00000000-0005-0000-0000-0000910B0000}"/>
    <cellStyle name="Currency 2 4 3 3 2 2 8 2" xfId="2962" xr:uid="{00000000-0005-0000-0000-0000920B0000}"/>
    <cellStyle name="Currency 2 4 3 3 2 2 9" xfId="2963" xr:uid="{00000000-0005-0000-0000-0000930B0000}"/>
    <cellStyle name="Currency 2 4 3 3 2 3" xfId="2964" xr:uid="{00000000-0005-0000-0000-0000940B0000}"/>
    <cellStyle name="Currency 2 4 3 3 2 3 2" xfId="2965" xr:uid="{00000000-0005-0000-0000-0000950B0000}"/>
    <cellStyle name="Currency 2 4 3 3 2 3 3" xfId="2966" xr:uid="{00000000-0005-0000-0000-0000960B0000}"/>
    <cellStyle name="Currency 2 4 3 3 2 3 3 2" xfId="2967" xr:uid="{00000000-0005-0000-0000-0000970B0000}"/>
    <cellStyle name="Currency 2 4 3 3 2 3 3 3" xfId="2968" xr:uid="{00000000-0005-0000-0000-0000980B0000}"/>
    <cellStyle name="Currency 2 4 3 3 2 3 4" xfId="2969" xr:uid="{00000000-0005-0000-0000-0000990B0000}"/>
    <cellStyle name="Currency 2 4 3 3 2 3 4 2" xfId="2970" xr:uid="{00000000-0005-0000-0000-00009A0B0000}"/>
    <cellStyle name="Currency 2 4 3 3 2 3 4 2 2" xfId="2971" xr:uid="{00000000-0005-0000-0000-00009B0B0000}"/>
    <cellStyle name="Currency 2 4 3 3 2 3 4 3" xfId="2972" xr:uid="{00000000-0005-0000-0000-00009C0B0000}"/>
    <cellStyle name="Currency 2 4 3 3 2 3 5" xfId="2973" xr:uid="{00000000-0005-0000-0000-00009D0B0000}"/>
    <cellStyle name="Currency 2 4 3 3 2 3 5 2" xfId="2974" xr:uid="{00000000-0005-0000-0000-00009E0B0000}"/>
    <cellStyle name="Currency 2 4 3 3 2 3 5 2 2" xfId="2975" xr:uid="{00000000-0005-0000-0000-00009F0B0000}"/>
    <cellStyle name="Currency 2 4 3 3 2 3 5 3" xfId="2976" xr:uid="{00000000-0005-0000-0000-0000A00B0000}"/>
    <cellStyle name="Currency 2 4 3 3 2 3 6" xfId="2977" xr:uid="{00000000-0005-0000-0000-0000A10B0000}"/>
    <cellStyle name="Currency 2 4 3 3 2 3 6 2" xfId="2978" xr:uid="{00000000-0005-0000-0000-0000A20B0000}"/>
    <cellStyle name="Currency 2 4 3 3 2 3 6 2 2" xfId="2979" xr:uid="{00000000-0005-0000-0000-0000A30B0000}"/>
    <cellStyle name="Currency 2 4 3 3 2 3 6 3" xfId="2980" xr:uid="{00000000-0005-0000-0000-0000A40B0000}"/>
    <cellStyle name="Currency 2 4 3 3 2 3 7" xfId="2981" xr:uid="{00000000-0005-0000-0000-0000A50B0000}"/>
    <cellStyle name="Currency 2 4 3 3 2 3 7 2" xfId="2982" xr:uid="{00000000-0005-0000-0000-0000A60B0000}"/>
    <cellStyle name="Currency 2 4 3 3 2 3 8" xfId="2983" xr:uid="{00000000-0005-0000-0000-0000A70B0000}"/>
    <cellStyle name="Currency 2 4 3 3 2 3 8 2" xfId="2984" xr:uid="{00000000-0005-0000-0000-0000A80B0000}"/>
    <cellStyle name="Currency 2 4 3 3 2 3 9" xfId="2985" xr:uid="{00000000-0005-0000-0000-0000A90B0000}"/>
    <cellStyle name="Currency 2 4 3 3 2 4" xfId="2986" xr:uid="{00000000-0005-0000-0000-0000AA0B0000}"/>
    <cellStyle name="Currency 2 4 3 3 2 4 2" xfId="2987" xr:uid="{00000000-0005-0000-0000-0000AB0B0000}"/>
    <cellStyle name="Currency 2 4 3 3 2 4 3" xfId="2988" xr:uid="{00000000-0005-0000-0000-0000AC0B0000}"/>
    <cellStyle name="Currency 2 4 3 3 2 4 3 2" xfId="2989" xr:uid="{00000000-0005-0000-0000-0000AD0B0000}"/>
    <cellStyle name="Currency 2 4 3 3 2 4 3 2 2" xfId="2990" xr:uid="{00000000-0005-0000-0000-0000AE0B0000}"/>
    <cellStyle name="Currency 2 4 3 3 2 4 3 3" xfId="2991" xr:uid="{00000000-0005-0000-0000-0000AF0B0000}"/>
    <cellStyle name="Currency 2 4 3 3 2 4 4" xfId="2992" xr:uid="{00000000-0005-0000-0000-0000B00B0000}"/>
    <cellStyle name="Currency 2 4 3 3 2 4 4 2" xfId="2993" xr:uid="{00000000-0005-0000-0000-0000B10B0000}"/>
    <cellStyle name="Currency 2 4 3 3 2 4 4 2 2" xfId="2994" xr:uid="{00000000-0005-0000-0000-0000B20B0000}"/>
    <cellStyle name="Currency 2 4 3 3 2 4 4 3" xfId="2995" xr:uid="{00000000-0005-0000-0000-0000B30B0000}"/>
    <cellStyle name="Currency 2 4 3 3 2 4 5" xfId="2996" xr:uid="{00000000-0005-0000-0000-0000B40B0000}"/>
    <cellStyle name="Currency 2 4 3 3 2 4 5 2" xfId="2997" xr:uid="{00000000-0005-0000-0000-0000B50B0000}"/>
    <cellStyle name="Currency 2 4 3 3 2 4 5 2 2" xfId="2998" xr:uid="{00000000-0005-0000-0000-0000B60B0000}"/>
    <cellStyle name="Currency 2 4 3 3 2 4 5 3" xfId="2999" xr:uid="{00000000-0005-0000-0000-0000B70B0000}"/>
    <cellStyle name="Currency 2 4 3 3 2 4 6" xfId="3000" xr:uid="{00000000-0005-0000-0000-0000B80B0000}"/>
    <cellStyle name="Currency 2 4 3 3 2 4 6 2" xfId="3001" xr:uid="{00000000-0005-0000-0000-0000B90B0000}"/>
    <cellStyle name="Currency 2 4 3 3 2 4 7" xfId="3002" xr:uid="{00000000-0005-0000-0000-0000BA0B0000}"/>
    <cellStyle name="Currency 2 4 3 3 2 4 7 2" xfId="3003" xr:uid="{00000000-0005-0000-0000-0000BB0B0000}"/>
    <cellStyle name="Currency 2 4 3 3 2 4 8" xfId="3004" xr:uid="{00000000-0005-0000-0000-0000BC0B0000}"/>
    <cellStyle name="Currency 2 4 3 3 2 4 9" xfId="3005" xr:uid="{00000000-0005-0000-0000-0000BD0B0000}"/>
    <cellStyle name="Currency 2 4 3 3 2 5" xfId="3006" xr:uid="{00000000-0005-0000-0000-0000BE0B0000}"/>
    <cellStyle name="Currency 2 4 3 3 2 5 2" xfId="3007" xr:uid="{00000000-0005-0000-0000-0000BF0B0000}"/>
    <cellStyle name="Currency 2 4 3 3 2 5 3" xfId="3008" xr:uid="{00000000-0005-0000-0000-0000C00B0000}"/>
    <cellStyle name="Currency 2 4 3 3 2 6" xfId="3009" xr:uid="{00000000-0005-0000-0000-0000C10B0000}"/>
    <cellStyle name="Currency 2 4 3 3 2 6 2" xfId="3010" xr:uid="{00000000-0005-0000-0000-0000C20B0000}"/>
    <cellStyle name="Currency 2 4 3 3 2 6 2 2" xfId="3011" xr:uid="{00000000-0005-0000-0000-0000C30B0000}"/>
    <cellStyle name="Currency 2 4 3 3 2 6 2 2 2" xfId="3012" xr:uid="{00000000-0005-0000-0000-0000C40B0000}"/>
    <cellStyle name="Currency 2 4 3 3 2 6 2 3" xfId="3013" xr:uid="{00000000-0005-0000-0000-0000C50B0000}"/>
    <cellStyle name="Currency 2 4 3 3 2 6 3" xfId="3014" xr:uid="{00000000-0005-0000-0000-0000C60B0000}"/>
    <cellStyle name="Currency 2 4 3 3 2 6 3 2" xfId="3015" xr:uid="{00000000-0005-0000-0000-0000C70B0000}"/>
    <cellStyle name="Currency 2 4 3 3 2 6 3 2 2" xfId="3016" xr:uid="{00000000-0005-0000-0000-0000C80B0000}"/>
    <cellStyle name="Currency 2 4 3 3 2 6 3 3" xfId="3017" xr:uid="{00000000-0005-0000-0000-0000C90B0000}"/>
    <cellStyle name="Currency 2 4 3 3 2 6 4" xfId="3018" xr:uid="{00000000-0005-0000-0000-0000CA0B0000}"/>
    <cellStyle name="Currency 2 4 3 3 2 6 4 2" xfId="3019" xr:uid="{00000000-0005-0000-0000-0000CB0B0000}"/>
    <cellStyle name="Currency 2 4 3 3 2 6 4 2 2" xfId="3020" xr:uid="{00000000-0005-0000-0000-0000CC0B0000}"/>
    <cellStyle name="Currency 2 4 3 3 2 6 4 3" xfId="3021" xr:uid="{00000000-0005-0000-0000-0000CD0B0000}"/>
    <cellStyle name="Currency 2 4 3 3 2 6 5" xfId="3022" xr:uid="{00000000-0005-0000-0000-0000CE0B0000}"/>
    <cellStyle name="Currency 2 4 3 3 2 6 5 2" xfId="3023" xr:uid="{00000000-0005-0000-0000-0000CF0B0000}"/>
    <cellStyle name="Currency 2 4 3 3 2 6 6" xfId="3024" xr:uid="{00000000-0005-0000-0000-0000D00B0000}"/>
    <cellStyle name="Currency 2 4 3 3 2 6 6 2" xfId="3025" xr:uid="{00000000-0005-0000-0000-0000D10B0000}"/>
    <cellStyle name="Currency 2 4 3 3 2 6 7" xfId="3026" xr:uid="{00000000-0005-0000-0000-0000D20B0000}"/>
    <cellStyle name="Currency 2 4 3 3 2 7" xfId="3027" xr:uid="{00000000-0005-0000-0000-0000D30B0000}"/>
    <cellStyle name="Currency 2 4 3 3 2 7 2" xfId="3028" xr:uid="{00000000-0005-0000-0000-0000D40B0000}"/>
    <cellStyle name="Currency 2 4 3 3 2 7 2 2" xfId="3029" xr:uid="{00000000-0005-0000-0000-0000D50B0000}"/>
    <cellStyle name="Currency 2 4 3 3 2 7 3" xfId="3030" xr:uid="{00000000-0005-0000-0000-0000D60B0000}"/>
    <cellStyle name="Currency 2 4 3 3 2 8" xfId="3031" xr:uid="{00000000-0005-0000-0000-0000D70B0000}"/>
    <cellStyle name="Currency 2 4 3 3 2 8 2" xfId="3032" xr:uid="{00000000-0005-0000-0000-0000D80B0000}"/>
    <cellStyle name="Currency 2 4 3 3 2 8 2 2" xfId="3033" xr:uid="{00000000-0005-0000-0000-0000D90B0000}"/>
    <cellStyle name="Currency 2 4 3 3 2 8 3" xfId="3034" xr:uid="{00000000-0005-0000-0000-0000DA0B0000}"/>
    <cellStyle name="Currency 2 4 3 3 3" xfId="3035" xr:uid="{00000000-0005-0000-0000-0000DB0B0000}"/>
    <cellStyle name="Currency 2 4 3 3 3 10" xfId="3036" xr:uid="{00000000-0005-0000-0000-0000DC0B0000}"/>
    <cellStyle name="Currency 2 4 3 3 3 2" xfId="3037" xr:uid="{00000000-0005-0000-0000-0000DD0B0000}"/>
    <cellStyle name="Currency 2 4 3 3 3 2 2" xfId="3038" xr:uid="{00000000-0005-0000-0000-0000DE0B0000}"/>
    <cellStyle name="Currency 2 4 3 3 3 2 3" xfId="3039" xr:uid="{00000000-0005-0000-0000-0000DF0B0000}"/>
    <cellStyle name="Currency 2 4 3 3 3 2 3 2" xfId="3040" xr:uid="{00000000-0005-0000-0000-0000E00B0000}"/>
    <cellStyle name="Currency 2 4 3 3 3 2 3 3" xfId="3041" xr:uid="{00000000-0005-0000-0000-0000E10B0000}"/>
    <cellStyle name="Currency 2 4 3 3 3 2 4" xfId="3042" xr:uid="{00000000-0005-0000-0000-0000E20B0000}"/>
    <cellStyle name="Currency 2 4 3 3 3 2 4 2" xfId="3043" xr:uid="{00000000-0005-0000-0000-0000E30B0000}"/>
    <cellStyle name="Currency 2 4 3 3 3 2 4 2 2" xfId="3044" xr:uid="{00000000-0005-0000-0000-0000E40B0000}"/>
    <cellStyle name="Currency 2 4 3 3 3 2 4 3" xfId="3045" xr:uid="{00000000-0005-0000-0000-0000E50B0000}"/>
    <cellStyle name="Currency 2 4 3 3 3 2 5" xfId="3046" xr:uid="{00000000-0005-0000-0000-0000E60B0000}"/>
    <cellStyle name="Currency 2 4 3 3 3 2 5 2" xfId="3047" xr:uid="{00000000-0005-0000-0000-0000E70B0000}"/>
    <cellStyle name="Currency 2 4 3 3 3 2 5 2 2" xfId="3048" xr:uid="{00000000-0005-0000-0000-0000E80B0000}"/>
    <cellStyle name="Currency 2 4 3 3 3 2 5 3" xfId="3049" xr:uid="{00000000-0005-0000-0000-0000E90B0000}"/>
    <cellStyle name="Currency 2 4 3 3 3 2 6" xfId="3050" xr:uid="{00000000-0005-0000-0000-0000EA0B0000}"/>
    <cellStyle name="Currency 2 4 3 3 3 2 6 2" xfId="3051" xr:uid="{00000000-0005-0000-0000-0000EB0B0000}"/>
    <cellStyle name="Currency 2 4 3 3 3 2 6 2 2" xfId="3052" xr:uid="{00000000-0005-0000-0000-0000EC0B0000}"/>
    <cellStyle name="Currency 2 4 3 3 3 2 6 3" xfId="3053" xr:uid="{00000000-0005-0000-0000-0000ED0B0000}"/>
    <cellStyle name="Currency 2 4 3 3 3 2 7" xfId="3054" xr:uid="{00000000-0005-0000-0000-0000EE0B0000}"/>
    <cellStyle name="Currency 2 4 3 3 3 2 7 2" xfId="3055" xr:uid="{00000000-0005-0000-0000-0000EF0B0000}"/>
    <cellStyle name="Currency 2 4 3 3 3 2 8" xfId="3056" xr:uid="{00000000-0005-0000-0000-0000F00B0000}"/>
    <cellStyle name="Currency 2 4 3 3 3 2 8 2" xfId="3057" xr:uid="{00000000-0005-0000-0000-0000F10B0000}"/>
    <cellStyle name="Currency 2 4 3 3 3 2 9" xfId="3058" xr:uid="{00000000-0005-0000-0000-0000F20B0000}"/>
    <cellStyle name="Currency 2 4 3 3 3 3" xfId="3059" xr:uid="{00000000-0005-0000-0000-0000F30B0000}"/>
    <cellStyle name="Currency 2 4 3 3 3 4" xfId="3060" xr:uid="{00000000-0005-0000-0000-0000F40B0000}"/>
    <cellStyle name="Currency 2 4 3 3 3 4 2" xfId="3061" xr:uid="{00000000-0005-0000-0000-0000F50B0000}"/>
    <cellStyle name="Currency 2 4 3 3 3 4 3" xfId="3062" xr:uid="{00000000-0005-0000-0000-0000F60B0000}"/>
    <cellStyle name="Currency 2 4 3 3 3 5" xfId="3063" xr:uid="{00000000-0005-0000-0000-0000F70B0000}"/>
    <cellStyle name="Currency 2 4 3 3 3 5 2" xfId="3064" xr:uid="{00000000-0005-0000-0000-0000F80B0000}"/>
    <cellStyle name="Currency 2 4 3 3 3 5 2 2" xfId="3065" xr:uid="{00000000-0005-0000-0000-0000F90B0000}"/>
    <cellStyle name="Currency 2 4 3 3 3 5 3" xfId="3066" xr:uid="{00000000-0005-0000-0000-0000FA0B0000}"/>
    <cellStyle name="Currency 2 4 3 3 3 6" xfId="3067" xr:uid="{00000000-0005-0000-0000-0000FB0B0000}"/>
    <cellStyle name="Currency 2 4 3 3 3 6 2" xfId="3068" xr:uid="{00000000-0005-0000-0000-0000FC0B0000}"/>
    <cellStyle name="Currency 2 4 3 3 3 6 2 2" xfId="3069" xr:uid="{00000000-0005-0000-0000-0000FD0B0000}"/>
    <cellStyle name="Currency 2 4 3 3 3 6 3" xfId="3070" xr:uid="{00000000-0005-0000-0000-0000FE0B0000}"/>
    <cellStyle name="Currency 2 4 3 3 3 7" xfId="3071" xr:uid="{00000000-0005-0000-0000-0000FF0B0000}"/>
    <cellStyle name="Currency 2 4 3 3 3 7 2" xfId="3072" xr:uid="{00000000-0005-0000-0000-0000000C0000}"/>
    <cellStyle name="Currency 2 4 3 3 3 7 2 2" xfId="3073" xr:uid="{00000000-0005-0000-0000-0000010C0000}"/>
    <cellStyle name="Currency 2 4 3 3 3 7 3" xfId="3074" xr:uid="{00000000-0005-0000-0000-0000020C0000}"/>
    <cellStyle name="Currency 2 4 3 3 3 8" xfId="3075" xr:uid="{00000000-0005-0000-0000-0000030C0000}"/>
    <cellStyle name="Currency 2 4 3 3 3 8 2" xfId="3076" xr:uid="{00000000-0005-0000-0000-0000040C0000}"/>
    <cellStyle name="Currency 2 4 3 3 3 9" xfId="3077" xr:uid="{00000000-0005-0000-0000-0000050C0000}"/>
    <cellStyle name="Currency 2 4 3 3 3 9 2" xfId="3078" xr:uid="{00000000-0005-0000-0000-0000060C0000}"/>
    <cellStyle name="Currency 2 4 3 3 4" xfId="3079" xr:uid="{00000000-0005-0000-0000-0000070C0000}"/>
    <cellStyle name="Currency 2 4 3 3 4 2" xfId="3080" xr:uid="{00000000-0005-0000-0000-0000080C0000}"/>
    <cellStyle name="Currency 2 4 3 3 4 2 10" xfId="3081" xr:uid="{00000000-0005-0000-0000-0000090C0000}"/>
    <cellStyle name="Currency 2 4 3 3 4 2 2" xfId="3082" xr:uid="{00000000-0005-0000-0000-00000A0C0000}"/>
    <cellStyle name="Currency 2 4 3 3 4 2 3" xfId="3083" xr:uid="{00000000-0005-0000-0000-00000B0C0000}"/>
    <cellStyle name="Currency 2 4 3 3 4 2 4" xfId="3084" xr:uid="{00000000-0005-0000-0000-00000C0C0000}"/>
    <cellStyle name="Currency 2 4 3 3 4 2 4 2" xfId="3085" xr:uid="{00000000-0005-0000-0000-00000D0C0000}"/>
    <cellStyle name="Currency 2 4 3 3 4 2 4 2 2" xfId="3086" xr:uid="{00000000-0005-0000-0000-00000E0C0000}"/>
    <cellStyle name="Currency 2 4 3 3 4 2 4 3" xfId="3087" xr:uid="{00000000-0005-0000-0000-00000F0C0000}"/>
    <cellStyle name="Currency 2 4 3 3 4 2 5" xfId="3088" xr:uid="{00000000-0005-0000-0000-0000100C0000}"/>
    <cellStyle name="Currency 2 4 3 3 4 2 5 2" xfId="3089" xr:uid="{00000000-0005-0000-0000-0000110C0000}"/>
    <cellStyle name="Currency 2 4 3 3 4 2 5 2 2" xfId="3090" xr:uid="{00000000-0005-0000-0000-0000120C0000}"/>
    <cellStyle name="Currency 2 4 3 3 4 2 5 3" xfId="3091" xr:uid="{00000000-0005-0000-0000-0000130C0000}"/>
    <cellStyle name="Currency 2 4 3 3 4 2 6" xfId="3092" xr:uid="{00000000-0005-0000-0000-0000140C0000}"/>
    <cellStyle name="Currency 2 4 3 3 4 2 6 2" xfId="3093" xr:uid="{00000000-0005-0000-0000-0000150C0000}"/>
    <cellStyle name="Currency 2 4 3 3 4 2 6 2 2" xfId="3094" xr:uid="{00000000-0005-0000-0000-0000160C0000}"/>
    <cellStyle name="Currency 2 4 3 3 4 2 6 3" xfId="3095" xr:uid="{00000000-0005-0000-0000-0000170C0000}"/>
    <cellStyle name="Currency 2 4 3 3 4 2 7" xfId="3096" xr:uid="{00000000-0005-0000-0000-0000180C0000}"/>
    <cellStyle name="Currency 2 4 3 3 4 2 7 2" xfId="3097" xr:uid="{00000000-0005-0000-0000-0000190C0000}"/>
    <cellStyle name="Currency 2 4 3 3 4 2 8" xfId="3098" xr:uid="{00000000-0005-0000-0000-00001A0C0000}"/>
    <cellStyle name="Currency 2 4 3 3 4 2 8 2" xfId="3099" xr:uid="{00000000-0005-0000-0000-00001B0C0000}"/>
    <cellStyle name="Currency 2 4 3 3 4 2 9" xfId="3100" xr:uid="{00000000-0005-0000-0000-00001C0C0000}"/>
    <cellStyle name="Currency 2 4 3 3 4 3" xfId="3101" xr:uid="{00000000-0005-0000-0000-00001D0C0000}"/>
    <cellStyle name="Currency 2 4 3 3 4 4" xfId="3102" xr:uid="{00000000-0005-0000-0000-00001E0C0000}"/>
    <cellStyle name="Currency 2 4 3 3 4 4 2" xfId="3103" xr:uid="{00000000-0005-0000-0000-00001F0C0000}"/>
    <cellStyle name="Currency 2 4 3 3 4 4 2 2" xfId="3104" xr:uid="{00000000-0005-0000-0000-0000200C0000}"/>
    <cellStyle name="Currency 2 4 3 3 4 4 3" xfId="3105" xr:uid="{00000000-0005-0000-0000-0000210C0000}"/>
    <cellStyle name="Currency 2 4 3 3 4 5" xfId="3106" xr:uid="{00000000-0005-0000-0000-0000220C0000}"/>
    <cellStyle name="Currency 2 4 3 3 4 5 2" xfId="3107" xr:uid="{00000000-0005-0000-0000-0000230C0000}"/>
    <cellStyle name="Currency 2 4 3 3 4 5 2 2" xfId="3108" xr:uid="{00000000-0005-0000-0000-0000240C0000}"/>
    <cellStyle name="Currency 2 4 3 3 4 5 3" xfId="3109" xr:uid="{00000000-0005-0000-0000-0000250C0000}"/>
    <cellStyle name="Currency 2 4 3 3 5" xfId="3110" xr:uid="{00000000-0005-0000-0000-0000260C0000}"/>
    <cellStyle name="Currency 2 4 3 3 5 2" xfId="3111" xr:uid="{00000000-0005-0000-0000-0000270C0000}"/>
    <cellStyle name="Currency 2 4 3 3 5 3" xfId="3112" xr:uid="{00000000-0005-0000-0000-0000280C0000}"/>
    <cellStyle name="Currency 2 4 3 3 5 3 2" xfId="3113" xr:uid="{00000000-0005-0000-0000-0000290C0000}"/>
    <cellStyle name="Currency 2 4 3 3 5 3 3" xfId="3114" xr:uid="{00000000-0005-0000-0000-00002A0C0000}"/>
    <cellStyle name="Currency 2 4 3 3 5 4" xfId="3115" xr:uid="{00000000-0005-0000-0000-00002B0C0000}"/>
    <cellStyle name="Currency 2 4 3 3 5 4 2" xfId="3116" xr:uid="{00000000-0005-0000-0000-00002C0C0000}"/>
    <cellStyle name="Currency 2 4 3 3 5 4 2 2" xfId="3117" xr:uid="{00000000-0005-0000-0000-00002D0C0000}"/>
    <cellStyle name="Currency 2 4 3 3 5 4 3" xfId="3118" xr:uid="{00000000-0005-0000-0000-00002E0C0000}"/>
    <cellStyle name="Currency 2 4 3 3 5 5" xfId="3119" xr:uid="{00000000-0005-0000-0000-00002F0C0000}"/>
    <cellStyle name="Currency 2 4 3 3 5 5 2" xfId="3120" xr:uid="{00000000-0005-0000-0000-0000300C0000}"/>
    <cellStyle name="Currency 2 4 3 3 5 5 2 2" xfId="3121" xr:uid="{00000000-0005-0000-0000-0000310C0000}"/>
    <cellStyle name="Currency 2 4 3 3 5 5 3" xfId="3122" xr:uid="{00000000-0005-0000-0000-0000320C0000}"/>
    <cellStyle name="Currency 2 4 3 3 5 6" xfId="3123" xr:uid="{00000000-0005-0000-0000-0000330C0000}"/>
    <cellStyle name="Currency 2 4 3 3 5 6 2" xfId="3124" xr:uid="{00000000-0005-0000-0000-0000340C0000}"/>
    <cellStyle name="Currency 2 4 3 3 5 6 2 2" xfId="3125" xr:uid="{00000000-0005-0000-0000-0000350C0000}"/>
    <cellStyle name="Currency 2 4 3 3 5 6 3" xfId="3126" xr:uid="{00000000-0005-0000-0000-0000360C0000}"/>
    <cellStyle name="Currency 2 4 3 3 5 7" xfId="3127" xr:uid="{00000000-0005-0000-0000-0000370C0000}"/>
    <cellStyle name="Currency 2 4 3 3 5 7 2" xfId="3128" xr:uid="{00000000-0005-0000-0000-0000380C0000}"/>
    <cellStyle name="Currency 2 4 3 3 5 8" xfId="3129" xr:uid="{00000000-0005-0000-0000-0000390C0000}"/>
    <cellStyle name="Currency 2 4 3 3 5 8 2" xfId="3130" xr:uid="{00000000-0005-0000-0000-00003A0C0000}"/>
    <cellStyle name="Currency 2 4 3 3 5 9" xfId="3131" xr:uid="{00000000-0005-0000-0000-00003B0C0000}"/>
    <cellStyle name="Currency 2 4 3 3 6" xfId="3132" xr:uid="{00000000-0005-0000-0000-00003C0C0000}"/>
    <cellStyle name="Currency 2 4 3 3 6 2" xfId="3133" xr:uid="{00000000-0005-0000-0000-00003D0C0000}"/>
    <cellStyle name="Currency 2 4 3 3 6 3" xfId="3134" xr:uid="{00000000-0005-0000-0000-00003E0C0000}"/>
    <cellStyle name="Currency 2 4 3 3 7" xfId="3135" xr:uid="{00000000-0005-0000-0000-00003F0C0000}"/>
    <cellStyle name="Currency 2 4 3 3 8" xfId="3136" xr:uid="{00000000-0005-0000-0000-0000400C0000}"/>
    <cellStyle name="Currency 2 4 3 3 8 2" xfId="3137" xr:uid="{00000000-0005-0000-0000-0000410C0000}"/>
    <cellStyle name="Currency 2 4 3 3 8 2 2" xfId="3138" xr:uid="{00000000-0005-0000-0000-0000420C0000}"/>
    <cellStyle name="Currency 2 4 3 3 8 3" xfId="3139" xr:uid="{00000000-0005-0000-0000-0000430C0000}"/>
    <cellStyle name="Currency 2 4 3 3 8 4" xfId="3140" xr:uid="{00000000-0005-0000-0000-0000440C0000}"/>
    <cellStyle name="Currency 2 4 3 3 9" xfId="3141" xr:uid="{00000000-0005-0000-0000-0000450C0000}"/>
    <cellStyle name="Currency 2 4 3 3 9 2" xfId="3142" xr:uid="{00000000-0005-0000-0000-0000460C0000}"/>
    <cellStyle name="Currency 2 4 3 3 9 2 2" xfId="3143" xr:uid="{00000000-0005-0000-0000-0000470C0000}"/>
    <cellStyle name="Currency 2 4 3 3 9 3" xfId="3144" xr:uid="{00000000-0005-0000-0000-0000480C0000}"/>
    <cellStyle name="Currency 2 4 3 4" xfId="3145" xr:uid="{00000000-0005-0000-0000-0000490C0000}"/>
    <cellStyle name="Currency 2 4 3 4 2" xfId="3146" xr:uid="{00000000-0005-0000-0000-00004A0C0000}"/>
    <cellStyle name="Currency 2 4 3 4 2 2" xfId="3147" xr:uid="{00000000-0005-0000-0000-00004B0C0000}"/>
    <cellStyle name="Currency 2 4 3 4 2 3" xfId="3148" xr:uid="{00000000-0005-0000-0000-00004C0C0000}"/>
    <cellStyle name="Currency 2 4 3 4 2 3 2" xfId="3149" xr:uid="{00000000-0005-0000-0000-00004D0C0000}"/>
    <cellStyle name="Currency 2 4 3 4 2 3 3" xfId="3150" xr:uid="{00000000-0005-0000-0000-00004E0C0000}"/>
    <cellStyle name="Currency 2 4 3 4 2 4" xfId="3151" xr:uid="{00000000-0005-0000-0000-00004F0C0000}"/>
    <cellStyle name="Currency 2 4 3 4 2 4 2" xfId="3152" xr:uid="{00000000-0005-0000-0000-0000500C0000}"/>
    <cellStyle name="Currency 2 4 3 4 2 4 2 2" xfId="3153" xr:uid="{00000000-0005-0000-0000-0000510C0000}"/>
    <cellStyle name="Currency 2 4 3 4 2 4 3" xfId="3154" xr:uid="{00000000-0005-0000-0000-0000520C0000}"/>
    <cellStyle name="Currency 2 4 3 4 2 5" xfId="3155" xr:uid="{00000000-0005-0000-0000-0000530C0000}"/>
    <cellStyle name="Currency 2 4 3 4 2 5 2" xfId="3156" xr:uid="{00000000-0005-0000-0000-0000540C0000}"/>
    <cellStyle name="Currency 2 4 3 4 2 5 2 2" xfId="3157" xr:uid="{00000000-0005-0000-0000-0000550C0000}"/>
    <cellStyle name="Currency 2 4 3 4 2 5 3" xfId="3158" xr:uid="{00000000-0005-0000-0000-0000560C0000}"/>
    <cellStyle name="Currency 2 4 3 4 2 6" xfId="3159" xr:uid="{00000000-0005-0000-0000-0000570C0000}"/>
    <cellStyle name="Currency 2 4 3 4 2 6 2" xfId="3160" xr:uid="{00000000-0005-0000-0000-0000580C0000}"/>
    <cellStyle name="Currency 2 4 3 4 2 6 2 2" xfId="3161" xr:uid="{00000000-0005-0000-0000-0000590C0000}"/>
    <cellStyle name="Currency 2 4 3 4 2 6 3" xfId="3162" xr:uid="{00000000-0005-0000-0000-00005A0C0000}"/>
    <cellStyle name="Currency 2 4 3 4 2 7" xfId="3163" xr:uid="{00000000-0005-0000-0000-00005B0C0000}"/>
    <cellStyle name="Currency 2 4 3 4 2 7 2" xfId="3164" xr:uid="{00000000-0005-0000-0000-00005C0C0000}"/>
    <cellStyle name="Currency 2 4 3 4 2 8" xfId="3165" xr:uid="{00000000-0005-0000-0000-00005D0C0000}"/>
    <cellStyle name="Currency 2 4 3 4 2 8 2" xfId="3166" xr:uid="{00000000-0005-0000-0000-00005E0C0000}"/>
    <cellStyle name="Currency 2 4 3 4 2 9" xfId="3167" xr:uid="{00000000-0005-0000-0000-00005F0C0000}"/>
    <cellStyle name="Currency 2 4 3 4 3" xfId="3168" xr:uid="{00000000-0005-0000-0000-0000600C0000}"/>
    <cellStyle name="Currency 2 4 3 4 3 2" xfId="3169" xr:uid="{00000000-0005-0000-0000-0000610C0000}"/>
    <cellStyle name="Currency 2 4 3 4 3 3" xfId="3170" xr:uid="{00000000-0005-0000-0000-0000620C0000}"/>
    <cellStyle name="Currency 2 4 3 4 3 3 2" xfId="3171" xr:uid="{00000000-0005-0000-0000-0000630C0000}"/>
    <cellStyle name="Currency 2 4 3 4 3 3 3" xfId="3172" xr:uid="{00000000-0005-0000-0000-0000640C0000}"/>
    <cellStyle name="Currency 2 4 3 4 3 4" xfId="3173" xr:uid="{00000000-0005-0000-0000-0000650C0000}"/>
    <cellStyle name="Currency 2 4 3 4 3 4 2" xfId="3174" xr:uid="{00000000-0005-0000-0000-0000660C0000}"/>
    <cellStyle name="Currency 2 4 3 4 3 4 2 2" xfId="3175" xr:uid="{00000000-0005-0000-0000-0000670C0000}"/>
    <cellStyle name="Currency 2 4 3 4 3 4 3" xfId="3176" xr:uid="{00000000-0005-0000-0000-0000680C0000}"/>
    <cellStyle name="Currency 2 4 3 4 3 5" xfId="3177" xr:uid="{00000000-0005-0000-0000-0000690C0000}"/>
    <cellStyle name="Currency 2 4 3 4 3 5 2" xfId="3178" xr:uid="{00000000-0005-0000-0000-00006A0C0000}"/>
    <cellStyle name="Currency 2 4 3 4 3 5 2 2" xfId="3179" xr:uid="{00000000-0005-0000-0000-00006B0C0000}"/>
    <cellStyle name="Currency 2 4 3 4 3 5 3" xfId="3180" xr:uid="{00000000-0005-0000-0000-00006C0C0000}"/>
    <cellStyle name="Currency 2 4 3 4 3 6" xfId="3181" xr:uid="{00000000-0005-0000-0000-00006D0C0000}"/>
    <cellStyle name="Currency 2 4 3 4 3 6 2" xfId="3182" xr:uid="{00000000-0005-0000-0000-00006E0C0000}"/>
    <cellStyle name="Currency 2 4 3 4 3 6 2 2" xfId="3183" xr:uid="{00000000-0005-0000-0000-00006F0C0000}"/>
    <cellStyle name="Currency 2 4 3 4 3 6 3" xfId="3184" xr:uid="{00000000-0005-0000-0000-0000700C0000}"/>
    <cellStyle name="Currency 2 4 3 4 3 7" xfId="3185" xr:uid="{00000000-0005-0000-0000-0000710C0000}"/>
    <cellStyle name="Currency 2 4 3 4 3 7 2" xfId="3186" xr:uid="{00000000-0005-0000-0000-0000720C0000}"/>
    <cellStyle name="Currency 2 4 3 4 3 8" xfId="3187" xr:uid="{00000000-0005-0000-0000-0000730C0000}"/>
    <cellStyle name="Currency 2 4 3 4 3 8 2" xfId="3188" xr:uid="{00000000-0005-0000-0000-0000740C0000}"/>
    <cellStyle name="Currency 2 4 3 4 3 9" xfId="3189" xr:uid="{00000000-0005-0000-0000-0000750C0000}"/>
    <cellStyle name="Currency 2 4 3 4 4" xfId="3190" xr:uid="{00000000-0005-0000-0000-0000760C0000}"/>
    <cellStyle name="Currency 2 4 3 4 4 2" xfId="3191" xr:uid="{00000000-0005-0000-0000-0000770C0000}"/>
    <cellStyle name="Currency 2 4 3 4 4 3" xfId="3192" xr:uid="{00000000-0005-0000-0000-0000780C0000}"/>
    <cellStyle name="Currency 2 4 3 4 4 3 2" xfId="3193" xr:uid="{00000000-0005-0000-0000-0000790C0000}"/>
    <cellStyle name="Currency 2 4 3 4 4 3 2 2" xfId="3194" xr:uid="{00000000-0005-0000-0000-00007A0C0000}"/>
    <cellStyle name="Currency 2 4 3 4 4 3 3" xfId="3195" xr:uid="{00000000-0005-0000-0000-00007B0C0000}"/>
    <cellStyle name="Currency 2 4 3 4 4 4" xfId="3196" xr:uid="{00000000-0005-0000-0000-00007C0C0000}"/>
    <cellStyle name="Currency 2 4 3 4 4 4 2" xfId="3197" xr:uid="{00000000-0005-0000-0000-00007D0C0000}"/>
    <cellStyle name="Currency 2 4 3 4 4 4 2 2" xfId="3198" xr:uid="{00000000-0005-0000-0000-00007E0C0000}"/>
    <cellStyle name="Currency 2 4 3 4 4 4 3" xfId="3199" xr:uid="{00000000-0005-0000-0000-00007F0C0000}"/>
    <cellStyle name="Currency 2 4 3 4 4 5" xfId="3200" xr:uid="{00000000-0005-0000-0000-0000800C0000}"/>
    <cellStyle name="Currency 2 4 3 4 4 5 2" xfId="3201" xr:uid="{00000000-0005-0000-0000-0000810C0000}"/>
    <cellStyle name="Currency 2 4 3 4 4 5 2 2" xfId="3202" xr:uid="{00000000-0005-0000-0000-0000820C0000}"/>
    <cellStyle name="Currency 2 4 3 4 4 5 3" xfId="3203" xr:uid="{00000000-0005-0000-0000-0000830C0000}"/>
    <cellStyle name="Currency 2 4 3 4 4 6" xfId="3204" xr:uid="{00000000-0005-0000-0000-0000840C0000}"/>
    <cellStyle name="Currency 2 4 3 4 4 6 2" xfId="3205" xr:uid="{00000000-0005-0000-0000-0000850C0000}"/>
    <cellStyle name="Currency 2 4 3 4 4 7" xfId="3206" xr:uid="{00000000-0005-0000-0000-0000860C0000}"/>
    <cellStyle name="Currency 2 4 3 4 4 7 2" xfId="3207" xr:uid="{00000000-0005-0000-0000-0000870C0000}"/>
    <cellStyle name="Currency 2 4 3 4 4 8" xfId="3208" xr:uid="{00000000-0005-0000-0000-0000880C0000}"/>
    <cellStyle name="Currency 2 4 3 4 4 9" xfId="3209" xr:uid="{00000000-0005-0000-0000-0000890C0000}"/>
    <cellStyle name="Currency 2 4 3 4 5" xfId="3210" xr:uid="{00000000-0005-0000-0000-00008A0C0000}"/>
    <cellStyle name="Currency 2 4 3 4 5 2" xfId="3211" xr:uid="{00000000-0005-0000-0000-00008B0C0000}"/>
    <cellStyle name="Currency 2 4 3 4 5 3" xfId="3212" xr:uid="{00000000-0005-0000-0000-00008C0C0000}"/>
    <cellStyle name="Currency 2 4 3 4 6" xfId="3213" xr:uid="{00000000-0005-0000-0000-00008D0C0000}"/>
    <cellStyle name="Currency 2 4 3 4 6 2" xfId="3214" xr:uid="{00000000-0005-0000-0000-00008E0C0000}"/>
    <cellStyle name="Currency 2 4 3 4 6 2 2" xfId="3215" xr:uid="{00000000-0005-0000-0000-00008F0C0000}"/>
    <cellStyle name="Currency 2 4 3 4 6 2 2 2" xfId="3216" xr:uid="{00000000-0005-0000-0000-0000900C0000}"/>
    <cellStyle name="Currency 2 4 3 4 6 2 3" xfId="3217" xr:uid="{00000000-0005-0000-0000-0000910C0000}"/>
    <cellStyle name="Currency 2 4 3 4 6 3" xfId="3218" xr:uid="{00000000-0005-0000-0000-0000920C0000}"/>
    <cellStyle name="Currency 2 4 3 4 6 3 2" xfId="3219" xr:uid="{00000000-0005-0000-0000-0000930C0000}"/>
    <cellStyle name="Currency 2 4 3 4 6 3 2 2" xfId="3220" xr:uid="{00000000-0005-0000-0000-0000940C0000}"/>
    <cellStyle name="Currency 2 4 3 4 6 3 3" xfId="3221" xr:uid="{00000000-0005-0000-0000-0000950C0000}"/>
    <cellStyle name="Currency 2 4 3 4 6 4" xfId="3222" xr:uid="{00000000-0005-0000-0000-0000960C0000}"/>
    <cellStyle name="Currency 2 4 3 4 6 4 2" xfId="3223" xr:uid="{00000000-0005-0000-0000-0000970C0000}"/>
    <cellStyle name="Currency 2 4 3 4 6 4 2 2" xfId="3224" xr:uid="{00000000-0005-0000-0000-0000980C0000}"/>
    <cellStyle name="Currency 2 4 3 4 6 4 3" xfId="3225" xr:uid="{00000000-0005-0000-0000-0000990C0000}"/>
    <cellStyle name="Currency 2 4 3 4 6 5" xfId="3226" xr:uid="{00000000-0005-0000-0000-00009A0C0000}"/>
    <cellStyle name="Currency 2 4 3 4 6 5 2" xfId="3227" xr:uid="{00000000-0005-0000-0000-00009B0C0000}"/>
    <cellStyle name="Currency 2 4 3 4 6 6" xfId="3228" xr:uid="{00000000-0005-0000-0000-00009C0C0000}"/>
    <cellStyle name="Currency 2 4 3 4 6 6 2" xfId="3229" xr:uid="{00000000-0005-0000-0000-00009D0C0000}"/>
    <cellStyle name="Currency 2 4 3 4 6 7" xfId="3230" xr:uid="{00000000-0005-0000-0000-00009E0C0000}"/>
    <cellStyle name="Currency 2 4 3 4 7" xfId="3231" xr:uid="{00000000-0005-0000-0000-00009F0C0000}"/>
    <cellStyle name="Currency 2 4 3 4 7 2" xfId="3232" xr:uid="{00000000-0005-0000-0000-0000A00C0000}"/>
    <cellStyle name="Currency 2 4 3 4 7 2 2" xfId="3233" xr:uid="{00000000-0005-0000-0000-0000A10C0000}"/>
    <cellStyle name="Currency 2 4 3 4 7 3" xfId="3234" xr:uid="{00000000-0005-0000-0000-0000A20C0000}"/>
    <cellStyle name="Currency 2 4 3 4 8" xfId="3235" xr:uid="{00000000-0005-0000-0000-0000A30C0000}"/>
    <cellStyle name="Currency 2 4 3 4 8 2" xfId="3236" xr:uid="{00000000-0005-0000-0000-0000A40C0000}"/>
    <cellStyle name="Currency 2 4 3 4 8 2 2" xfId="3237" xr:uid="{00000000-0005-0000-0000-0000A50C0000}"/>
    <cellStyle name="Currency 2 4 3 4 8 3" xfId="3238" xr:uid="{00000000-0005-0000-0000-0000A60C0000}"/>
    <cellStyle name="Currency 2 4 3 5" xfId="3239" xr:uid="{00000000-0005-0000-0000-0000A70C0000}"/>
    <cellStyle name="Currency 2 4 3 5 10" xfId="3240" xr:uid="{00000000-0005-0000-0000-0000A80C0000}"/>
    <cellStyle name="Currency 2 4 3 5 2" xfId="3241" xr:uid="{00000000-0005-0000-0000-0000A90C0000}"/>
    <cellStyle name="Currency 2 4 3 5 2 2" xfId="3242" xr:uid="{00000000-0005-0000-0000-0000AA0C0000}"/>
    <cellStyle name="Currency 2 4 3 5 2 3" xfId="3243" xr:uid="{00000000-0005-0000-0000-0000AB0C0000}"/>
    <cellStyle name="Currency 2 4 3 5 2 3 2" xfId="3244" xr:uid="{00000000-0005-0000-0000-0000AC0C0000}"/>
    <cellStyle name="Currency 2 4 3 5 2 3 3" xfId="3245" xr:uid="{00000000-0005-0000-0000-0000AD0C0000}"/>
    <cellStyle name="Currency 2 4 3 5 2 4" xfId="3246" xr:uid="{00000000-0005-0000-0000-0000AE0C0000}"/>
    <cellStyle name="Currency 2 4 3 5 2 4 2" xfId="3247" xr:uid="{00000000-0005-0000-0000-0000AF0C0000}"/>
    <cellStyle name="Currency 2 4 3 5 2 4 2 2" xfId="3248" xr:uid="{00000000-0005-0000-0000-0000B00C0000}"/>
    <cellStyle name="Currency 2 4 3 5 2 4 3" xfId="3249" xr:uid="{00000000-0005-0000-0000-0000B10C0000}"/>
    <cellStyle name="Currency 2 4 3 5 2 5" xfId="3250" xr:uid="{00000000-0005-0000-0000-0000B20C0000}"/>
    <cellStyle name="Currency 2 4 3 5 2 5 2" xfId="3251" xr:uid="{00000000-0005-0000-0000-0000B30C0000}"/>
    <cellStyle name="Currency 2 4 3 5 2 5 2 2" xfId="3252" xr:uid="{00000000-0005-0000-0000-0000B40C0000}"/>
    <cellStyle name="Currency 2 4 3 5 2 5 3" xfId="3253" xr:uid="{00000000-0005-0000-0000-0000B50C0000}"/>
    <cellStyle name="Currency 2 4 3 5 2 6" xfId="3254" xr:uid="{00000000-0005-0000-0000-0000B60C0000}"/>
    <cellStyle name="Currency 2 4 3 5 2 6 2" xfId="3255" xr:uid="{00000000-0005-0000-0000-0000B70C0000}"/>
    <cellStyle name="Currency 2 4 3 5 2 6 2 2" xfId="3256" xr:uid="{00000000-0005-0000-0000-0000B80C0000}"/>
    <cellStyle name="Currency 2 4 3 5 2 6 3" xfId="3257" xr:uid="{00000000-0005-0000-0000-0000B90C0000}"/>
    <cellStyle name="Currency 2 4 3 5 2 7" xfId="3258" xr:uid="{00000000-0005-0000-0000-0000BA0C0000}"/>
    <cellStyle name="Currency 2 4 3 5 2 7 2" xfId="3259" xr:uid="{00000000-0005-0000-0000-0000BB0C0000}"/>
    <cellStyle name="Currency 2 4 3 5 2 8" xfId="3260" xr:uid="{00000000-0005-0000-0000-0000BC0C0000}"/>
    <cellStyle name="Currency 2 4 3 5 2 8 2" xfId="3261" xr:uid="{00000000-0005-0000-0000-0000BD0C0000}"/>
    <cellStyle name="Currency 2 4 3 5 2 9" xfId="3262" xr:uid="{00000000-0005-0000-0000-0000BE0C0000}"/>
    <cellStyle name="Currency 2 4 3 5 3" xfId="3263" xr:uid="{00000000-0005-0000-0000-0000BF0C0000}"/>
    <cellStyle name="Currency 2 4 3 5 4" xfId="3264" xr:uid="{00000000-0005-0000-0000-0000C00C0000}"/>
    <cellStyle name="Currency 2 4 3 5 4 2" xfId="3265" xr:uid="{00000000-0005-0000-0000-0000C10C0000}"/>
    <cellStyle name="Currency 2 4 3 5 4 3" xfId="3266" xr:uid="{00000000-0005-0000-0000-0000C20C0000}"/>
    <cellStyle name="Currency 2 4 3 5 5" xfId="3267" xr:uid="{00000000-0005-0000-0000-0000C30C0000}"/>
    <cellStyle name="Currency 2 4 3 5 5 2" xfId="3268" xr:uid="{00000000-0005-0000-0000-0000C40C0000}"/>
    <cellStyle name="Currency 2 4 3 5 5 2 2" xfId="3269" xr:uid="{00000000-0005-0000-0000-0000C50C0000}"/>
    <cellStyle name="Currency 2 4 3 5 5 3" xfId="3270" xr:uid="{00000000-0005-0000-0000-0000C60C0000}"/>
    <cellStyle name="Currency 2 4 3 5 6" xfId="3271" xr:uid="{00000000-0005-0000-0000-0000C70C0000}"/>
    <cellStyle name="Currency 2 4 3 5 6 2" xfId="3272" xr:uid="{00000000-0005-0000-0000-0000C80C0000}"/>
    <cellStyle name="Currency 2 4 3 5 6 2 2" xfId="3273" xr:uid="{00000000-0005-0000-0000-0000C90C0000}"/>
    <cellStyle name="Currency 2 4 3 5 6 3" xfId="3274" xr:uid="{00000000-0005-0000-0000-0000CA0C0000}"/>
    <cellStyle name="Currency 2 4 3 5 7" xfId="3275" xr:uid="{00000000-0005-0000-0000-0000CB0C0000}"/>
    <cellStyle name="Currency 2 4 3 5 7 2" xfId="3276" xr:uid="{00000000-0005-0000-0000-0000CC0C0000}"/>
    <cellStyle name="Currency 2 4 3 5 7 2 2" xfId="3277" xr:uid="{00000000-0005-0000-0000-0000CD0C0000}"/>
    <cellStyle name="Currency 2 4 3 5 7 3" xfId="3278" xr:uid="{00000000-0005-0000-0000-0000CE0C0000}"/>
    <cellStyle name="Currency 2 4 3 5 8" xfId="3279" xr:uid="{00000000-0005-0000-0000-0000CF0C0000}"/>
    <cellStyle name="Currency 2 4 3 5 8 2" xfId="3280" xr:uid="{00000000-0005-0000-0000-0000D00C0000}"/>
    <cellStyle name="Currency 2 4 3 5 9" xfId="3281" xr:uid="{00000000-0005-0000-0000-0000D10C0000}"/>
    <cellStyle name="Currency 2 4 3 5 9 2" xfId="3282" xr:uid="{00000000-0005-0000-0000-0000D20C0000}"/>
    <cellStyle name="Currency 2 4 3 6" xfId="3283" xr:uid="{00000000-0005-0000-0000-0000D30C0000}"/>
    <cellStyle name="Currency 2 4 3 6 2" xfId="3284" xr:uid="{00000000-0005-0000-0000-0000D40C0000}"/>
    <cellStyle name="Currency 2 4 3 6 2 10" xfId="3285" xr:uid="{00000000-0005-0000-0000-0000D50C0000}"/>
    <cellStyle name="Currency 2 4 3 6 2 2" xfId="3286" xr:uid="{00000000-0005-0000-0000-0000D60C0000}"/>
    <cellStyle name="Currency 2 4 3 6 2 3" xfId="3287" xr:uid="{00000000-0005-0000-0000-0000D70C0000}"/>
    <cellStyle name="Currency 2 4 3 6 2 4" xfId="3288" xr:uid="{00000000-0005-0000-0000-0000D80C0000}"/>
    <cellStyle name="Currency 2 4 3 6 2 4 2" xfId="3289" xr:uid="{00000000-0005-0000-0000-0000D90C0000}"/>
    <cellStyle name="Currency 2 4 3 6 2 4 2 2" xfId="3290" xr:uid="{00000000-0005-0000-0000-0000DA0C0000}"/>
    <cellStyle name="Currency 2 4 3 6 2 4 3" xfId="3291" xr:uid="{00000000-0005-0000-0000-0000DB0C0000}"/>
    <cellStyle name="Currency 2 4 3 6 2 5" xfId="3292" xr:uid="{00000000-0005-0000-0000-0000DC0C0000}"/>
    <cellStyle name="Currency 2 4 3 6 2 5 2" xfId="3293" xr:uid="{00000000-0005-0000-0000-0000DD0C0000}"/>
    <cellStyle name="Currency 2 4 3 6 2 5 2 2" xfId="3294" xr:uid="{00000000-0005-0000-0000-0000DE0C0000}"/>
    <cellStyle name="Currency 2 4 3 6 2 5 3" xfId="3295" xr:uid="{00000000-0005-0000-0000-0000DF0C0000}"/>
    <cellStyle name="Currency 2 4 3 6 2 6" xfId="3296" xr:uid="{00000000-0005-0000-0000-0000E00C0000}"/>
    <cellStyle name="Currency 2 4 3 6 2 6 2" xfId="3297" xr:uid="{00000000-0005-0000-0000-0000E10C0000}"/>
    <cellStyle name="Currency 2 4 3 6 2 6 2 2" xfId="3298" xr:uid="{00000000-0005-0000-0000-0000E20C0000}"/>
    <cellStyle name="Currency 2 4 3 6 2 6 3" xfId="3299" xr:uid="{00000000-0005-0000-0000-0000E30C0000}"/>
    <cellStyle name="Currency 2 4 3 6 2 7" xfId="3300" xr:uid="{00000000-0005-0000-0000-0000E40C0000}"/>
    <cellStyle name="Currency 2 4 3 6 2 7 2" xfId="3301" xr:uid="{00000000-0005-0000-0000-0000E50C0000}"/>
    <cellStyle name="Currency 2 4 3 6 2 8" xfId="3302" xr:uid="{00000000-0005-0000-0000-0000E60C0000}"/>
    <cellStyle name="Currency 2 4 3 6 2 8 2" xfId="3303" xr:uid="{00000000-0005-0000-0000-0000E70C0000}"/>
    <cellStyle name="Currency 2 4 3 6 2 9" xfId="3304" xr:uid="{00000000-0005-0000-0000-0000E80C0000}"/>
    <cellStyle name="Currency 2 4 3 6 3" xfId="3305" xr:uid="{00000000-0005-0000-0000-0000E90C0000}"/>
    <cellStyle name="Currency 2 4 3 6 4" xfId="3306" xr:uid="{00000000-0005-0000-0000-0000EA0C0000}"/>
    <cellStyle name="Currency 2 4 3 6 4 2" xfId="3307" xr:uid="{00000000-0005-0000-0000-0000EB0C0000}"/>
    <cellStyle name="Currency 2 4 3 6 4 2 2" xfId="3308" xr:uid="{00000000-0005-0000-0000-0000EC0C0000}"/>
    <cellStyle name="Currency 2 4 3 6 4 3" xfId="3309" xr:uid="{00000000-0005-0000-0000-0000ED0C0000}"/>
    <cellStyle name="Currency 2 4 3 6 5" xfId="3310" xr:uid="{00000000-0005-0000-0000-0000EE0C0000}"/>
    <cellStyle name="Currency 2 4 3 6 5 2" xfId="3311" xr:uid="{00000000-0005-0000-0000-0000EF0C0000}"/>
    <cellStyle name="Currency 2 4 3 6 5 2 2" xfId="3312" xr:uid="{00000000-0005-0000-0000-0000F00C0000}"/>
    <cellStyle name="Currency 2 4 3 6 5 3" xfId="3313" xr:uid="{00000000-0005-0000-0000-0000F10C0000}"/>
    <cellStyle name="Currency 2 4 3 7" xfId="3314" xr:uid="{00000000-0005-0000-0000-0000F20C0000}"/>
    <cellStyle name="Currency 2 4 3 7 2" xfId="3315" xr:uid="{00000000-0005-0000-0000-0000F30C0000}"/>
    <cellStyle name="Currency 2 4 3 7 3" xfId="3316" xr:uid="{00000000-0005-0000-0000-0000F40C0000}"/>
    <cellStyle name="Currency 2 4 3 7 3 2" xfId="3317" xr:uid="{00000000-0005-0000-0000-0000F50C0000}"/>
    <cellStyle name="Currency 2 4 3 7 3 3" xfId="3318" xr:uid="{00000000-0005-0000-0000-0000F60C0000}"/>
    <cellStyle name="Currency 2 4 3 7 4" xfId="3319" xr:uid="{00000000-0005-0000-0000-0000F70C0000}"/>
    <cellStyle name="Currency 2 4 3 7 4 2" xfId="3320" xr:uid="{00000000-0005-0000-0000-0000F80C0000}"/>
    <cellStyle name="Currency 2 4 3 7 4 2 2" xfId="3321" xr:uid="{00000000-0005-0000-0000-0000F90C0000}"/>
    <cellStyle name="Currency 2 4 3 7 4 3" xfId="3322" xr:uid="{00000000-0005-0000-0000-0000FA0C0000}"/>
    <cellStyle name="Currency 2 4 3 7 5" xfId="3323" xr:uid="{00000000-0005-0000-0000-0000FB0C0000}"/>
    <cellStyle name="Currency 2 4 3 7 5 2" xfId="3324" xr:uid="{00000000-0005-0000-0000-0000FC0C0000}"/>
    <cellStyle name="Currency 2 4 3 7 5 2 2" xfId="3325" xr:uid="{00000000-0005-0000-0000-0000FD0C0000}"/>
    <cellStyle name="Currency 2 4 3 7 5 3" xfId="3326" xr:uid="{00000000-0005-0000-0000-0000FE0C0000}"/>
    <cellStyle name="Currency 2 4 3 7 6" xfId="3327" xr:uid="{00000000-0005-0000-0000-0000FF0C0000}"/>
    <cellStyle name="Currency 2 4 3 7 6 2" xfId="3328" xr:uid="{00000000-0005-0000-0000-0000000D0000}"/>
    <cellStyle name="Currency 2 4 3 7 6 2 2" xfId="3329" xr:uid="{00000000-0005-0000-0000-0000010D0000}"/>
    <cellStyle name="Currency 2 4 3 7 6 3" xfId="3330" xr:uid="{00000000-0005-0000-0000-0000020D0000}"/>
    <cellStyle name="Currency 2 4 3 7 7" xfId="3331" xr:uid="{00000000-0005-0000-0000-0000030D0000}"/>
    <cellStyle name="Currency 2 4 3 7 7 2" xfId="3332" xr:uid="{00000000-0005-0000-0000-0000040D0000}"/>
    <cellStyle name="Currency 2 4 3 7 8" xfId="3333" xr:uid="{00000000-0005-0000-0000-0000050D0000}"/>
    <cellStyle name="Currency 2 4 3 7 8 2" xfId="3334" xr:uid="{00000000-0005-0000-0000-0000060D0000}"/>
    <cellStyle name="Currency 2 4 3 7 9" xfId="3335" xr:uid="{00000000-0005-0000-0000-0000070D0000}"/>
    <cellStyle name="Currency 2 4 3 8" xfId="3336" xr:uid="{00000000-0005-0000-0000-0000080D0000}"/>
    <cellStyle name="Currency 2 4 3 8 2" xfId="3337" xr:uid="{00000000-0005-0000-0000-0000090D0000}"/>
    <cellStyle name="Currency 2 4 3 8 3" xfId="3338" xr:uid="{00000000-0005-0000-0000-00000A0D0000}"/>
    <cellStyle name="Currency 2 4 3 9" xfId="3339" xr:uid="{00000000-0005-0000-0000-00000B0D0000}"/>
    <cellStyle name="Currency 2 4 4" xfId="3340" xr:uid="{00000000-0005-0000-0000-00000C0D0000}"/>
    <cellStyle name="Currency 2 4 4 10" xfId="3341" xr:uid="{00000000-0005-0000-0000-00000D0D0000}"/>
    <cellStyle name="Currency 2 4 4 10 2" xfId="3342" xr:uid="{00000000-0005-0000-0000-00000E0D0000}"/>
    <cellStyle name="Currency 2 4 4 10 2 2" xfId="3343" xr:uid="{00000000-0005-0000-0000-00000F0D0000}"/>
    <cellStyle name="Currency 2 4 4 10 3" xfId="3344" xr:uid="{00000000-0005-0000-0000-0000100D0000}"/>
    <cellStyle name="Currency 2 4 4 11" xfId="3345" xr:uid="{00000000-0005-0000-0000-0000110D0000}"/>
    <cellStyle name="Currency 2 4 4 11 2" xfId="3346" xr:uid="{00000000-0005-0000-0000-0000120D0000}"/>
    <cellStyle name="Currency 2 4 4 12" xfId="3347" xr:uid="{00000000-0005-0000-0000-0000130D0000}"/>
    <cellStyle name="Currency 2 4 4 12 2" xfId="3348" xr:uid="{00000000-0005-0000-0000-0000140D0000}"/>
    <cellStyle name="Currency 2 4 4 13" xfId="3349" xr:uid="{00000000-0005-0000-0000-0000150D0000}"/>
    <cellStyle name="Currency 2 4 4 14" xfId="3350" xr:uid="{00000000-0005-0000-0000-0000160D0000}"/>
    <cellStyle name="Currency 2 4 4 15" xfId="3351" xr:uid="{00000000-0005-0000-0000-0000170D0000}"/>
    <cellStyle name="Currency 2 4 4 2" xfId="3352" xr:uid="{00000000-0005-0000-0000-0000180D0000}"/>
    <cellStyle name="Currency 2 4 4 2 2" xfId="3353" xr:uid="{00000000-0005-0000-0000-0000190D0000}"/>
    <cellStyle name="Currency 2 4 4 2 2 2" xfId="3354" xr:uid="{00000000-0005-0000-0000-00001A0D0000}"/>
    <cellStyle name="Currency 2 4 4 2 2 3" xfId="3355" xr:uid="{00000000-0005-0000-0000-00001B0D0000}"/>
    <cellStyle name="Currency 2 4 4 2 2 3 2" xfId="3356" xr:uid="{00000000-0005-0000-0000-00001C0D0000}"/>
    <cellStyle name="Currency 2 4 4 2 2 3 3" xfId="3357" xr:uid="{00000000-0005-0000-0000-00001D0D0000}"/>
    <cellStyle name="Currency 2 4 4 2 2 4" xfId="3358" xr:uid="{00000000-0005-0000-0000-00001E0D0000}"/>
    <cellStyle name="Currency 2 4 4 2 2 4 2" xfId="3359" xr:uid="{00000000-0005-0000-0000-00001F0D0000}"/>
    <cellStyle name="Currency 2 4 4 2 2 4 2 2" xfId="3360" xr:uid="{00000000-0005-0000-0000-0000200D0000}"/>
    <cellStyle name="Currency 2 4 4 2 2 4 3" xfId="3361" xr:uid="{00000000-0005-0000-0000-0000210D0000}"/>
    <cellStyle name="Currency 2 4 4 2 2 5" xfId="3362" xr:uid="{00000000-0005-0000-0000-0000220D0000}"/>
    <cellStyle name="Currency 2 4 4 2 2 5 2" xfId="3363" xr:uid="{00000000-0005-0000-0000-0000230D0000}"/>
    <cellStyle name="Currency 2 4 4 2 2 5 2 2" xfId="3364" xr:uid="{00000000-0005-0000-0000-0000240D0000}"/>
    <cellStyle name="Currency 2 4 4 2 2 5 3" xfId="3365" xr:uid="{00000000-0005-0000-0000-0000250D0000}"/>
    <cellStyle name="Currency 2 4 4 2 2 6" xfId="3366" xr:uid="{00000000-0005-0000-0000-0000260D0000}"/>
    <cellStyle name="Currency 2 4 4 2 2 6 2" xfId="3367" xr:uid="{00000000-0005-0000-0000-0000270D0000}"/>
    <cellStyle name="Currency 2 4 4 2 2 6 2 2" xfId="3368" xr:uid="{00000000-0005-0000-0000-0000280D0000}"/>
    <cellStyle name="Currency 2 4 4 2 2 6 3" xfId="3369" xr:uid="{00000000-0005-0000-0000-0000290D0000}"/>
    <cellStyle name="Currency 2 4 4 2 2 7" xfId="3370" xr:uid="{00000000-0005-0000-0000-00002A0D0000}"/>
    <cellStyle name="Currency 2 4 4 2 2 7 2" xfId="3371" xr:uid="{00000000-0005-0000-0000-00002B0D0000}"/>
    <cellStyle name="Currency 2 4 4 2 2 8" xfId="3372" xr:uid="{00000000-0005-0000-0000-00002C0D0000}"/>
    <cellStyle name="Currency 2 4 4 2 2 8 2" xfId="3373" xr:uid="{00000000-0005-0000-0000-00002D0D0000}"/>
    <cellStyle name="Currency 2 4 4 2 2 9" xfId="3374" xr:uid="{00000000-0005-0000-0000-00002E0D0000}"/>
    <cellStyle name="Currency 2 4 4 2 3" xfId="3375" xr:uid="{00000000-0005-0000-0000-00002F0D0000}"/>
    <cellStyle name="Currency 2 4 4 2 3 2" xfId="3376" xr:uid="{00000000-0005-0000-0000-0000300D0000}"/>
    <cellStyle name="Currency 2 4 4 2 3 3" xfId="3377" xr:uid="{00000000-0005-0000-0000-0000310D0000}"/>
    <cellStyle name="Currency 2 4 4 2 3 3 2" xfId="3378" xr:uid="{00000000-0005-0000-0000-0000320D0000}"/>
    <cellStyle name="Currency 2 4 4 2 3 3 3" xfId="3379" xr:uid="{00000000-0005-0000-0000-0000330D0000}"/>
    <cellStyle name="Currency 2 4 4 2 3 4" xfId="3380" xr:uid="{00000000-0005-0000-0000-0000340D0000}"/>
    <cellStyle name="Currency 2 4 4 2 3 4 2" xfId="3381" xr:uid="{00000000-0005-0000-0000-0000350D0000}"/>
    <cellStyle name="Currency 2 4 4 2 3 4 2 2" xfId="3382" xr:uid="{00000000-0005-0000-0000-0000360D0000}"/>
    <cellStyle name="Currency 2 4 4 2 3 4 3" xfId="3383" xr:uid="{00000000-0005-0000-0000-0000370D0000}"/>
    <cellStyle name="Currency 2 4 4 2 3 5" xfId="3384" xr:uid="{00000000-0005-0000-0000-0000380D0000}"/>
    <cellStyle name="Currency 2 4 4 2 3 5 2" xfId="3385" xr:uid="{00000000-0005-0000-0000-0000390D0000}"/>
    <cellStyle name="Currency 2 4 4 2 3 5 2 2" xfId="3386" xr:uid="{00000000-0005-0000-0000-00003A0D0000}"/>
    <cellStyle name="Currency 2 4 4 2 3 5 3" xfId="3387" xr:uid="{00000000-0005-0000-0000-00003B0D0000}"/>
    <cellStyle name="Currency 2 4 4 2 3 6" xfId="3388" xr:uid="{00000000-0005-0000-0000-00003C0D0000}"/>
    <cellStyle name="Currency 2 4 4 2 3 6 2" xfId="3389" xr:uid="{00000000-0005-0000-0000-00003D0D0000}"/>
    <cellStyle name="Currency 2 4 4 2 3 6 2 2" xfId="3390" xr:uid="{00000000-0005-0000-0000-00003E0D0000}"/>
    <cellStyle name="Currency 2 4 4 2 3 6 3" xfId="3391" xr:uid="{00000000-0005-0000-0000-00003F0D0000}"/>
    <cellStyle name="Currency 2 4 4 2 3 7" xfId="3392" xr:uid="{00000000-0005-0000-0000-0000400D0000}"/>
    <cellStyle name="Currency 2 4 4 2 3 7 2" xfId="3393" xr:uid="{00000000-0005-0000-0000-0000410D0000}"/>
    <cellStyle name="Currency 2 4 4 2 3 8" xfId="3394" xr:uid="{00000000-0005-0000-0000-0000420D0000}"/>
    <cellStyle name="Currency 2 4 4 2 3 8 2" xfId="3395" xr:uid="{00000000-0005-0000-0000-0000430D0000}"/>
    <cellStyle name="Currency 2 4 4 2 3 9" xfId="3396" xr:uid="{00000000-0005-0000-0000-0000440D0000}"/>
    <cellStyle name="Currency 2 4 4 2 4" xfId="3397" xr:uid="{00000000-0005-0000-0000-0000450D0000}"/>
    <cellStyle name="Currency 2 4 4 2 4 2" xfId="3398" xr:uid="{00000000-0005-0000-0000-0000460D0000}"/>
    <cellStyle name="Currency 2 4 4 2 4 3" xfId="3399" xr:uid="{00000000-0005-0000-0000-0000470D0000}"/>
    <cellStyle name="Currency 2 4 4 2 4 3 2" xfId="3400" xr:uid="{00000000-0005-0000-0000-0000480D0000}"/>
    <cellStyle name="Currency 2 4 4 2 4 3 2 2" xfId="3401" xr:uid="{00000000-0005-0000-0000-0000490D0000}"/>
    <cellStyle name="Currency 2 4 4 2 4 3 3" xfId="3402" xr:uid="{00000000-0005-0000-0000-00004A0D0000}"/>
    <cellStyle name="Currency 2 4 4 2 4 4" xfId="3403" xr:uid="{00000000-0005-0000-0000-00004B0D0000}"/>
    <cellStyle name="Currency 2 4 4 2 4 4 2" xfId="3404" xr:uid="{00000000-0005-0000-0000-00004C0D0000}"/>
    <cellStyle name="Currency 2 4 4 2 4 4 2 2" xfId="3405" xr:uid="{00000000-0005-0000-0000-00004D0D0000}"/>
    <cellStyle name="Currency 2 4 4 2 4 4 3" xfId="3406" xr:uid="{00000000-0005-0000-0000-00004E0D0000}"/>
    <cellStyle name="Currency 2 4 4 2 4 5" xfId="3407" xr:uid="{00000000-0005-0000-0000-00004F0D0000}"/>
    <cellStyle name="Currency 2 4 4 2 4 5 2" xfId="3408" xr:uid="{00000000-0005-0000-0000-0000500D0000}"/>
    <cellStyle name="Currency 2 4 4 2 4 5 2 2" xfId="3409" xr:uid="{00000000-0005-0000-0000-0000510D0000}"/>
    <cellStyle name="Currency 2 4 4 2 4 5 3" xfId="3410" xr:uid="{00000000-0005-0000-0000-0000520D0000}"/>
    <cellStyle name="Currency 2 4 4 2 4 6" xfId="3411" xr:uid="{00000000-0005-0000-0000-0000530D0000}"/>
    <cellStyle name="Currency 2 4 4 2 4 6 2" xfId="3412" xr:uid="{00000000-0005-0000-0000-0000540D0000}"/>
    <cellStyle name="Currency 2 4 4 2 4 7" xfId="3413" xr:uid="{00000000-0005-0000-0000-0000550D0000}"/>
    <cellStyle name="Currency 2 4 4 2 4 7 2" xfId="3414" xr:uid="{00000000-0005-0000-0000-0000560D0000}"/>
    <cellStyle name="Currency 2 4 4 2 4 8" xfId="3415" xr:uid="{00000000-0005-0000-0000-0000570D0000}"/>
    <cellStyle name="Currency 2 4 4 2 4 9" xfId="3416" xr:uid="{00000000-0005-0000-0000-0000580D0000}"/>
    <cellStyle name="Currency 2 4 4 2 5" xfId="3417" xr:uid="{00000000-0005-0000-0000-0000590D0000}"/>
    <cellStyle name="Currency 2 4 4 2 5 2" xfId="3418" xr:uid="{00000000-0005-0000-0000-00005A0D0000}"/>
    <cellStyle name="Currency 2 4 4 2 5 3" xfId="3419" xr:uid="{00000000-0005-0000-0000-00005B0D0000}"/>
    <cellStyle name="Currency 2 4 4 2 6" xfId="3420" xr:uid="{00000000-0005-0000-0000-00005C0D0000}"/>
    <cellStyle name="Currency 2 4 4 2 6 2" xfId="3421" xr:uid="{00000000-0005-0000-0000-00005D0D0000}"/>
    <cellStyle name="Currency 2 4 4 2 6 2 2" xfId="3422" xr:uid="{00000000-0005-0000-0000-00005E0D0000}"/>
    <cellStyle name="Currency 2 4 4 2 6 2 2 2" xfId="3423" xr:uid="{00000000-0005-0000-0000-00005F0D0000}"/>
    <cellStyle name="Currency 2 4 4 2 6 2 3" xfId="3424" xr:uid="{00000000-0005-0000-0000-0000600D0000}"/>
    <cellStyle name="Currency 2 4 4 2 6 3" xfId="3425" xr:uid="{00000000-0005-0000-0000-0000610D0000}"/>
    <cellStyle name="Currency 2 4 4 2 6 3 2" xfId="3426" xr:uid="{00000000-0005-0000-0000-0000620D0000}"/>
    <cellStyle name="Currency 2 4 4 2 6 3 2 2" xfId="3427" xr:uid="{00000000-0005-0000-0000-0000630D0000}"/>
    <cellStyle name="Currency 2 4 4 2 6 3 3" xfId="3428" xr:uid="{00000000-0005-0000-0000-0000640D0000}"/>
    <cellStyle name="Currency 2 4 4 2 6 4" xfId="3429" xr:uid="{00000000-0005-0000-0000-0000650D0000}"/>
    <cellStyle name="Currency 2 4 4 2 6 4 2" xfId="3430" xr:uid="{00000000-0005-0000-0000-0000660D0000}"/>
    <cellStyle name="Currency 2 4 4 2 6 4 2 2" xfId="3431" xr:uid="{00000000-0005-0000-0000-0000670D0000}"/>
    <cellStyle name="Currency 2 4 4 2 6 4 3" xfId="3432" xr:uid="{00000000-0005-0000-0000-0000680D0000}"/>
    <cellStyle name="Currency 2 4 4 2 6 5" xfId="3433" xr:uid="{00000000-0005-0000-0000-0000690D0000}"/>
    <cellStyle name="Currency 2 4 4 2 6 5 2" xfId="3434" xr:uid="{00000000-0005-0000-0000-00006A0D0000}"/>
    <cellStyle name="Currency 2 4 4 2 6 6" xfId="3435" xr:uid="{00000000-0005-0000-0000-00006B0D0000}"/>
    <cellStyle name="Currency 2 4 4 2 6 6 2" xfId="3436" xr:uid="{00000000-0005-0000-0000-00006C0D0000}"/>
    <cellStyle name="Currency 2 4 4 2 6 7" xfId="3437" xr:uid="{00000000-0005-0000-0000-00006D0D0000}"/>
    <cellStyle name="Currency 2 4 4 2 7" xfId="3438" xr:uid="{00000000-0005-0000-0000-00006E0D0000}"/>
    <cellStyle name="Currency 2 4 4 2 7 2" xfId="3439" xr:uid="{00000000-0005-0000-0000-00006F0D0000}"/>
    <cellStyle name="Currency 2 4 4 2 7 2 2" xfId="3440" xr:uid="{00000000-0005-0000-0000-0000700D0000}"/>
    <cellStyle name="Currency 2 4 4 2 7 3" xfId="3441" xr:uid="{00000000-0005-0000-0000-0000710D0000}"/>
    <cellStyle name="Currency 2 4 4 2 8" xfId="3442" xr:uid="{00000000-0005-0000-0000-0000720D0000}"/>
    <cellStyle name="Currency 2 4 4 2 8 2" xfId="3443" xr:uid="{00000000-0005-0000-0000-0000730D0000}"/>
    <cellStyle name="Currency 2 4 4 2 8 2 2" xfId="3444" xr:uid="{00000000-0005-0000-0000-0000740D0000}"/>
    <cellStyle name="Currency 2 4 4 2 8 3" xfId="3445" xr:uid="{00000000-0005-0000-0000-0000750D0000}"/>
    <cellStyle name="Currency 2 4 4 3" xfId="3446" xr:uid="{00000000-0005-0000-0000-0000760D0000}"/>
    <cellStyle name="Currency 2 4 4 3 10" xfId="3447" xr:uid="{00000000-0005-0000-0000-0000770D0000}"/>
    <cellStyle name="Currency 2 4 4 3 2" xfId="3448" xr:uid="{00000000-0005-0000-0000-0000780D0000}"/>
    <cellStyle name="Currency 2 4 4 3 2 2" xfId="3449" xr:uid="{00000000-0005-0000-0000-0000790D0000}"/>
    <cellStyle name="Currency 2 4 4 3 2 3" xfId="3450" xr:uid="{00000000-0005-0000-0000-00007A0D0000}"/>
    <cellStyle name="Currency 2 4 4 3 2 3 2" xfId="3451" xr:uid="{00000000-0005-0000-0000-00007B0D0000}"/>
    <cellStyle name="Currency 2 4 4 3 2 3 3" xfId="3452" xr:uid="{00000000-0005-0000-0000-00007C0D0000}"/>
    <cellStyle name="Currency 2 4 4 3 2 4" xfId="3453" xr:uid="{00000000-0005-0000-0000-00007D0D0000}"/>
    <cellStyle name="Currency 2 4 4 3 2 4 2" xfId="3454" xr:uid="{00000000-0005-0000-0000-00007E0D0000}"/>
    <cellStyle name="Currency 2 4 4 3 2 4 2 2" xfId="3455" xr:uid="{00000000-0005-0000-0000-00007F0D0000}"/>
    <cellStyle name="Currency 2 4 4 3 2 4 3" xfId="3456" xr:uid="{00000000-0005-0000-0000-0000800D0000}"/>
    <cellStyle name="Currency 2 4 4 3 2 5" xfId="3457" xr:uid="{00000000-0005-0000-0000-0000810D0000}"/>
    <cellStyle name="Currency 2 4 4 3 2 5 2" xfId="3458" xr:uid="{00000000-0005-0000-0000-0000820D0000}"/>
    <cellStyle name="Currency 2 4 4 3 2 5 2 2" xfId="3459" xr:uid="{00000000-0005-0000-0000-0000830D0000}"/>
    <cellStyle name="Currency 2 4 4 3 2 5 3" xfId="3460" xr:uid="{00000000-0005-0000-0000-0000840D0000}"/>
    <cellStyle name="Currency 2 4 4 3 2 6" xfId="3461" xr:uid="{00000000-0005-0000-0000-0000850D0000}"/>
    <cellStyle name="Currency 2 4 4 3 2 6 2" xfId="3462" xr:uid="{00000000-0005-0000-0000-0000860D0000}"/>
    <cellStyle name="Currency 2 4 4 3 2 6 2 2" xfId="3463" xr:uid="{00000000-0005-0000-0000-0000870D0000}"/>
    <cellStyle name="Currency 2 4 4 3 2 6 3" xfId="3464" xr:uid="{00000000-0005-0000-0000-0000880D0000}"/>
    <cellStyle name="Currency 2 4 4 3 2 7" xfId="3465" xr:uid="{00000000-0005-0000-0000-0000890D0000}"/>
    <cellStyle name="Currency 2 4 4 3 2 7 2" xfId="3466" xr:uid="{00000000-0005-0000-0000-00008A0D0000}"/>
    <cellStyle name="Currency 2 4 4 3 2 8" xfId="3467" xr:uid="{00000000-0005-0000-0000-00008B0D0000}"/>
    <cellStyle name="Currency 2 4 4 3 2 8 2" xfId="3468" xr:uid="{00000000-0005-0000-0000-00008C0D0000}"/>
    <cellStyle name="Currency 2 4 4 3 2 9" xfId="3469" xr:uid="{00000000-0005-0000-0000-00008D0D0000}"/>
    <cellStyle name="Currency 2 4 4 3 3" xfId="3470" xr:uid="{00000000-0005-0000-0000-00008E0D0000}"/>
    <cellStyle name="Currency 2 4 4 3 4" xfId="3471" xr:uid="{00000000-0005-0000-0000-00008F0D0000}"/>
    <cellStyle name="Currency 2 4 4 3 4 2" xfId="3472" xr:uid="{00000000-0005-0000-0000-0000900D0000}"/>
    <cellStyle name="Currency 2 4 4 3 4 3" xfId="3473" xr:uid="{00000000-0005-0000-0000-0000910D0000}"/>
    <cellStyle name="Currency 2 4 4 3 5" xfId="3474" xr:uid="{00000000-0005-0000-0000-0000920D0000}"/>
    <cellStyle name="Currency 2 4 4 3 5 2" xfId="3475" xr:uid="{00000000-0005-0000-0000-0000930D0000}"/>
    <cellStyle name="Currency 2 4 4 3 5 2 2" xfId="3476" xr:uid="{00000000-0005-0000-0000-0000940D0000}"/>
    <cellStyle name="Currency 2 4 4 3 5 3" xfId="3477" xr:uid="{00000000-0005-0000-0000-0000950D0000}"/>
    <cellStyle name="Currency 2 4 4 3 6" xfId="3478" xr:uid="{00000000-0005-0000-0000-0000960D0000}"/>
    <cellStyle name="Currency 2 4 4 3 6 2" xfId="3479" xr:uid="{00000000-0005-0000-0000-0000970D0000}"/>
    <cellStyle name="Currency 2 4 4 3 6 2 2" xfId="3480" xr:uid="{00000000-0005-0000-0000-0000980D0000}"/>
    <cellStyle name="Currency 2 4 4 3 6 3" xfId="3481" xr:uid="{00000000-0005-0000-0000-0000990D0000}"/>
    <cellStyle name="Currency 2 4 4 3 7" xfId="3482" xr:uid="{00000000-0005-0000-0000-00009A0D0000}"/>
    <cellStyle name="Currency 2 4 4 3 7 2" xfId="3483" xr:uid="{00000000-0005-0000-0000-00009B0D0000}"/>
    <cellStyle name="Currency 2 4 4 3 7 2 2" xfId="3484" xr:uid="{00000000-0005-0000-0000-00009C0D0000}"/>
    <cellStyle name="Currency 2 4 4 3 7 3" xfId="3485" xr:uid="{00000000-0005-0000-0000-00009D0D0000}"/>
    <cellStyle name="Currency 2 4 4 3 8" xfId="3486" xr:uid="{00000000-0005-0000-0000-00009E0D0000}"/>
    <cellStyle name="Currency 2 4 4 3 8 2" xfId="3487" xr:uid="{00000000-0005-0000-0000-00009F0D0000}"/>
    <cellStyle name="Currency 2 4 4 3 9" xfId="3488" xr:uid="{00000000-0005-0000-0000-0000A00D0000}"/>
    <cellStyle name="Currency 2 4 4 3 9 2" xfId="3489" xr:uid="{00000000-0005-0000-0000-0000A10D0000}"/>
    <cellStyle name="Currency 2 4 4 4" xfId="3490" xr:uid="{00000000-0005-0000-0000-0000A20D0000}"/>
    <cellStyle name="Currency 2 4 4 4 2" xfId="3491" xr:uid="{00000000-0005-0000-0000-0000A30D0000}"/>
    <cellStyle name="Currency 2 4 4 4 2 10" xfId="3492" xr:uid="{00000000-0005-0000-0000-0000A40D0000}"/>
    <cellStyle name="Currency 2 4 4 4 2 2" xfId="3493" xr:uid="{00000000-0005-0000-0000-0000A50D0000}"/>
    <cellStyle name="Currency 2 4 4 4 2 3" xfId="3494" xr:uid="{00000000-0005-0000-0000-0000A60D0000}"/>
    <cellStyle name="Currency 2 4 4 4 2 4" xfId="3495" xr:uid="{00000000-0005-0000-0000-0000A70D0000}"/>
    <cellStyle name="Currency 2 4 4 4 2 4 2" xfId="3496" xr:uid="{00000000-0005-0000-0000-0000A80D0000}"/>
    <cellStyle name="Currency 2 4 4 4 2 4 2 2" xfId="3497" xr:uid="{00000000-0005-0000-0000-0000A90D0000}"/>
    <cellStyle name="Currency 2 4 4 4 2 4 3" xfId="3498" xr:uid="{00000000-0005-0000-0000-0000AA0D0000}"/>
    <cellStyle name="Currency 2 4 4 4 2 5" xfId="3499" xr:uid="{00000000-0005-0000-0000-0000AB0D0000}"/>
    <cellStyle name="Currency 2 4 4 4 2 5 2" xfId="3500" xr:uid="{00000000-0005-0000-0000-0000AC0D0000}"/>
    <cellStyle name="Currency 2 4 4 4 2 5 2 2" xfId="3501" xr:uid="{00000000-0005-0000-0000-0000AD0D0000}"/>
    <cellStyle name="Currency 2 4 4 4 2 5 3" xfId="3502" xr:uid="{00000000-0005-0000-0000-0000AE0D0000}"/>
    <cellStyle name="Currency 2 4 4 4 2 6" xfId="3503" xr:uid="{00000000-0005-0000-0000-0000AF0D0000}"/>
    <cellStyle name="Currency 2 4 4 4 2 6 2" xfId="3504" xr:uid="{00000000-0005-0000-0000-0000B00D0000}"/>
    <cellStyle name="Currency 2 4 4 4 2 6 2 2" xfId="3505" xr:uid="{00000000-0005-0000-0000-0000B10D0000}"/>
    <cellStyle name="Currency 2 4 4 4 2 6 3" xfId="3506" xr:uid="{00000000-0005-0000-0000-0000B20D0000}"/>
    <cellStyle name="Currency 2 4 4 4 2 7" xfId="3507" xr:uid="{00000000-0005-0000-0000-0000B30D0000}"/>
    <cellStyle name="Currency 2 4 4 4 2 7 2" xfId="3508" xr:uid="{00000000-0005-0000-0000-0000B40D0000}"/>
    <cellStyle name="Currency 2 4 4 4 2 8" xfId="3509" xr:uid="{00000000-0005-0000-0000-0000B50D0000}"/>
    <cellStyle name="Currency 2 4 4 4 2 8 2" xfId="3510" xr:uid="{00000000-0005-0000-0000-0000B60D0000}"/>
    <cellStyle name="Currency 2 4 4 4 2 9" xfId="3511" xr:uid="{00000000-0005-0000-0000-0000B70D0000}"/>
    <cellStyle name="Currency 2 4 4 4 3" xfId="3512" xr:uid="{00000000-0005-0000-0000-0000B80D0000}"/>
    <cellStyle name="Currency 2 4 4 4 4" xfId="3513" xr:uid="{00000000-0005-0000-0000-0000B90D0000}"/>
    <cellStyle name="Currency 2 4 4 4 4 2" xfId="3514" xr:uid="{00000000-0005-0000-0000-0000BA0D0000}"/>
    <cellStyle name="Currency 2 4 4 4 4 2 2" xfId="3515" xr:uid="{00000000-0005-0000-0000-0000BB0D0000}"/>
    <cellStyle name="Currency 2 4 4 4 4 3" xfId="3516" xr:uid="{00000000-0005-0000-0000-0000BC0D0000}"/>
    <cellStyle name="Currency 2 4 4 4 5" xfId="3517" xr:uid="{00000000-0005-0000-0000-0000BD0D0000}"/>
    <cellStyle name="Currency 2 4 4 4 5 2" xfId="3518" xr:uid="{00000000-0005-0000-0000-0000BE0D0000}"/>
    <cellStyle name="Currency 2 4 4 4 5 2 2" xfId="3519" xr:uid="{00000000-0005-0000-0000-0000BF0D0000}"/>
    <cellStyle name="Currency 2 4 4 4 5 3" xfId="3520" xr:uid="{00000000-0005-0000-0000-0000C00D0000}"/>
    <cellStyle name="Currency 2 4 4 5" xfId="3521" xr:uid="{00000000-0005-0000-0000-0000C10D0000}"/>
    <cellStyle name="Currency 2 4 4 5 2" xfId="3522" xr:uid="{00000000-0005-0000-0000-0000C20D0000}"/>
    <cellStyle name="Currency 2 4 4 5 3" xfId="3523" xr:uid="{00000000-0005-0000-0000-0000C30D0000}"/>
    <cellStyle name="Currency 2 4 4 5 3 2" xfId="3524" xr:uid="{00000000-0005-0000-0000-0000C40D0000}"/>
    <cellStyle name="Currency 2 4 4 5 3 3" xfId="3525" xr:uid="{00000000-0005-0000-0000-0000C50D0000}"/>
    <cellStyle name="Currency 2 4 4 5 4" xfId="3526" xr:uid="{00000000-0005-0000-0000-0000C60D0000}"/>
    <cellStyle name="Currency 2 4 4 5 4 2" xfId="3527" xr:uid="{00000000-0005-0000-0000-0000C70D0000}"/>
    <cellStyle name="Currency 2 4 4 5 4 2 2" xfId="3528" xr:uid="{00000000-0005-0000-0000-0000C80D0000}"/>
    <cellStyle name="Currency 2 4 4 5 4 3" xfId="3529" xr:uid="{00000000-0005-0000-0000-0000C90D0000}"/>
    <cellStyle name="Currency 2 4 4 5 5" xfId="3530" xr:uid="{00000000-0005-0000-0000-0000CA0D0000}"/>
    <cellStyle name="Currency 2 4 4 5 5 2" xfId="3531" xr:uid="{00000000-0005-0000-0000-0000CB0D0000}"/>
    <cellStyle name="Currency 2 4 4 5 5 2 2" xfId="3532" xr:uid="{00000000-0005-0000-0000-0000CC0D0000}"/>
    <cellStyle name="Currency 2 4 4 5 5 3" xfId="3533" xr:uid="{00000000-0005-0000-0000-0000CD0D0000}"/>
    <cellStyle name="Currency 2 4 4 5 6" xfId="3534" xr:uid="{00000000-0005-0000-0000-0000CE0D0000}"/>
    <cellStyle name="Currency 2 4 4 5 6 2" xfId="3535" xr:uid="{00000000-0005-0000-0000-0000CF0D0000}"/>
    <cellStyle name="Currency 2 4 4 5 6 2 2" xfId="3536" xr:uid="{00000000-0005-0000-0000-0000D00D0000}"/>
    <cellStyle name="Currency 2 4 4 5 6 3" xfId="3537" xr:uid="{00000000-0005-0000-0000-0000D10D0000}"/>
    <cellStyle name="Currency 2 4 4 5 7" xfId="3538" xr:uid="{00000000-0005-0000-0000-0000D20D0000}"/>
    <cellStyle name="Currency 2 4 4 5 7 2" xfId="3539" xr:uid="{00000000-0005-0000-0000-0000D30D0000}"/>
    <cellStyle name="Currency 2 4 4 5 8" xfId="3540" xr:uid="{00000000-0005-0000-0000-0000D40D0000}"/>
    <cellStyle name="Currency 2 4 4 5 8 2" xfId="3541" xr:uid="{00000000-0005-0000-0000-0000D50D0000}"/>
    <cellStyle name="Currency 2 4 4 5 9" xfId="3542" xr:uid="{00000000-0005-0000-0000-0000D60D0000}"/>
    <cellStyle name="Currency 2 4 4 6" xfId="3543" xr:uid="{00000000-0005-0000-0000-0000D70D0000}"/>
    <cellStyle name="Currency 2 4 4 6 2" xfId="3544" xr:uid="{00000000-0005-0000-0000-0000D80D0000}"/>
    <cellStyle name="Currency 2 4 4 6 3" xfId="3545" xr:uid="{00000000-0005-0000-0000-0000D90D0000}"/>
    <cellStyle name="Currency 2 4 4 7" xfId="3546" xr:uid="{00000000-0005-0000-0000-0000DA0D0000}"/>
    <cellStyle name="Currency 2 4 4 8" xfId="3547" xr:uid="{00000000-0005-0000-0000-0000DB0D0000}"/>
    <cellStyle name="Currency 2 4 4 8 2" xfId="3548" xr:uid="{00000000-0005-0000-0000-0000DC0D0000}"/>
    <cellStyle name="Currency 2 4 4 8 2 2" xfId="3549" xr:uid="{00000000-0005-0000-0000-0000DD0D0000}"/>
    <cellStyle name="Currency 2 4 4 8 3" xfId="3550" xr:uid="{00000000-0005-0000-0000-0000DE0D0000}"/>
    <cellStyle name="Currency 2 4 4 8 4" xfId="3551" xr:uid="{00000000-0005-0000-0000-0000DF0D0000}"/>
    <cellStyle name="Currency 2 4 4 9" xfId="3552" xr:uid="{00000000-0005-0000-0000-0000E00D0000}"/>
    <cellStyle name="Currency 2 4 4 9 2" xfId="3553" xr:uid="{00000000-0005-0000-0000-0000E10D0000}"/>
    <cellStyle name="Currency 2 4 4 9 2 2" xfId="3554" xr:uid="{00000000-0005-0000-0000-0000E20D0000}"/>
    <cellStyle name="Currency 2 4 4 9 3" xfId="3555" xr:uid="{00000000-0005-0000-0000-0000E30D0000}"/>
    <cellStyle name="Currency 2 4 5" xfId="3556" xr:uid="{00000000-0005-0000-0000-0000E40D0000}"/>
    <cellStyle name="Currency 2 4 5 10" xfId="3557" xr:uid="{00000000-0005-0000-0000-0000E50D0000}"/>
    <cellStyle name="Currency 2 4 5 10 2" xfId="3558" xr:uid="{00000000-0005-0000-0000-0000E60D0000}"/>
    <cellStyle name="Currency 2 4 5 10 2 2" xfId="3559" xr:uid="{00000000-0005-0000-0000-0000E70D0000}"/>
    <cellStyle name="Currency 2 4 5 10 3" xfId="3560" xr:uid="{00000000-0005-0000-0000-0000E80D0000}"/>
    <cellStyle name="Currency 2 4 5 11" xfId="3561" xr:uid="{00000000-0005-0000-0000-0000E90D0000}"/>
    <cellStyle name="Currency 2 4 5 11 2" xfId="3562" xr:uid="{00000000-0005-0000-0000-0000EA0D0000}"/>
    <cellStyle name="Currency 2 4 5 12" xfId="3563" xr:uid="{00000000-0005-0000-0000-0000EB0D0000}"/>
    <cellStyle name="Currency 2 4 5 12 2" xfId="3564" xr:uid="{00000000-0005-0000-0000-0000EC0D0000}"/>
    <cellStyle name="Currency 2 4 5 13" xfId="3565" xr:uid="{00000000-0005-0000-0000-0000ED0D0000}"/>
    <cellStyle name="Currency 2 4 5 14" xfId="3566" xr:uid="{00000000-0005-0000-0000-0000EE0D0000}"/>
    <cellStyle name="Currency 2 4 5 15" xfId="3567" xr:uid="{00000000-0005-0000-0000-0000EF0D0000}"/>
    <cellStyle name="Currency 2 4 5 2" xfId="3568" xr:uid="{00000000-0005-0000-0000-0000F00D0000}"/>
    <cellStyle name="Currency 2 4 5 2 2" xfId="3569" xr:uid="{00000000-0005-0000-0000-0000F10D0000}"/>
    <cellStyle name="Currency 2 4 5 2 2 2" xfId="3570" xr:uid="{00000000-0005-0000-0000-0000F20D0000}"/>
    <cellStyle name="Currency 2 4 5 2 2 3" xfId="3571" xr:uid="{00000000-0005-0000-0000-0000F30D0000}"/>
    <cellStyle name="Currency 2 4 5 2 2 3 2" xfId="3572" xr:uid="{00000000-0005-0000-0000-0000F40D0000}"/>
    <cellStyle name="Currency 2 4 5 2 2 3 3" xfId="3573" xr:uid="{00000000-0005-0000-0000-0000F50D0000}"/>
    <cellStyle name="Currency 2 4 5 2 2 4" xfId="3574" xr:uid="{00000000-0005-0000-0000-0000F60D0000}"/>
    <cellStyle name="Currency 2 4 5 2 2 4 2" xfId="3575" xr:uid="{00000000-0005-0000-0000-0000F70D0000}"/>
    <cellStyle name="Currency 2 4 5 2 2 4 2 2" xfId="3576" xr:uid="{00000000-0005-0000-0000-0000F80D0000}"/>
    <cellStyle name="Currency 2 4 5 2 2 4 3" xfId="3577" xr:uid="{00000000-0005-0000-0000-0000F90D0000}"/>
    <cellStyle name="Currency 2 4 5 2 2 5" xfId="3578" xr:uid="{00000000-0005-0000-0000-0000FA0D0000}"/>
    <cellStyle name="Currency 2 4 5 2 2 5 2" xfId="3579" xr:uid="{00000000-0005-0000-0000-0000FB0D0000}"/>
    <cellStyle name="Currency 2 4 5 2 2 5 2 2" xfId="3580" xr:uid="{00000000-0005-0000-0000-0000FC0D0000}"/>
    <cellStyle name="Currency 2 4 5 2 2 5 3" xfId="3581" xr:uid="{00000000-0005-0000-0000-0000FD0D0000}"/>
    <cellStyle name="Currency 2 4 5 2 2 6" xfId="3582" xr:uid="{00000000-0005-0000-0000-0000FE0D0000}"/>
    <cellStyle name="Currency 2 4 5 2 2 6 2" xfId="3583" xr:uid="{00000000-0005-0000-0000-0000FF0D0000}"/>
    <cellStyle name="Currency 2 4 5 2 2 6 2 2" xfId="3584" xr:uid="{00000000-0005-0000-0000-0000000E0000}"/>
    <cellStyle name="Currency 2 4 5 2 2 6 3" xfId="3585" xr:uid="{00000000-0005-0000-0000-0000010E0000}"/>
    <cellStyle name="Currency 2 4 5 2 2 7" xfId="3586" xr:uid="{00000000-0005-0000-0000-0000020E0000}"/>
    <cellStyle name="Currency 2 4 5 2 2 7 2" xfId="3587" xr:uid="{00000000-0005-0000-0000-0000030E0000}"/>
    <cellStyle name="Currency 2 4 5 2 2 8" xfId="3588" xr:uid="{00000000-0005-0000-0000-0000040E0000}"/>
    <cellStyle name="Currency 2 4 5 2 2 8 2" xfId="3589" xr:uid="{00000000-0005-0000-0000-0000050E0000}"/>
    <cellStyle name="Currency 2 4 5 2 2 9" xfId="3590" xr:uid="{00000000-0005-0000-0000-0000060E0000}"/>
    <cellStyle name="Currency 2 4 5 2 3" xfId="3591" xr:uid="{00000000-0005-0000-0000-0000070E0000}"/>
    <cellStyle name="Currency 2 4 5 2 3 2" xfId="3592" xr:uid="{00000000-0005-0000-0000-0000080E0000}"/>
    <cellStyle name="Currency 2 4 5 2 3 3" xfId="3593" xr:uid="{00000000-0005-0000-0000-0000090E0000}"/>
    <cellStyle name="Currency 2 4 5 2 3 3 2" xfId="3594" xr:uid="{00000000-0005-0000-0000-00000A0E0000}"/>
    <cellStyle name="Currency 2 4 5 2 3 3 3" xfId="3595" xr:uid="{00000000-0005-0000-0000-00000B0E0000}"/>
    <cellStyle name="Currency 2 4 5 2 3 4" xfId="3596" xr:uid="{00000000-0005-0000-0000-00000C0E0000}"/>
    <cellStyle name="Currency 2 4 5 2 3 4 2" xfId="3597" xr:uid="{00000000-0005-0000-0000-00000D0E0000}"/>
    <cellStyle name="Currency 2 4 5 2 3 4 2 2" xfId="3598" xr:uid="{00000000-0005-0000-0000-00000E0E0000}"/>
    <cellStyle name="Currency 2 4 5 2 3 4 3" xfId="3599" xr:uid="{00000000-0005-0000-0000-00000F0E0000}"/>
    <cellStyle name="Currency 2 4 5 2 3 5" xfId="3600" xr:uid="{00000000-0005-0000-0000-0000100E0000}"/>
    <cellStyle name="Currency 2 4 5 2 3 5 2" xfId="3601" xr:uid="{00000000-0005-0000-0000-0000110E0000}"/>
    <cellStyle name="Currency 2 4 5 2 3 5 2 2" xfId="3602" xr:uid="{00000000-0005-0000-0000-0000120E0000}"/>
    <cellStyle name="Currency 2 4 5 2 3 5 3" xfId="3603" xr:uid="{00000000-0005-0000-0000-0000130E0000}"/>
    <cellStyle name="Currency 2 4 5 2 3 6" xfId="3604" xr:uid="{00000000-0005-0000-0000-0000140E0000}"/>
    <cellStyle name="Currency 2 4 5 2 3 6 2" xfId="3605" xr:uid="{00000000-0005-0000-0000-0000150E0000}"/>
    <cellStyle name="Currency 2 4 5 2 3 6 2 2" xfId="3606" xr:uid="{00000000-0005-0000-0000-0000160E0000}"/>
    <cellStyle name="Currency 2 4 5 2 3 6 3" xfId="3607" xr:uid="{00000000-0005-0000-0000-0000170E0000}"/>
    <cellStyle name="Currency 2 4 5 2 3 7" xfId="3608" xr:uid="{00000000-0005-0000-0000-0000180E0000}"/>
    <cellStyle name="Currency 2 4 5 2 3 7 2" xfId="3609" xr:uid="{00000000-0005-0000-0000-0000190E0000}"/>
    <cellStyle name="Currency 2 4 5 2 3 8" xfId="3610" xr:uid="{00000000-0005-0000-0000-00001A0E0000}"/>
    <cellStyle name="Currency 2 4 5 2 3 8 2" xfId="3611" xr:uid="{00000000-0005-0000-0000-00001B0E0000}"/>
    <cellStyle name="Currency 2 4 5 2 3 9" xfId="3612" xr:uid="{00000000-0005-0000-0000-00001C0E0000}"/>
    <cellStyle name="Currency 2 4 5 2 4" xfId="3613" xr:uid="{00000000-0005-0000-0000-00001D0E0000}"/>
    <cellStyle name="Currency 2 4 5 2 4 2" xfId="3614" xr:uid="{00000000-0005-0000-0000-00001E0E0000}"/>
    <cellStyle name="Currency 2 4 5 2 4 3" xfId="3615" xr:uid="{00000000-0005-0000-0000-00001F0E0000}"/>
    <cellStyle name="Currency 2 4 5 2 4 3 2" xfId="3616" xr:uid="{00000000-0005-0000-0000-0000200E0000}"/>
    <cellStyle name="Currency 2 4 5 2 4 3 2 2" xfId="3617" xr:uid="{00000000-0005-0000-0000-0000210E0000}"/>
    <cellStyle name="Currency 2 4 5 2 4 3 3" xfId="3618" xr:uid="{00000000-0005-0000-0000-0000220E0000}"/>
    <cellStyle name="Currency 2 4 5 2 4 4" xfId="3619" xr:uid="{00000000-0005-0000-0000-0000230E0000}"/>
    <cellStyle name="Currency 2 4 5 2 4 4 2" xfId="3620" xr:uid="{00000000-0005-0000-0000-0000240E0000}"/>
    <cellStyle name="Currency 2 4 5 2 4 4 2 2" xfId="3621" xr:uid="{00000000-0005-0000-0000-0000250E0000}"/>
    <cellStyle name="Currency 2 4 5 2 4 4 3" xfId="3622" xr:uid="{00000000-0005-0000-0000-0000260E0000}"/>
    <cellStyle name="Currency 2 4 5 2 4 5" xfId="3623" xr:uid="{00000000-0005-0000-0000-0000270E0000}"/>
    <cellStyle name="Currency 2 4 5 2 4 5 2" xfId="3624" xr:uid="{00000000-0005-0000-0000-0000280E0000}"/>
    <cellStyle name="Currency 2 4 5 2 4 5 2 2" xfId="3625" xr:uid="{00000000-0005-0000-0000-0000290E0000}"/>
    <cellStyle name="Currency 2 4 5 2 4 5 3" xfId="3626" xr:uid="{00000000-0005-0000-0000-00002A0E0000}"/>
    <cellStyle name="Currency 2 4 5 2 4 6" xfId="3627" xr:uid="{00000000-0005-0000-0000-00002B0E0000}"/>
    <cellStyle name="Currency 2 4 5 2 4 6 2" xfId="3628" xr:uid="{00000000-0005-0000-0000-00002C0E0000}"/>
    <cellStyle name="Currency 2 4 5 2 4 7" xfId="3629" xr:uid="{00000000-0005-0000-0000-00002D0E0000}"/>
    <cellStyle name="Currency 2 4 5 2 4 7 2" xfId="3630" xr:uid="{00000000-0005-0000-0000-00002E0E0000}"/>
    <cellStyle name="Currency 2 4 5 2 4 8" xfId="3631" xr:uid="{00000000-0005-0000-0000-00002F0E0000}"/>
    <cellStyle name="Currency 2 4 5 2 4 9" xfId="3632" xr:uid="{00000000-0005-0000-0000-0000300E0000}"/>
    <cellStyle name="Currency 2 4 5 2 5" xfId="3633" xr:uid="{00000000-0005-0000-0000-0000310E0000}"/>
    <cellStyle name="Currency 2 4 5 2 5 2" xfId="3634" xr:uid="{00000000-0005-0000-0000-0000320E0000}"/>
    <cellStyle name="Currency 2 4 5 2 5 3" xfId="3635" xr:uid="{00000000-0005-0000-0000-0000330E0000}"/>
    <cellStyle name="Currency 2 4 5 2 6" xfId="3636" xr:uid="{00000000-0005-0000-0000-0000340E0000}"/>
    <cellStyle name="Currency 2 4 5 2 6 2" xfId="3637" xr:uid="{00000000-0005-0000-0000-0000350E0000}"/>
    <cellStyle name="Currency 2 4 5 2 6 2 2" xfId="3638" xr:uid="{00000000-0005-0000-0000-0000360E0000}"/>
    <cellStyle name="Currency 2 4 5 2 6 2 2 2" xfId="3639" xr:uid="{00000000-0005-0000-0000-0000370E0000}"/>
    <cellStyle name="Currency 2 4 5 2 6 2 3" xfId="3640" xr:uid="{00000000-0005-0000-0000-0000380E0000}"/>
    <cellStyle name="Currency 2 4 5 2 6 3" xfId="3641" xr:uid="{00000000-0005-0000-0000-0000390E0000}"/>
    <cellStyle name="Currency 2 4 5 2 6 3 2" xfId="3642" xr:uid="{00000000-0005-0000-0000-00003A0E0000}"/>
    <cellStyle name="Currency 2 4 5 2 6 3 2 2" xfId="3643" xr:uid="{00000000-0005-0000-0000-00003B0E0000}"/>
    <cellStyle name="Currency 2 4 5 2 6 3 3" xfId="3644" xr:uid="{00000000-0005-0000-0000-00003C0E0000}"/>
    <cellStyle name="Currency 2 4 5 2 6 4" xfId="3645" xr:uid="{00000000-0005-0000-0000-00003D0E0000}"/>
    <cellStyle name="Currency 2 4 5 2 6 4 2" xfId="3646" xr:uid="{00000000-0005-0000-0000-00003E0E0000}"/>
    <cellStyle name="Currency 2 4 5 2 6 4 2 2" xfId="3647" xr:uid="{00000000-0005-0000-0000-00003F0E0000}"/>
    <cellStyle name="Currency 2 4 5 2 6 4 3" xfId="3648" xr:uid="{00000000-0005-0000-0000-0000400E0000}"/>
    <cellStyle name="Currency 2 4 5 2 6 5" xfId="3649" xr:uid="{00000000-0005-0000-0000-0000410E0000}"/>
    <cellStyle name="Currency 2 4 5 2 6 5 2" xfId="3650" xr:uid="{00000000-0005-0000-0000-0000420E0000}"/>
    <cellStyle name="Currency 2 4 5 2 6 6" xfId="3651" xr:uid="{00000000-0005-0000-0000-0000430E0000}"/>
    <cellStyle name="Currency 2 4 5 2 6 6 2" xfId="3652" xr:uid="{00000000-0005-0000-0000-0000440E0000}"/>
    <cellStyle name="Currency 2 4 5 2 6 7" xfId="3653" xr:uid="{00000000-0005-0000-0000-0000450E0000}"/>
    <cellStyle name="Currency 2 4 5 2 7" xfId="3654" xr:uid="{00000000-0005-0000-0000-0000460E0000}"/>
    <cellStyle name="Currency 2 4 5 2 7 2" xfId="3655" xr:uid="{00000000-0005-0000-0000-0000470E0000}"/>
    <cellStyle name="Currency 2 4 5 2 7 2 2" xfId="3656" xr:uid="{00000000-0005-0000-0000-0000480E0000}"/>
    <cellStyle name="Currency 2 4 5 2 7 3" xfId="3657" xr:uid="{00000000-0005-0000-0000-0000490E0000}"/>
    <cellStyle name="Currency 2 4 5 2 8" xfId="3658" xr:uid="{00000000-0005-0000-0000-00004A0E0000}"/>
    <cellStyle name="Currency 2 4 5 2 8 2" xfId="3659" xr:uid="{00000000-0005-0000-0000-00004B0E0000}"/>
    <cellStyle name="Currency 2 4 5 2 8 2 2" xfId="3660" xr:uid="{00000000-0005-0000-0000-00004C0E0000}"/>
    <cellStyle name="Currency 2 4 5 2 8 3" xfId="3661" xr:uid="{00000000-0005-0000-0000-00004D0E0000}"/>
    <cellStyle name="Currency 2 4 5 3" xfId="3662" xr:uid="{00000000-0005-0000-0000-00004E0E0000}"/>
    <cellStyle name="Currency 2 4 5 3 10" xfId="3663" xr:uid="{00000000-0005-0000-0000-00004F0E0000}"/>
    <cellStyle name="Currency 2 4 5 3 2" xfId="3664" xr:uid="{00000000-0005-0000-0000-0000500E0000}"/>
    <cellStyle name="Currency 2 4 5 3 2 2" xfId="3665" xr:uid="{00000000-0005-0000-0000-0000510E0000}"/>
    <cellStyle name="Currency 2 4 5 3 2 3" xfId="3666" xr:uid="{00000000-0005-0000-0000-0000520E0000}"/>
    <cellStyle name="Currency 2 4 5 3 2 3 2" xfId="3667" xr:uid="{00000000-0005-0000-0000-0000530E0000}"/>
    <cellStyle name="Currency 2 4 5 3 2 3 3" xfId="3668" xr:uid="{00000000-0005-0000-0000-0000540E0000}"/>
    <cellStyle name="Currency 2 4 5 3 2 4" xfId="3669" xr:uid="{00000000-0005-0000-0000-0000550E0000}"/>
    <cellStyle name="Currency 2 4 5 3 2 4 2" xfId="3670" xr:uid="{00000000-0005-0000-0000-0000560E0000}"/>
    <cellStyle name="Currency 2 4 5 3 2 4 2 2" xfId="3671" xr:uid="{00000000-0005-0000-0000-0000570E0000}"/>
    <cellStyle name="Currency 2 4 5 3 2 4 3" xfId="3672" xr:uid="{00000000-0005-0000-0000-0000580E0000}"/>
    <cellStyle name="Currency 2 4 5 3 2 5" xfId="3673" xr:uid="{00000000-0005-0000-0000-0000590E0000}"/>
    <cellStyle name="Currency 2 4 5 3 2 5 2" xfId="3674" xr:uid="{00000000-0005-0000-0000-00005A0E0000}"/>
    <cellStyle name="Currency 2 4 5 3 2 5 2 2" xfId="3675" xr:uid="{00000000-0005-0000-0000-00005B0E0000}"/>
    <cellStyle name="Currency 2 4 5 3 2 5 3" xfId="3676" xr:uid="{00000000-0005-0000-0000-00005C0E0000}"/>
    <cellStyle name="Currency 2 4 5 3 2 6" xfId="3677" xr:uid="{00000000-0005-0000-0000-00005D0E0000}"/>
    <cellStyle name="Currency 2 4 5 3 2 6 2" xfId="3678" xr:uid="{00000000-0005-0000-0000-00005E0E0000}"/>
    <cellStyle name="Currency 2 4 5 3 2 6 2 2" xfId="3679" xr:uid="{00000000-0005-0000-0000-00005F0E0000}"/>
    <cellStyle name="Currency 2 4 5 3 2 6 3" xfId="3680" xr:uid="{00000000-0005-0000-0000-0000600E0000}"/>
    <cellStyle name="Currency 2 4 5 3 2 7" xfId="3681" xr:uid="{00000000-0005-0000-0000-0000610E0000}"/>
    <cellStyle name="Currency 2 4 5 3 2 7 2" xfId="3682" xr:uid="{00000000-0005-0000-0000-0000620E0000}"/>
    <cellStyle name="Currency 2 4 5 3 2 8" xfId="3683" xr:uid="{00000000-0005-0000-0000-0000630E0000}"/>
    <cellStyle name="Currency 2 4 5 3 2 8 2" xfId="3684" xr:uid="{00000000-0005-0000-0000-0000640E0000}"/>
    <cellStyle name="Currency 2 4 5 3 2 9" xfId="3685" xr:uid="{00000000-0005-0000-0000-0000650E0000}"/>
    <cellStyle name="Currency 2 4 5 3 3" xfId="3686" xr:uid="{00000000-0005-0000-0000-0000660E0000}"/>
    <cellStyle name="Currency 2 4 5 3 4" xfId="3687" xr:uid="{00000000-0005-0000-0000-0000670E0000}"/>
    <cellStyle name="Currency 2 4 5 3 4 2" xfId="3688" xr:uid="{00000000-0005-0000-0000-0000680E0000}"/>
    <cellStyle name="Currency 2 4 5 3 4 3" xfId="3689" xr:uid="{00000000-0005-0000-0000-0000690E0000}"/>
    <cellStyle name="Currency 2 4 5 3 5" xfId="3690" xr:uid="{00000000-0005-0000-0000-00006A0E0000}"/>
    <cellStyle name="Currency 2 4 5 3 5 2" xfId="3691" xr:uid="{00000000-0005-0000-0000-00006B0E0000}"/>
    <cellStyle name="Currency 2 4 5 3 5 2 2" xfId="3692" xr:uid="{00000000-0005-0000-0000-00006C0E0000}"/>
    <cellStyle name="Currency 2 4 5 3 5 3" xfId="3693" xr:uid="{00000000-0005-0000-0000-00006D0E0000}"/>
    <cellStyle name="Currency 2 4 5 3 6" xfId="3694" xr:uid="{00000000-0005-0000-0000-00006E0E0000}"/>
    <cellStyle name="Currency 2 4 5 3 6 2" xfId="3695" xr:uid="{00000000-0005-0000-0000-00006F0E0000}"/>
    <cellStyle name="Currency 2 4 5 3 6 2 2" xfId="3696" xr:uid="{00000000-0005-0000-0000-0000700E0000}"/>
    <cellStyle name="Currency 2 4 5 3 6 3" xfId="3697" xr:uid="{00000000-0005-0000-0000-0000710E0000}"/>
    <cellStyle name="Currency 2 4 5 3 7" xfId="3698" xr:uid="{00000000-0005-0000-0000-0000720E0000}"/>
    <cellStyle name="Currency 2 4 5 3 7 2" xfId="3699" xr:uid="{00000000-0005-0000-0000-0000730E0000}"/>
    <cellStyle name="Currency 2 4 5 3 7 2 2" xfId="3700" xr:uid="{00000000-0005-0000-0000-0000740E0000}"/>
    <cellStyle name="Currency 2 4 5 3 7 3" xfId="3701" xr:uid="{00000000-0005-0000-0000-0000750E0000}"/>
    <cellStyle name="Currency 2 4 5 3 8" xfId="3702" xr:uid="{00000000-0005-0000-0000-0000760E0000}"/>
    <cellStyle name="Currency 2 4 5 3 8 2" xfId="3703" xr:uid="{00000000-0005-0000-0000-0000770E0000}"/>
    <cellStyle name="Currency 2 4 5 3 9" xfId="3704" xr:uid="{00000000-0005-0000-0000-0000780E0000}"/>
    <cellStyle name="Currency 2 4 5 3 9 2" xfId="3705" xr:uid="{00000000-0005-0000-0000-0000790E0000}"/>
    <cellStyle name="Currency 2 4 5 4" xfId="3706" xr:uid="{00000000-0005-0000-0000-00007A0E0000}"/>
    <cellStyle name="Currency 2 4 5 4 2" xfId="3707" xr:uid="{00000000-0005-0000-0000-00007B0E0000}"/>
    <cellStyle name="Currency 2 4 5 4 2 10" xfId="3708" xr:uid="{00000000-0005-0000-0000-00007C0E0000}"/>
    <cellStyle name="Currency 2 4 5 4 2 2" xfId="3709" xr:uid="{00000000-0005-0000-0000-00007D0E0000}"/>
    <cellStyle name="Currency 2 4 5 4 2 3" xfId="3710" xr:uid="{00000000-0005-0000-0000-00007E0E0000}"/>
    <cellStyle name="Currency 2 4 5 4 2 4" xfId="3711" xr:uid="{00000000-0005-0000-0000-00007F0E0000}"/>
    <cellStyle name="Currency 2 4 5 4 2 4 2" xfId="3712" xr:uid="{00000000-0005-0000-0000-0000800E0000}"/>
    <cellStyle name="Currency 2 4 5 4 2 4 2 2" xfId="3713" xr:uid="{00000000-0005-0000-0000-0000810E0000}"/>
    <cellStyle name="Currency 2 4 5 4 2 4 3" xfId="3714" xr:uid="{00000000-0005-0000-0000-0000820E0000}"/>
    <cellStyle name="Currency 2 4 5 4 2 5" xfId="3715" xr:uid="{00000000-0005-0000-0000-0000830E0000}"/>
    <cellStyle name="Currency 2 4 5 4 2 5 2" xfId="3716" xr:uid="{00000000-0005-0000-0000-0000840E0000}"/>
    <cellStyle name="Currency 2 4 5 4 2 5 2 2" xfId="3717" xr:uid="{00000000-0005-0000-0000-0000850E0000}"/>
    <cellStyle name="Currency 2 4 5 4 2 5 3" xfId="3718" xr:uid="{00000000-0005-0000-0000-0000860E0000}"/>
    <cellStyle name="Currency 2 4 5 4 2 6" xfId="3719" xr:uid="{00000000-0005-0000-0000-0000870E0000}"/>
    <cellStyle name="Currency 2 4 5 4 2 6 2" xfId="3720" xr:uid="{00000000-0005-0000-0000-0000880E0000}"/>
    <cellStyle name="Currency 2 4 5 4 2 6 2 2" xfId="3721" xr:uid="{00000000-0005-0000-0000-0000890E0000}"/>
    <cellStyle name="Currency 2 4 5 4 2 6 3" xfId="3722" xr:uid="{00000000-0005-0000-0000-00008A0E0000}"/>
    <cellStyle name="Currency 2 4 5 4 2 7" xfId="3723" xr:uid="{00000000-0005-0000-0000-00008B0E0000}"/>
    <cellStyle name="Currency 2 4 5 4 2 7 2" xfId="3724" xr:uid="{00000000-0005-0000-0000-00008C0E0000}"/>
    <cellStyle name="Currency 2 4 5 4 2 8" xfId="3725" xr:uid="{00000000-0005-0000-0000-00008D0E0000}"/>
    <cellStyle name="Currency 2 4 5 4 2 8 2" xfId="3726" xr:uid="{00000000-0005-0000-0000-00008E0E0000}"/>
    <cellStyle name="Currency 2 4 5 4 2 9" xfId="3727" xr:uid="{00000000-0005-0000-0000-00008F0E0000}"/>
    <cellStyle name="Currency 2 4 5 4 3" xfId="3728" xr:uid="{00000000-0005-0000-0000-0000900E0000}"/>
    <cellStyle name="Currency 2 4 5 4 4" xfId="3729" xr:uid="{00000000-0005-0000-0000-0000910E0000}"/>
    <cellStyle name="Currency 2 4 5 4 4 2" xfId="3730" xr:uid="{00000000-0005-0000-0000-0000920E0000}"/>
    <cellStyle name="Currency 2 4 5 4 4 2 2" xfId="3731" xr:uid="{00000000-0005-0000-0000-0000930E0000}"/>
    <cellStyle name="Currency 2 4 5 4 4 3" xfId="3732" xr:uid="{00000000-0005-0000-0000-0000940E0000}"/>
    <cellStyle name="Currency 2 4 5 4 5" xfId="3733" xr:uid="{00000000-0005-0000-0000-0000950E0000}"/>
    <cellStyle name="Currency 2 4 5 4 5 2" xfId="3734" xr:uid="{00000000-0005-0000-0000-0000960E0000}"/>
    <cellStyle name="Currency 2 4 5 4 5 2 2" xfId="3735" xr:uid="{00000000-0005-0000-0000-0000970E0000}"/>
    <cellStyle name="Currency 2 4 5 4 5 3" xfId="3736" xr:uid="{00000000-0005-0000-0000-0000980E0000}"/>
    <cellStyle name="Currency 2 4 5 5" xfId="3737" xr:uid="{00000000-0005-0000-0000-0000990E0000}"/>
    <cellStyle name="Currency 2 4 5 5 2" xfId="3738" xr:uid="{00000000-0005-0000-0000-00009A0E0000}"/>
    <cellStyle name="Currency 2 4 5 5 3" xfId="3739" xr:uid="{00000000-0005-0000-0000-00009B0E0000}"/>
    <cellStyle name="Currency 2 4 5 5 3 2" xfId="3740" xr:uid="{00000000-0005-0000-0000-00009C0E0000}"/>
    <cellStyle name="Currency 2 4 5 5 3 3" xfId="3741" xr:uid="{00000000-0005-0000-0000-00009D0E0000}"/>
    <cellStyle name="Currency 2 4 5 5 4" xfId="3742" xr:uid="{00000000-0005-0000-0000-00009E0E0000}"/>
    <cellStyle name="Currency 2 4 5 5 4 2" xfId="3743" xr:uid="{00000000-0005-0000-0000-00009F0E0000}"/>
    <cellStyle name="Currency 2 4 5 5 4 2 2" xfId="3744" xr:uid="{00000000-0005-0000-0000-0000A00E0000}"/>
    <cellStyle name="Currency 2 4 5 5 4 3" xfId="3745" xr:uid="{00000000-0005-0000-0000-0000A10E0000}"/>
    <cellStyle name="Currency 2 4 5 5 5" xfId="3746" xr:uid="{00000000-0005-0000-0000-0000A20E0000}"/>
    <cellStyle name="Currency 2 4 5 5 5 2" xfId="3747" xr:uid="{00000000-0005-0000-0000-0000A30E0000}"/>
    <cellStyle name="Currency 2 4 5 5 5 2 2" xfId="3748" xr:uid="{00000000-0005-0000-0000-0000A40E0000}"/>
    <cellStyle name="Currency 2 4 5 5 5 3" xfId="3749" xr:uid="{00000000-0005-0000-0000-0000A50E0000}"/>
    <cellStyle name="Currency 2 4 5 5 6" xfId="3750" xr:uid="{00000000-0005-0000-0000-0000A60E0000}"/>
    <cellStyle name="Currency 2 4 5 5 6 2" xfId="3751" xr:uid="{00000000-0005-0000-0000-0000A70E0000}"/>
    <cellStyle name="Currency 2 4 5 5 6 2 2" xfId="3752" xr:uid="{00000000-0005-0000-0000-0000A80E0000}"/>
    <cellStyle name="Currency 2 4 5 5 6 3" xfId="3753" xr:uid="{00000000-0005-0000-0000-0000A90E0000}"/>
    <cellStyle name="Currency 2 4 5 5 7" xfId="3754" xr:uid="{00000000-0005-0000-0000-0000AA0E0000}"/>
    <cellStyle name="Currency 2 4 5 5 7 2" xfId="3755" xr:uid="{00000000-0005-0000-0000-0000AB0E0000}"/>
    <cellStyle name="Currency 2 4 5 5 8" xfId="3756" xr:uid="{00000000-0005-0000-0000-0000AC0E0000}"/>
    <cellStyle name="Currency 2 4 5 5 8 2" xfId="3757" xr:uid="{00000000-0005-0000-0000-0000AD0E0000}"/>
    <cellStyle name="Currency 2 4 5 5 9" xfId="3758" xr:uid="{00000000-0005-0000-0000-0000AE0E0000}"/>
    <cellStyle name="Currency 2 4 5 6" xfId="3759" xr:uid="{00000000-0005-0000-0000-0000AF0E0000}"/>
    <cellStyle name="Currency 2 4 5 6 2" xfId="3760" xr:uid="{00000000-0005-0000-0000-0000B00E0000}"/>
    <cellStyle name="Currency 2 4 5 6 3" xfId="3761" xr:uid="{00000000-0005-0000-0000-0000B10E0000}"/>
    <cellStyle name="Currency 2 4 5 7" xfId="3762" xr:uid="{00000000-0005-0000-0000-0000B20E0000}"/>
    <cellStyle name="Currency 2 4 5 8" xfId="3763" xr:uid="{00000000-0005-0000-0000-0000B30E0000}"/>
    <cellStyle name="Currency 2 4 5 8 2" xfId="3764" xr:uid="{00000000-0005-0000-0000-0000B40E0000}"/>
    <cellStyle name="Currency 2 4 5 8 2 2" xfId="3765" xr:uid="{00000000-0005-0000-0000-0000B50E0000}"/>
    <cellStyle name="Currency 2 4 5 8 3" xfId="3766" xr:uid="{00000000-0005-0000-0000-0000B60E0000}"/>
    <cellStyle name="Currency 2 4 5 8 4" xfId="3767" xr:uid="{00000000-0005-0000-0000-0000B70E0000}"/>
    <cellStyle name="Currency 2 4 5 9" xfId="3768" xr:uid="{00000000-0005-0000-0000-0000B80E0000}"/>
    <cellStyle name="Currency 2 4 5 9 2" xfId="3769" xr:uid="{00000000-0005-0000-0000-0000B90E0000}"/>
    <cellStyle name="Currency 2 4 5 9 2 2" xfId="3770" xr:uid="{00000000-0005-0000-0000-0000BA0E0000}"/>
    <cellStyle name="Currency 2 4 5 9 3" xfId="3771" xr:uid="{00000000-0005-0000-0000-0000BB0E0000}"/>
    <cellStyle name="Currency 2 4 6" xfId="3772" xr:uid="{00000000-0005-0000-0000-0000BC0E0000}"/>
    <cellStyle name="Currency 2 4 6 2" xfId="3773" xr:uid="{00000000-0005-0000-0000-0000BD0E0000}"/>
    <cellStyle name="Currency 2 4 6 2 2" xfId="3774" xr:uid="{00000000-0005-0000-0000-0000BE0E0000}"/>
    <cellStyle name="Currency 2 4 6 2 3" xfId="3775" xr:uid="{00000000-0005-0000-0000-0000BF0E0000}"/>
    <cellStyle name="Currency 2 4 6 2 3 2" xfId="3776" xr:uid="{00000000-0005-0000-0000-0000C00E0000}"/>
    <cellStyle name="Currency 2 4 6 2 3 3" xfId="3777" xr:uid="{00000000-0005-0000-0000-0000C10E0000}"/>
    <cellStyle name="Currency 2 4 6 2 4" xfId="3778" xr:uid="{00000000-0005-0000-0000-0000C20E0000}"/>
    <cellStyle name="Currency 2 4 6 2 4 2" xfId="3779" xr:uid="{00000000-0005-0000-0000-0000C30E0000}"/>
    <cellStyle name="Currency 2 4 6 2 4 2 2" xfId="3780" xr:uid="{00000000-0005-0000-0000-0000C40E0000}"/>
    <cellStyle name="Currency 2 4 6 2 4 3" xfId="3781" xr:uid="{00000000-0005-0000-0000-0000C50E0000}"/>
    <cellStyle name="Currency 2 4 6 2 5" xfId="3782" xr:uid="{00000000-0005-0000-0000-0000C60E0000}"/>
    <cellStyle name="Currency 2 4 6 2 5 2" xfId="3783" xr:uid="{00000000-0005-0000-0000-0000C70E0000}"/>
    <cellStyle name="Currency 2 4 6 2 5 2 2" xfId="3784" xr:uid="{00000000-0005-0000-0000-0000C80E0000}"/>
    <cellStyle name="Currency 2 4 6 2 5 3" xfId="3785" xr:uid="{00000000-0005-0000-0000-0000C90E0000}"/>
    <cellStyle name="Currency 2 4 6 2 6" xfId="3786" xr:uid="{00000000-0005-0000-0000-0000CA0E0000}"/>
    <cellStyle name="Currency 2 4 6 2 6 2" xfId="3787" xr:uid="{00000000-0005-0000-0000-0000CB0E0000}"/>
    <cellStyle name="Currency 2 4 6 2 6 2 2" xfId="3788" xr:uid="{00000000-0005-0000-0000-0000CC0E0000}"/>
    <cellStyle name="Currency 2 4 6 2 6 3" xfId="3789" xr:uid="{00000000-0005-0000-0000-0000CD0E0000}"/>
    <cellStyle name="Currency 2 4 6 2 7" xfId="3790" xr:uid="{00000000-0005-0000-0000-0000CE0E0000}"/>
    <cellStyle name="Currency 2 4 6 2 7 2" xfId="3791" xr:uid="{00000000-0005-0000-0000-0000CF0E0000}"/>
    <cellStyle name="Currency 2 4 6 2 8" xfId="3792" xr:uid="{00000000-0005-0000-0000-0000D00E0000}"/>
    <cellStyle name="Currency 2 4 6 2 8 2" xfId="3793" xr:uid="{00000000-0005-0000-0000-0000D10E0000}"/>
    <cellStyle name="Currency 2 4 6 2 9" xfId="3794" xr:uid="{00000000-0005-0000-0000-0000D20E0000}"/>
    <cellStyle name="Currency 2 4 6 3" xfId="3795" xr:uid="{00000000-0005-0000-0000-0000D30E0000}"/>
    <cellStyle name="Currency 2 4 6 3 2" xfId="3796" xr:uid="{00000000-0005-0000-0000-0000D40E0000}"/>
    <cellStyle name="Currency 2 4 6 3 3" xfId="3797" xr:uid="{00000000-0005-0000-0000-0000D50E0000}"/>
    <cellStyle name="Currency 2 4 6 3 3 2" xfId="3798" xr:uid="{00000000-0005-0000-0000-0000D60E0000}"/>
    <cellStyle name="Currency 2 4 6 3 3 3" xfId="3799" xr:uid="{00000000-0005-0000-0000-0000D70E0000}"/>
    <cellStyle name="Currency 2 4 6 3 4" xfId="3800" xr:uid="{00000000-0005-0000-0000-0000D80E0000}"/>
    <cellStyle name="Currency 2 4 6 3 4 2" xfId="3801" xr:uid="{00000000-0005-0000-0000-0000D90E0000}"/>
    <cellStyle name="Currency 2 4 6 3 4 2 2" xfId="3802" xr:uid="{00000000-0005-0000-0000-0000DA0E0000}"/>
    <cellStyle name="Currency 2 4 6 3 4 3" xfId="3803" xr:uid="{00000000-0005-0000-0000-0000DB0E0000}"/>
    <cellStyle name="Currency 2 4 6 3 5" xfId="3804" xr:uid="{00000000-0005-0000-0000-0000DC0E0000}"/>
    <cellStyle name="Currency 2 4 6 3 5 2" xfId="3805" xr:uid="{00000000-0005-0000-0000-0000DD0E0000}"/>
    <cellStyle name="Currency 2 4 6 3 5 2 2" xfId="3806" xr:uid="{00000000-0005-0000-0000-0000DE0E0000}"/>
    <cellStyle name="Currency 2 4 6 3 5 3" xfId="3807" xr:uid="{00000000-0005-0000-0000-0000DF0E0000}"/>
    <cellStyle name="Currency 2 4 6 3 6" xfId="3808" xr:uid="{00000000-0005-0000-0000-0000E00E0000}"/>
    <cellStyle name="Currency 2 4 6 3 6 2" xfId="3809" xr:uid="{00000000-0005-0000-0000-0000E10E0000}"/>
    <cellStyle name="Currency 2 4 6 3 6 2 2" xfId="3810" xr:uid="{00000000-0005-0000-0000-0000E20E0000}"/>
    <cellStyle name="Currency 2 4 6 3 6 3" xfId="3811" xr:uid="{00000000-0005-0000-0000-0000E30E0000}"/>
    <cellStyle name="Currency 2 4 6 3 7" xfId="3812" xr:uid="{00000000-0005-0000-0000-0000E40E0000}"/>
    <cellStyle name="Currency 2 4 6 3 7 2" xfId="3813" xr:uid="{00000000-0005-0000-0000-0000E50E0000}"/>
    <cellStyle name="Currency 2 4 6 3 8" xfId="3814" xr:uid="{00000000-0005-0000-0000-0000E60E0000}"/>
    <cellStyle name="Currency 2 4 6 3 8 2" xfId="3815" xr:uid="{00000000-0005-0000-0000-0000E70E0000}"/>
    <cellStyle name="Currency 2 4 6 3 9" xfId="3816" xr:uid="{00000000-0005-0000-0000-0000E80E0000}"/>
    <cellStyle name="Currency 2 4 6 4" xfId="3817" xr:uid="{00000000-0005-0000-0000-0000E90E0000}"/>
    <cellStyle name="Currency 2 4 6 4 2" xfId="3818" xr:uid="{00000000-0005-0000-0000-0000EA0E0000}"/>
    <cellStyle name="Currency 2 4 6 4 3" xfId="3819" xr:uid="{00000000-0005-0000-0000-0000EB0E0000}"/>
    <cellStyle name="Currency 2 4 6 4 3 2" xfId="3820" xr:uid="{00000000-0005-0000-0000-0000EC0E0000}"/>
    <cellStyle name="Currency 2 4 6 4 3 2 2" xfId="3821" xr:uid="{00000000-0005-0000-0000-0000ED0E0000}"/>
    <cellStyle name="Currency 2 4 6 4 3 3" xfId="3822" xr:uid="{00000000-0005-0000-0000-0000EE0E0000}"/>
    <cellStyle name="Currency 2 4 6 4 4" xfId="3823" xr:uid="{00000000-0005-0000-0000-0000EF0E0000}"/>
    <cellStyle name="Currency 2 4 6 4 4 2" xfId="3824" xr:uid="{00000000-0005-0000-0000-0000F00E0000}"/>
    <cellStyle name="Currency 2 4 6 4 4 2 2" xfId="3825" xr:uid="{00000000-0005-0000-0000-0000F10E0000}"/>
    <cellStyle name="Currency 2 4 6 4 4 3" xfId="3826" xr:uid="{00000000-0005-0000-0000-0000F20E0000}"/>
    <cellStyle name="Currency 2 4 6 4 5" xfId="3827" xr:uid="{00000000-0005-0000-0000-0000F30E0000}"/>
    <cellStyle name="Currency 2 4 6 4 5 2" xfId="3828" xr:uid="{00000000-0005-0000-0000-0000F40E0000}"/>
    <cellStyle name="Currency 2 4 6 4 5 2 2" xfId="3829" xr:uid="{00000000-0005-0000-0000-0000F50E0000}"/>
    <cellStyle name="Currency 2 4 6 4 5 3" xfId="3830" xr:uid="{00000000-0005-0000-0000-0000F60E0000}"/>
    <cellStyle name="Currency 2 4 6 4 6" xfId="3831" xr:uid="{00000000-0005-0000-0000-0000F70E0000}"/>
    <cellStyle name="Currency 2 4 6 4 6 2" xfId="3832" xr:uid="{00000000-0005-0000-0000-0000F80E0000}"/>
    <cellStyle name="Currency 2 4 6 4 7" xfId="3833" xr:uid="{00000000-0005-0000-0000-0000F90E0000}"/>
    <cellStyle name="Currency 2 4 6 4 7 2" xfId="3834" xr:uid="{00000000-0005-0000-0000-0000FA0E0000}"/>
    <cellStyle name="Currency 2 4 6 4 8" xfId="3835" xr:uid="{00000000-0005-0000-0000-0000FB0E0000}"/>
    <cellStyle name="Currency 2 4 6 4 9" xfId="3836" xr:uid="{00000000-0005-0000-0000-0000FC0E0000}"/>
    <cellStyle name="Currency 2 4 6 5" xfId="3837" xr:uid="{00000000-0005-0000-0000-0000FD0E0000}"/>
    <cellStyle name="Currency 2 4 6 5 2" xfId="3838" xr:uid="{00000000-0005-0000-0000-0000FE0E0000}"/>
    <cellStyle name="Currency 2 4 6 5 3" xfId="3839" xr:uid="{00000000-0005-0000-0000-0000FF0E0000}"/>
    <cellStyle name="Currency 2 4 6 6" xfId="3840" xr:uid="{00000000-0005-0000-0000-0000000F0000}"/>
    <cellStyle name="Currency 2 4 6 6 2" xfId="3841" xr:uid="{00000000-0005-0000-0000-0000010F0000}"/>
    <cellStyle name="Currency 2 4 6 6 2 2" xfId="3842" xr:uid="{00000000-0005-0000-0000-0000020F0000}"/>
    <cellStyle name="Currency 2 4 6 6 2 2 2" xfId="3843" xr:uid="{00000000-0005-0000-0000-0000030F0000}"/>
    <cellStyle name="Currency 2 4 6 6 2 3" xfId="3844" xr:uid="{00000000-0005-0000-0000-0000040F0000}"/>
    <cellStyle name="Currency 2 4 6 6 3" xfId="3845" xr:uid="{00000000-0005-0000-0000-0000050F0000}"/>
    <cellStyle name="Currency 2 4 6 6 3 2" xfId="3846" xr:uid="{00000000-0005-0000-0000-0000060F0000}"/>
    <cellStyle name="Currency 2 4 6 6 3 2 2" xfId="3847" xr:uid="{00000000-0005-0000-0000-0000070F0000}"/>
    <cellStyle name="Currency 2 4 6 6 3 3" xfId="3848" xr:uid="{00000000-0005-0000-0000-0000080F0000}"/>
    <cellStyle name="Currency 2 4 6 6 4" xfId="3849" xr:uid="{00000000-0005-0000-0000-0000090F0000}"/>
    <cellStyle name="Currency 2 4 6 6 4 2" xfId="3850" xr:uid="{00000000-0005-0000-0000-00000A0F0000}"/>
    <cellStyle name="Currency 2 4 6 6 4 2 2" xfId="3851" xr:uid="{00000000-0005-0000-0000-00000B0F0000}"/>
    <cellStyle name="Currency 2 4 6 6 4 3" xfId="3852" xr:uid="{00000000-0005-0000-0000-00000C0F0000}"/>
    <cellStyle name="Currency 2 4 6 6 5" xfId="3853" xr:uid="{00000000-0005-0000-0000-00000D0F0000}"/>
    <cellStyle name="Currency 2 4 6 6 5 2" xfId="3854" xr:uid="{00000000-0005-0000-0000-00000E0F0000}"/>
    <cellStyle name="Currency 2 4 6 6 6" xfId="3855" xr:uid="{00000000-0005-0000-0000-00000F0F0000}"/>
    <cellStyle name="Currency 2 4 6 6 6 2" xfId="3856" xr:uid="{00000000-0005-0000-0000-0000100F0000}"/>
    <cellStyle name="Currency 2 4 6 6 7" xfId="3857" xr:uid="{00000000-0005-0000-0000-0000110F0000}"/>
    <cellStyle name="Currency 2 4 6 7" xfId="3858" xr:uid="{00000000-0005-0000-0000-0000120F0000}"/>
    <cellStyle name="Currency 2 4 6 7 2" xfId="3859" xr:uid="{00000000-0005-0000-0000-0000130F0000}"/>
    <cellStyle name="Currency 2 4 6 7 2 2" xfId="3860" xr:uid="{00000000-0005-0000-0000-0000140F0000}"/>
    <cellStyle name="Currency 2 4 6 7 3" xfId="3861" xr:uid="{00000000-0005-0000-0000-0000150F0000}"/>
    <cellStyle name="Currency 2 4 6 8" xfId="3862" xr:uid="{00000000-0005-0000-0000-0000160F0000}"/>
    <cellStyle name="Currency 2 4 6 8 2" xfId="3863" xr:uid="{00000000-0005-0000-0000-0000170F0000}"/>
    <cellStyle name="Currency 2 4 6 8 2 2" xfId="3864" xr:uid="{00000000-0005-0000-0000-0000180F0000}"/>
    <cellStyle name="Currency 2 4 6 8 3" xfId="3865" xr:uid="{00000000-0005-0000-0000-0000190F0000}"/>
    <cellStyle name="Currency 2 4 7" xfId="3866" xr:uid="{00000000-0005-0000-0000-00001A0F0000}"/>
    <cellStyle name="Currency 2 4 7 10" xfId="3867" xr:uid="{00000000-0005-0000-0000-00001B0F0000}"/>
    <cellStyle name="Currency 2 4 7 2" xfId="3868" xr:uid="{00000000-0005-0000-0000-00001C0F0000}"/>
    <cellStyle name="Currency 2 4 7 2 2" xfId="3869" xr:uid="{00000000-0005-0000-0000-00001D0F0000}"/>
    <cellStyle name="Currency 2 4 7 2 3" xfId="3870" xr:uid="{00000000-0005-0000-0000-00001E0F0000}"/>
    <cellStyle name="Currency 2 4 7 2 3 2" xfId="3871" xr:uid="{00000000-0005-0000-0000-00001F0F0000}"/>
    <cellStyle name="Currency 2 4 7 2 3 3" xfId="3872" xr:uid="{00000000-0005-0000-0000-0000200F0000}"/>
    <cellStyle name="Currency 2 4 7 2 4" xfId="3873" xr:uid="{00000000-0005-0000-0000-0000210F0000}"/>
    <cellStyle name="Currency 2 4 7 2 4 2" xfId="3874" xr:uid="{00000000-0005-0000-0000-0000220F0000}"/>
    <cellStyle name="Currency 2 4 7 2 4 2 2" xfId="3875" xr:uid="{00000000-0005-0000-0000-0000230F0000}"/>
    <cellStyle name="Currency 2 4 7 2 4 3" xfId="3876" xr:uid="{00000000-0005-0000-0000-0000240F0000}"/>
    <cellStyle name="Currency 2 4 7 2 5" xfId="3877" xr:uid="{00000000-0005-0000-0000-0000250F0000}"/>
    <cellStyle name="Currency 2 4 7 2 5 2" xfId="3878" xr:uid="{00000000-0005-0000-0000-0000260F0000}"/>
    <cellStyle name="Currency 2 4 7 2 5 2 2" xfId="3879" xr:uid="{00000000-0005-0000-0000-0000270F0000}"/>
    <cellStyle name="Currency 2 4 7 2 5 3" xfId="3880" xr:uid="{00000000-0005-0000-0000-0000280F0000}"/>
    <cellStyle name="Currency 2 4 7 2 6" xfId="3881" xr:uid="{00000000-0005-0000-0000-0000290F0000}"/>
    <cellStyle name="Currency 2 4 7 2 6 2" xfId="3882" xr:uid="{00000000-0005-0000-0000-00002A0F0000}"/>
    <cellStyle name="Currency 2 4 7 2 6 2 2" xfId="3883" xr:uid="{00000000-0005-0000-0000-00002B0F0000}"/>
    <cellStyle name="Currency 2 4 7 2 6 3" xfId="3884" xr:uid="{00000000-0005-0000-0000-00002C0F0000}"/>
    <cellStyle name="Currency 2 4 7 2 7" xfId="3885" xr:uid="{00000000-0005-0000-0000-00002D0F0000}"/>
    <cellStyle name="Currency 2 4 7 2 7 2" xfId="3886" xr:uid="{00000000-0005-0000-0000-00002E0F0000}"/>
    <cellStyle name="Currency 2 4 7 2 8" xfId="3887" xr:uid="{00000000-0005-0000-0000-00002F0F0000}"/>
    <cellStyle name="Currency 2 4 7 2 8 2" xfId="3888" xr:uid="{00000000-0005-0000-0000-0000300F0000}"/>
    <cellStyle name="Currency 2 4 7 2 9" xfId="3889" xr:uid="{00000000-0005-0000-0000-0000310F0000}"/>
    <cellStyle name="Currency 2 4 7 3" xfId="3890" xr:uid="{00000000-0005-0000-0000-0000320F0000}"/>
    <cellStyle name="Currency 2 4 7 4" xfId="3891" xr:uid="{00000000-0005-0000-0000-0000330F0000}"/>
    <cellStyle name="Currency 2 4 7 4 2" xfId="3892" xr:uid="{00000000-0005-0000-0000-0000340F0000}"/>
    <cellStyle name="Currency 2 4 7 4 3" xfId="3893" xr:uid="{00000000-0005-0000-0000-0000350F0000}"/>
    <cellStyle name="Currency 2 4 7 5" xfId="3894" xr:uid="{00000000-0005-0000-0000-0000360F0000}"/>
    <cellStyle name="Currency 2 4 7 5 2" xfId="3895" xr:uid="{00000000-0005-0000-0000-0000370F0000}"/>
    <cellStyle name="Currency 2 4 7 5 2 2" xfId="3896" xr:uid="{00000000-0005-0000-0000-0000380F0000}"/>
    <cellStyle name="Currency 2 4 7 5 3" xfId="3897" xr:uid="{00000000-0005-0000-0000-0000390F0000}"/>
    <cellStyle name="Currency 2 4 7 6" xfId="3898" xr:uid="{00000000-0005-0000-0000-00003A0F0000}"/>
    <cellStyle name="Currency 2 4 7 6 2" xfId="3899" xr:uid="{00000000-0005-0000-0000-00003B0F0000}"/>
    <cellStyle name="Currency 2 4 7 6 2 2" xfId="3900" xr:uid="{00000000-0005-0000-0000-00003C0F0000}"/>
    <cellStyle name="Currency 2 4 7 6 3" xfId="3901" xr:uid="{00000000-0005-0000-0000-00003D0F0000}"/>
    <cellStyle name="Currency 2 4 7 7" xfId="3902" xr:uid="{00000000-0005-0000-0000-00003E0F0000}"/>
    <cellStyle name="Currency 2 4 7 7 2" xfId="3903" xr:uid="{00000000-0005-0000-0000-00003F0F0000}"/>
    <cellStyle name="Currency 2 4 7 7 2 2" xfId="3904" xr:uid="{00000000-0005-0000-0000-0000400F0000}"/>
    <cellStyle name="Currency 2 4 7 7 3" xfId="3905" xr:uid="{00000000-0005-0000-0000-0000410F0000}"/>
    <cellStyle name="Currency 2 4 7 8" xfId="3906" xr:uid="{00000000-0005-0000-0000-0000420F0000}"/>
    <cellStyle name="Currency 2 4 7 8 2" xfId="3907" xr:uid="{00000000-0005-0000-0000-0000430F0000}"/>
    <cellStyle name="Currency 2 4 7 9" xfId="3908" xr:uid="{00000000-0005-0000-0000-0000440F0000}"/>
    <cellStyle name="Currency 2 4 7 9 2" xfId="3909" xr:uid="{00000000-0005-0000-0000-0000450F0000}"/>
    <cellStyle name="Currency 2 4 8" xfId="3910" xr:uid="{00000000-0005-0000-0000-0000460F0000}"/>
    <cellStyle name="Currency 2 4 8 2" xfId="3911" xr:uid="{00000000-0005-0000-0000-0000470F0000}"/>
    <cellStyle name="Currency 2 4 8 2 10" xfId="3912" xr:uid="{00000000-0005-0000-0000-0000480F0000}"/>
    <cellStyle name="Currency 2 4 8 2 2" xfId="3913" xr:uid="{00000000-0005-0000-0000-0000490F0000}"/>
    <cellStyle name="Currency 2 4 8 2 3" xfId="3914" xr:uid="{00000000-0005-0000-0000-00004A0F0000}"/>
    <cellStyle name="Currency 2 4 8 2 4" xfId="3915" xr:uid="{00000000-0005-0000-0000-00004B0F0000}"/>
    <cellStyle name="Currency 2 4 8 2 4 2" xfId="3916" xr:uid="{00000000-0005-0000-0000-00004C0F0000}"/>
    <cellStyle name="Currency 2 4 8 2 4 2 2" xfId="3917" xr:uid="{00000000-0005-0000-0000-00004D0F0000}"/>
    <cellStyle name="Currency 2 4 8 2 4 3" xfId="3918" xr:uid="{00000000-0005-0000-0000-00004E0F0000}"/>
    <cellStyle name="Currency 2 4 8 2 5" xfId="3919" xr:uid="{00000000-0005-0000-0000-00004F0F0000}"/>
    <cellStyle name="Currency 2 4 8 2 5 2" xfId="3920" xr:uid="{00000000-0005-0000-0000-0000500F0000}"/>
    <cellStyle name="Currency 2 4 8 2 5 2 2" xfId="3921" xr:uid="{00000000-0005-0000-0000-0000510F0000}"/>
    <cellStyle name="Currency 2 4 8 2 5 3" xfId="3922" xr:uid="{00000000-0005-0000-0000-0000520F0000}"/>
    <cellStyle name="Currency 2 4 8 2 6" xfId="3923" xr:uid="{00000000-0005-0000-0000-0000530F0000}"/>
    <cellStyle name="Currency 2 4 8 2 6 2" xfId="3924" xr:uid="{00000000-0005-0000-0000-0000540F0000}"/>
    <cellStyle name="Currency 2 4 8 2 6 2 2" xfId="3925" xr:uid="{00000000-0005-0000-0000-0000550F0000}"/>
    <cellStyle name="Currency 2 4 8 2 6 3" xfId="3926" xr:uid="{00000000-0005-0000-0000-0000560F0000}"/>
    <cellStyle name="Currency 2 4 8 2 7" xfId="3927" xr:uid="{00000000-0005-0000-0000-0000570F0000}"/>
    <cellStyle name="Currency 2 4 8 2 7 2" xfId="3928" xr:uid="{00000000-0005-0000-0000-0000580F0000}"/>
    <cellStyle name="Currency 2 4 8 2 8" xfId="3929" xr:uid="{00000000-0005-0000-0000-0000590F0000}"/>
    <cellStyle name="Currency 2 4 8 2 8 2" xfId="3930" xr:uid="{00000000-0005-0000-0000-00005A0F0000}"/>
    <cellStyle name="Currency 2 4 8 2 9" xfId="3931" xr:uid="{00000000-0005-0000-0000-00005B0F0000}"/>
    <cellStyle name="Currency 2 4 8 3" xfId="3932" xr:uid="{00000000-0005-0000-0000-00005C0F0000}"/>
    <cellStyle name="Currency 2 4 8 4" xfId="3933" xr:uid="{00000000-0005-0000-0000-00005D0F0000}"/>
    <cellStyle name="Currency 2 4 8 4 2" xfId="3934" xr:uid="{00000000-0005-0000-0000-00005E0F0000}"/>
    <cellStyle name="Currency 2 4 8 4 2 2" xfId="3935" xr:uid="{00000000-0005-0000-0000-00005F0F0000}"/>
    <cellStyle name="Currency 2 4 8 4 3" xfId="3936" xr:uid="{00000000-0005-0000-0000-0000600F0000}"/>
    <cellStyle name="Currency 2 4 8 5" xfId="3937" xr:uid="{00000000-0005-0000-0000-0000610F0000}"/>
    <cellStyle name="Currency 2 4 8 5 2" xfId="3938" xr:uid="{00000000-0005-0000-0000-0000620F0000}"/>
    <cellStyle name="Currency 2 4 8 5 2 2" xfId="3939" xr:uid="{00000000-0005-0000-0000-0000630F0000}"/>
    <cellStyle name="Currency 2 4 8 5 3" xfId="3940" xr:uid="{00000000-0005-0000-0000-0000640F0000}"/>
    <cellStyle name="Currency 2 4 9" xfId="3941" xr:uid="{00000000-0005-0000-0000-0000650F0000}"/>
    <cellStyle name="Currency 2 4 9 2" xfId="3942" xr:uid="{00000000-0005-0000-0000-0000660F0000}"/>
    <cellStyle name="Currency 2 4 9 3" xfId="3943" xr:uid="{00000000-0005-0000-0000-0000670F0000}"/>
    <cellStyle name="Currency 2 4 9 3 2" xfId="3944" xr:uid="{00000000-0005-0000-0000-0000680F0000}"/>
    <cellStyle name="Currency 2 4 9 3 3" xfId="3945" xr:uid="{00000000-0005-0000-0000-0000690F0000}"/>
    <cellStyle name="Currency 2 4 9 4" xfId="3946" xr:uid="{00000000-0005-0000-0000-00006A0F0000}"/>
    <cellStyle name="Currency 2 4 9 4 2" xfId="3947" xr:uid="{00000000-0005-0000-0000-00006B0F0000}"/>
    <cellStyle name="Currency 2 4 9 4 2 2" xfId="3948" xr:uid="{00000000-0005-0000-0000-00006C0F0000}"/>
    <cellStyle name="Currency 2 4 9 4 3" xfId="3949" xr:uid="{00000000-0005-0000-0000-00006D0F0000}"/>
    <cellStyle name="Currency 2 4 9 5" xfId="3950" xr:uid="{00000000-0005-0000-0000-00006E0F0000}"/>
    <cellStyle name="Currency 2 4 9 5 2" xfId="3951" xr:uid="{00000000-0005-0000-0000-00006F0F0000}"/>
    <cellStyle name="Currency 2 4 9 5 2 2" xfId="3952" xr:uid="{00000000-0005-0000-0000-0000700F0000}"/>
    <cellStyle name="Currency 2 4 9 5 3" xfId="3953" xr:uid="{00000000-0005-0000-0000-0000710F0000}"/>
    <cellStyle name="Currency 2 4 9 6" xfId="3954" xr:uid="{00000000-0005-0000-0000-0000720F0000}"/>
    <cellStyle name="Currency 2 4 9 6 2" xfId="3955" xr:uid="{00000000-0005-0000-0000-0000730F0000}"/>
    <cellStyle name="Currency 2 4 9 6 2 2" xfId="3956" xr:uid="{00000000-0005-0000-0000-0000740F0000}"/>
    <cellStyle name="Currency 2 4 9 6 3" xfId="3957" xr:uid="{00000000-0005-0000-0000-0000750F0000}"/>
    <cellStyle name="Currency 2 4 9 7" xfId="3958" xr:uid="{00000000-0005-0000-0000-0000760F0000}"/>
    <cellStyle name="Currency 2 4 9 7 2" xfId="3959" xr:uid="{00000000-0005-0000-0000-0000770F0000}"/>
    <cellStyle name="Currency 2 4 9 8" xfId="3960" xr:uid="{00000000-0005-0000-0000-0000780F0000}"/>
    <cellStyle name="Currency 2 4 9 8 2" xfId="3961" xr:uid="{00000000-0005-0000-0000-0000790F0000}"/>
    <cellStyle name="Currency 2 4 9 9" xfId="3962" xr:uid="{00000000-0005-0000-0000-00007A0F0000}"/>
    <cellStyle name="Currency 2 5" xfId="3963" xr:uid="{00000000-0005-0000-0000-00007B0F0000}"/>
    <cellStyle name="Currency 2 5 10" xfId="3964" xr:uid="{00000000-0005-0000-0000-00007C0F0000}"/>
    <cellStyle name="Currency 2 5 10 2" xfId="3965" xr:uid="{00000000-0005-0000-0000-00007D0F0000}"/>
    <cellStyle name="Currency 2 5 10 3" xfId="3966" xr:uid="{00000000-0005-0000-0000-00007E0F0000}"/>
    <cellStyle name="Currency 2 5 11" xfId="3967" xr:uid="{00000000-0005-0000-0000-00007F0F0000}"/>
    <cellStyle name="Currency 2 5 12" xfId="3968" xr:uid="{00000000-0005-0000-0000-0000800F0000}"/>
    <cellStyle name="Currency 2 5 12 2" xfId="3969" xr:uid="{00000000-0005-0000-0000-0000810F0000}"/>
    <cellStyle name="Currency 2 5 12 2 2" xfId="3970" xr:uid="{00000000-0005-0000-0000-0000820F0000}"/>
    <cellStyle name="Currency 2 5 12 3" xfId="3971" xr:uid="{00000000-0005-0000-0000-0000830F0000}"/>
    <cellStyle name="Currency 2 5 12 4" xfId="3972" xr:uid="{00000000-0005-0000-0000-0000840F0000}"/>
    <cellStyle name="Currency 2 5 13" xfId="3973" xr:uid="{00000000-0005-0000-0000-0000850F0000}"/>
    <cellStyle name="Currency 2 5 13 2" xfId="3974" xr:uid="{00000000-0005-0000-0000-0000860F0000}"/>
    <cellStyle name="Currency 2 5 13 2 2" xfId="3975" xr:uid="{00000000-0005-0000-0000-0000870F0000}"/>
    <cellStyle name="Currency 2 5 13 3" xfId="3976" xr:uid="{00000000-0005-0000-0000-0000880F0000}"/>
    <cellStyle name="Currency 2 5 14" xfId="3977" xr:uid="{00000000-0005-0000-0000-0000890F0000}"/>
    <cellStyle name="Currency 2 5 14 2" xfId="3978" xr:uid="{00000000-0005-0000-0000-00008A0F0000}"/>
    <cellStyle name="Currency 2 5 14 2 2" xfId="3979" xr:uid="{00000000-0005-0000-0000-00008B0F0000}"/>
    <cellStyle name="Currency 2 5 14 3" xfId="3980" xr:uid="{00000000-0005-0000-0000-00008C0F0000}"/>
    <cellStyle name="Currency 2 5 15" xfId="3981" xr:uid="{00000000-0005-0000-0000-00008D0F0000}"/>
    <cellStyle name="Currency 2 5 15 2" xfId="3982" xr:uid="{00000000-0005-0000-0000-00008E0F0000}"/>
    <cellStyle name="Currency 2 5 16" xfId="3983" xr:uid="{00000000-0005-0000-0000-00008F0F0000}"/>
    <cellStyle name="Currency 2 5 16 2" xfId="3984" xr:uid="{00000000-0005-0000-0000-0000900F0000}"/>
    <cellStyle name="Currency 2 5 17" xfId="3985" xr:uid="{00000000-0005-0000-0000-0000910F0000}"/>
    <cellStyle name="Currency 2 5 18" xfId="3986" xr:uid="{00000000-0005-0000-0000-0000920F0000}"/>
    <cellStyle name="Currency 2 5 19" xfId="3987" xr:uid="{00000000-0005-0000-0000-0000930F0000}"/>
    <cellStyle name="Currency 2 5 2" xfId="3988" xr:uid="{00000000-0005-0000-0000-0000940F0000}"/>
    <cellStyle name="Currency 2 5 2 10" xfId="3989" xr:uid="{00000000-0005-0000-0000-0000950F0000}"/>
    <cellStyle name="Currency 2 5 2 10 2" xfId="3990" xr:uid="{00000000-0005-0000-0000-0000960F0000}"/>
    <cellStyle name="Currency 2 5 2 10 2 2" xfId="3991" xr:uid="{00000000-0005-0000-0000-0000970F0000}"/>
    <cellStyle name="Currency 2 5 2 10 3" xfId="3992" xr:uid="{00000000-0005-0000-0000-0000980F0000}"/>
    <cellStyle name="Currency 2 5 2 10 4" xfId="3993" xr:uid="{00000000-0005-0000-0000-0000990F0000}"/>
    <cellStyle name="Currency 2 5 2 11" xfId="3994" xr:uid="{00000000-0005-0000-0000-00009A0F0000}"/>
    <cellStyle name="Currency 2 5 2 11 2" xfId="3995" xr:uid="{00000000-0005-0000-0000-00009B0F0000}"/>
    <cellStyle name="Currency 2 5 2 11 2 2" xfId="3996" xr:uid="{00000000-0005-0000-0000-00009C0F0000}"/>
    <cellStyle name="Currency 2 5 2 11 3" xfId="3997" xr:uid="{00000000-0005-0000-0000-00009D0F0000}"/>
    <cellStyle name="Currency 2 5 2 12" xfId="3998" xr:uid="{00000000-0005-0000-0000-00009E0F0000}"/>
    <cellStyle name="Currency 2 5 2 12 2" xfId="3999" xr:uid="{00000000-0005-0000-0000-00009F0F0000}"/>
    <cellStyle name="Currency 2 5 2 12 2 2" xfId="4000" xr:uid="{00000000-0005-0000-0000-0000A00F0000}"/>
    <cellStyle name="Currency 2 5 2 12 3" xfId="4001" xr:uid="{00000000-0005-0000-0000-0000A10F0000}"/>
    <cellStyle name="Currency 2 5 2 13" xfId="4002" xr:uid="{00000000-0005-0000-0000-0000A20F0000}"/>
    <cellStyle name="Currency 2 5 2 13 2" xfId="4003" xr:uid="{00000000-0005-0000-0000-0000A30F0000}"/>
    <cellStyle name="Currency 2 5 2 14" xfId="4004" xr:uid="{00000000-0005-0000-0000-0000A40F0000}"/>
    <cellStyle name="Currency 2 5 2 14 2" xfId="4005" xr:uid="{00000000-0005-0000-0000-0000A50F0000}"/>
    <cellStyle name="Currency 2 5 2 15" xfId="4006" xr:uid="{00000000-0005-0000-0000-0000A60F0000}"/>
    <cellStyle name="Currency 2 5 2 16" xfId="4007" xr:uid="{00000000-0005-0000-0000-0000A70F0000}"/>
    <cellStyle name="Currency 2 5 2 17" xfId="4008" xr:uid="{00000000-0005-0000-0000-0000A80F0000}"/>
    <cellStyle name="Currency 2 5 2 2" xfId="4009" xr:uid="{00000000-0005-0000-0000-0000A90F0000}"/>
    <cellStyle name="Currency 2 5 2 2 10" xfId="4010" xr:uid="{00000000-0005-0000-0000-0000AA0F0000}"/>
    <cellStyle name="Currency 2 5 2 2 10 2" xfId="4011" xr:uid="{00000000-0005-0000-0000-0000AB0F0000}"/>
    <cellStyle name="Currency 2 5 2 2 10 2 2" xfId="4012" xr:uid="{00000000-0005-0000-0000-0000AC0F0000}"/>
    <cellStyle name="Currency 2 5 2 2 10 3" xfId="4013" xr:uid="{00000000-0005-0000-0000-0000AD0F0000}"/>
    <cellStyle name="Currency 2 5 2 2 11" xfId="4014" xr:uid="{00000000-0005-0000-0000-0000AE0F0000}"/>
    <cellStyle name="Currency 2 5 2 2 11 2" xfId="4015" xr:uid="{00000000-0005-0000-0000-0000AF0F0000}"/>
    <cellStyle name="Currency 2 5 2 2 12" xfId="4016" xr:uid="{00000000-0005-0000-0000-0000B00F0000}"/>
    <cellStyle name="Currency 2 5 2 2 12 2" xfId="4017" xr:uid="{00000000-0005-0000-0000-0000B10F0000}"/>
    <cellStyle name="Currency 2 5 2 2 13" xfId="4018" xr:uid="{00000000-0005-0000-0000-0000B20F0000}"/>
    <cellStyle name="Currency 2 5 2 2 14" xfId="4019" xr:uid="{00000000-0005-0000-0000-0000B30F0000}"/>
    <cellStyle name="Currency 2 5 2 2 15" xfId="4020" xr:uid="{00000000-0005-0000-0000-0000B40F0000}"/>
    <cellStyle name="Currency 2 5 2 2 2" xfId="4021" xr:uid="{00000000-0005-0000-0000-0000B50F0000}"/>
    <cellStyle name="Currency 2 5 2 2 2 2" xfId="4022" xr:uid="{00000000-0005-0000-0000-0000B60F0000}"/>
    <cellStyle name="Currency 2 5 2 2 2 2 2" xfId="4023" xr:uid="{00000000-0005-0000-0000-0000B70F0000}"/>
    <cellStyle name="Currency 2 5 2 2 2 2 3" xfId="4024" xr:uid="{00000000-0005-0000-0000-0000B80F0000}"/>
    <cellStyle name="Currency 2 5 2 2 2 2 3 2" xfId="4025" xr:uid="{00000000-0005-0000-0000-0000B90F0000}"/>
    <cellStyle name="Currency 2 5 2 2 2 2 3 3" xfId="4026" xr:uid="{00000000-0005-0000-0000-0000BA0F0000}"/>
    <cellStyle name="Currency 2 5 2 2 2 2 4" xfId="4027" xr:uid="{00000000-0005-0000-0000-0000BB0F0000}"/>
    <cellStyle name="Currency 2 5 2 2 2 2 4 2" xfId="4028" xr:uid="{00000000-0005-0000-0000-0000BC0F0000}"/>
    <cellStyle name="Currency 2 5 2 2 2 2 4 2 2" xfId="4029" xr:uid="{00000000-0005-0000-0000-0000BD0F0000}"/>
    <cellStyle name="Currency 2 5 2 2 2 2 4 3" xfId="4030" xr:uid="{00000000-0005-0000-0000-0000BE0F0000}"/>
    <cellStyle name="Currency 2 5 2 2 2 2 5" xfId="4031" xr:uid="{00000000-0005-0000-0000-0000BF0F0000}"/>
    <cellStyle name="Currency 2 5 2 2 2 2 5 2" xfId="4032" xr:uid="{00000000-0005-0000-0000-0000C00F0000}"/>
    <cellStyle name="Currency 2 5 2 2 2 2 5 2 2" xfId="4033" xr:uid="{00000000-0005-0000-0000-0000C10F0000}"/>
    <cellStyle name="Currency 2 5 2 2 2 2 5 3" xfId="4034" xr:uid="{00000000-0005-0000-0000-0000C20F0000}"/>
    <cellStyle name="Currency 2 5 2 2 2 2 6" xfId="4035" xr:uid="{00000000-0005-0000-0000-0000C30F0000}"/>
    <cellStyle name="Currency 2 5 2 2 2 2 6 2" xfId="4036" xr:uid="{00000000-0005-0000-0000-0000C40F0000}"/>
    <cellStyle name="Currency 2 5 2 2 2 2 6 2 2" xfId="4037" xr:uid="{00000000-0005-0000-0000-0000C50F0000}"/>
    <cellStyle name="Currency 2 5 2 2 2 2 6 3" xfId="4038" xr:uid="{00000000-0005-0000-0000-0000C60F0000}"/>
    <cellStyle name="Currency 2 5 2 2 2 2 7" xfId="4039" xr:uid="{00000000-0005-0000-0000-0000C70F0000}"/>
    <cellStyle name="Currency 2 5 2 2 2 2 7 2" xfId="4040" xr:uid="{00000000-0005-0000-0000-0000C80F0000}"/>
    <cellStyle name="Currency 2 5 2 2 2 2 8" xfId="4041" xr:uid="{00000000-0005-0000-0000-0000C90F0000}"/>
    <cellStyle name="Currency 2 5 2 2 2 2 8 2" xfId="4042" xr:uid="{00000000-0005-0000-0000-0000CA0F0000}"/>
    <cellStyle name="Currency 2 5 2 2 2 2 9" xfId="4043" xr:uid="{00000000-0005-0000-0000-0000CB0F0000}"/>
    <cellStyle name="Currency 2 5 2 2 2 3" xfId="4044" xr:uid="{00000000-0005-0000-0000-0000CC0F0000}"/>
    <cellStyle name="Currency 2 5 2 2 2 3 2" xfId="4045" xr:uid="{00000000-0005-0000-0000-0000CD0F0000}"/>
    <cellStyle name="Currency 2 5 2 2 2 3 3" xfId="4046" xr:uid="{00000000-0005-0000-0000-0000CE0F0000}"/>
    <cellStyle name="Currency 2 5 2 2 2 3 3 2" xfId="4047" xr:uid="{00000000-0005-0000-0000-0000CF0F0000}"/>
    <cellStyle name="Currency 2 5 2 2 2 3 3 3" xfId="4048" xr:uid="{00000000-0005-0000-0000-0000D00F0000}"/>
    <cellStyle name="Currency 2 5 2 2 2 3 4" xfId="4049" xr:uid="{00000000-0005-0000-0000-0000D10F0000}"/>
    <cellStyle name="Currency 2 5 2 2 2 3 4 2" xfId="4050" xr:uid="{00000000-0005-0000-0000-0000D20F0000}"/>
    <cellStyle name="Currency 2 5 2 2 2 3 4 2 2" xfId="4051" xr:uid="{00000000-0005-0000-0000-0000D30F0000}"/>
    <cellStyle name="Currency 2 5 2 2 2 3 4 3" xfId="4052" xr:uid="{00000000-0005-0000-0000-0000D40F0000}"/>
    <cellStyle name="Currency 2 5 2 2 2 3 5" xfId="4053" xr:uid="{00000000-0005-0000-0000-0000D50F0000}"/>
    <cellStyle name="Currency 2 5 2 2 2 3 5 2" xfId="4054" xr:uid="{00000000-0005-0000-0000-0000D60F0000}"/>
    <cellStyle name="Currency 2 5 2 2 2 3 5 2 2" xfId="4055" xr:uid="{00000000-0005-0000-0000-0000D70F0000}"/>
    <cellStyle name="Currency 2 5 2 2 2 3 5 3" xfId="4056" xr:uid="{00000000-0005-0000-0000-0000D80F0000}"/>
    <cellStyle name="Currency 2 5 2 2 2 3 6" xfId="4057" xr:uid="{00000000-0005-0000-0000-0000D90F0000}"/>
    <cellStyle name="Currency 2 5 2 2 2 3 6 2" xfId="4058" xr:uid="{00000000-0005-0000-0000-0000DA0F0000}"/>
    <cellStyle name="Currency 2 5 2 2 2 3 6 2 2" xfId="4059" xr:uid="{00000000-0005-0000-0000-0000DB0F0000}"/>
    <cellStyle name="Currency 2 5 2 2 2 3 6 3" xfId="4060" xr:uid="{00000000-0005-0000-0000-0000DC0F0000}"/>
    <cellStyle name="Currency 2 5 2 2 2 3 7" xfId="4061" xr:uid="{00000000-0005-0000-0000-0000DD0F0000}"/>
    <cellStyle name="Currency 2 5 2 2 2 3 7 2" xfId="4062" xr:uid="{00000000-0005-0000-0000-0000DE0F0000}"/>
    <cellStyle name="Currency 2 5 2 2 2 3 8" xfId="4063" xr:uid="{00000000-0005-0000-0000-0000DF0F0000}"/>
    <cellStyle name="Currency 2 5 2 2 2 3 8 2" xfId="4064" xr:uid="{00000000-0005-0000-0000-0000E00F0000}"/>
    <cellStyle name="Currency 2 5 2 2 2 3 9" xfId="4065" xr:uid="{00000000-0005-0000-0000-0000E10F0000}"/>
    <cellStyle name="Currency 2 5 2 2 2 4" xfId="4066" xr:uid="{00000000-0005-0000-0000-0000E20F0000}"/>
    <cellStyle name="Currency 2 5 2 2 2 4 2" xfId="4067" xr:uid="{00000000-0005-0000-0000-0000E30F0000}"/>
    <cellStyle name="Currency 2 5 2 2 2 4 3" xfId="4068" xr:uid="{00000000-0005-0000-0000-0000E40F0000}"/>
    <cellStyle name="Currency 2 5 2 2 2 4 3 2" xfId="4069" xr:uid="{00000000-0005-0000-0000-0000E50F0000}"/>
    <cellStyle name="Currency 2 5 2 2 2 4 3 2 2" xfId="4070" xr:uid="{00000000-0005-0000-0000-0000E60F0000}"/>
    <cellStyle name="Currency 2 5 2 2 2 4 3 3" xfId="4071" xr:uid="{00000000-0005-0000-0000-0000E70F0000}"/>
    <cellStyle name="Currency 2 5 2 2 2 4 4" xfId="4072" xr:uid="{00000000-0005-0000-0000-0000E80F0000}"/>
    <cellStyle name="Currency 2 5 2 2 2 4 4 2" xfId="4073" xr:uid="{00000000-0005-0000-0000-0000E90F0000}"/>
    <cellStyle name="Currency 2 5 2 2 2 4 4 2 2" xfId="4074" xr:uid="{00000000-0005-0000-0000-0000EA0F0000}"/>
    <cellStyle name="Currency 2 5 2 2 2 4 4 3" xfId="4075" xr:uid="{00000000-0005-0000-0000-0000EB0F0000}"/>
    <cellStyle name="Currency 2 5 2 2 2 4 5" xfId="4076" xr:uid="{00000000-0005-0000-0000-0000EC0F0000}"/>
    <cellStyle name="Currency 2 5 2 2 2 4 5 2" xfId="4077" xr:uid="{00000000-0005-0000-0000-0000ED0F0000}"/>
    <cellStyle name="Currency 2 5 2 2 2 4 5 2 2" xfId="4078" xr:uid="{00000000-0005-0000-0000-0000EE0F0000}"/>
    <cellStyle name="Currency 2 5 2 2 2 4 5 3" xfId="4079" xr:uid="{00000000-0005-0000-0000-0000EF0F0000}"/>
    <cellStyle name="Currency 2 5 2 2 2 4 6" xfId="4080" xr:uid="{00000000-0005-0000-0000-0000F00F0000}"/>
    <cellStyle name="Currency 2 5 2 2 2 4 6 2" xfId="4081" xr:uid="{00000000-0005-0000-0000-0000F10F0000}"/>
    <cellStyle name="Currency 2 5 2 2 2 4 7" xfId="4082" xr:uid="{00000000-0005-0000-0000-0000F20F0000}"/>
    <cellStyle name="Currency 2 5 2 2 2 4 7 2" xfId="4083" xr:uid="{00000000-0005-0000-0000-0000F30F0000}"/>
    <cellStyle name="Currency 2 5 2 2 2 4 8" xfId="4084" xr:uid="{00000000-0005-0000-0000-0000F40F0000}"/>
    <cellStyle name="Currency 2 5 2 2 2 4 9" xfId="4085" xr:uid="{00000000-0005-0000-0000-0000F50F0000}"/>
    <cellStyle name="Currency 2 5 2 2 2 5" xfId="4086" xr:uid="{00000000-0005-0000-0000-0000F60F0000}"/>
    <cellStyle name="Currency 2 5 2 2 2 5 2" xfId="4087" xr:uid="{00000000-0005-0000-0000-0000F70F0000}"/>
    <cellStyle name="Currency 2 5 2 2 2 5 3" xfId="4088" xr:uid="{00000000-0005-0000-0000-0000F80F0000}"/>
    <cellStyle name="Currency 2 5 2 2 2 6" xfId="4089" xr:uid="{00000000-0005-0000-0000-0000F90F0000}"/>
    <cellStyle name="Currency 2 5 2 2 2 6 2" xfId="4090" xr:uid="{00000000-0005-0000-0000-0000FA0F0000}"/>
    <cellStyle name="Currency 2 5 2 2 2 6 2 2" xfId="4091" xr:uid="{00000000-0005-0000-0000-0000FB0F0000}"/>
    <cellStyle name="Currency 2 5 2 2 2 6 2 2 2" xfId="4092" xr:uid="{00000000-0005-0000-0000-0000FC0F0000}"/>
    <cellStyle name="Currency 2 5 2 2 2 6 2 3" xfId="4093" xr:uid="{00000000-0005-0000-0000-0000FD0F0000}"/>
    <cellStyle name="Currency 2 5 2 2 2 6 3" xfId="4094" xr:uid="{00000000-0005-0000-0000-0000FE0F0000}"/>
    <cellStyle name="Currency 2 5 2 2 2 6 3 2" xfId="4095" xr:uid="{00000000-0005-0000-0000-0000FF0F0000}"/>
    <cellStyle name="Currency 2 5 2 2 2 6 3 2 2" xfId="4096" xr:uid="{00000000-0005-0000-0000-000000100000}"/>
    <cellStyle name="Currency 2 5 2 2 2 6 3 3" xfId="4097" xr:uid="{00000000-0005-0000-0000-000001100000}"/>
    <cellStyle name="Currency 2 5 2 2 2 6 4" xfId="4098" xr:uid="{00000000-0005-0000-0000-000002100000}"/>
    <cellStyle name="Currency 2 5 2 2 2 6 4 2" xfId="4099" xr:uid="{00000000-0005-0000-0000-000003100000}"/>
    <cellStyle name="Currency 2 5 2 2 2 6 4 2 2" xfId="4100" xr:uid="{00000000-0005-0000-0000-000004100000}"/>
    <cellStyle name="Currency 2 5 2 2 2 6 4 3" xfId="4101" xr:uid="{00000000-0005-0000-0000-000005100000}"/>
    <cellStyle name="Currency 2 5 2 2 2 6 5" xfId="4102" xr:uid="{00000000-0005-0000-0000-000006100000}"/>
    <cellStyle name="Currency 2 5 2 2 2 6 5 2" xfId="4103" xr:uid="{00000000-0005-0000-0000-000007100000}"/>
    <cellStyle name="Currency 2 5 2 2 2 6 6" xfId="4104" xr:uid="{00000000-0005-0000-0000-000008100000}"/>
    <cellStyle name="Currency 2 5 2 2 2 6 6 2" xfId="4105" xr:uid="{00000000-0005-0000-0000-000009100000}"/>
    <cellStyle name="Currency 2 5 2 2 2 6 7" xfId="4106" xr:uid="{00000000-0005-0000-0000-00000A100000}"/>
    <cellStyle name="Currency 2 5 2 2 2 7" xfId="4107" xr:uid="{00000000-0005-0000-0000-00000B100000}"/>
    <cellStyle name="Currency 2 5 2 2 2 7 2" xfId="4108" xr:uid="{00000000-0005-0000-0000-00000C100000}"/>
    <cellStyle name="Currency 2 5 2 2 2 7 2 2" xfId="4109" xr:uid="{00000000-0005-0000-0000-00000D100000}"/>
    <cellStyle name="Currency 2 5 2 2 2 7 3" xfId="4110" xr:uid="{00000000-0005-0000-0000-00000E100000}"/>
    <cellStyle name="Currency 2 5 2 2 2 8" xfId="4111" xr:uid="{00000000-0005-0000-0000-00000F100000}"/>
    <cellStyle name="Currency 2 5 2 2 2 8 2" xfId="4112" xr:uid="{00000000-0005-0000-0000-000010100000}"/>
    <cellStyle name="Currency 2 5 2 2 2 8 2 2" xfId="4113" xr:uid="{00000000-0005-0000-0000-000011100000}"/>
    <cellStyle name="Currency 2 5 2 2 2 8 3" xfId="4114" xr:uid="{00000000-0005-0000-0000-000012100000}"/>
    <cellStyle name="Currency 2 5 2 2 3" xfId="4115" xr:uid="{00000000-0005-0000-0000-000013100000}"/>
    <cellStyle name="Currency 2 5 2 2 3 10" xfId="4116" xr:uid="{00000000-0005-0000-0000-000014100000}"/>
    <cellStyle name="Currency 2 5 2 2 3 2" xfId="4117" xr:uid="{00000000-0005-0000-0000-000015100000}"/>
    <cellStyle name="Currency 2 5 2 2 3 2 2" xfId="4118" xr:uid="{00000000-0005-0000-0000-000016100000}"/>
    <cellStyle name="Currency 2 5 2 2 3 2 3" xfId="4119" xr:uid="{00000000-0005-0000-0000-000017100000}"/>
    <cellStyle name="Currency 2 5 2 2 3 2 3 2" xfId="4120" xr:uid="{00000000-0005-0000-0000-000018100000}"/>
    <cellStyle name="Currency 2 5 2 2 3 2 3 3" xfId="4121" xr:uid="{00000000-0005-0000-0000-000019100000}"/>
    <cellStyle name="Currency 2 5 2 2 3 2 4" xfId="4122" xr:uid="{00000000-0005-0000-0000-00001A100000}"/>
    <cellStyle name="Currency 2 5 2 2 3 2 4 2" xfId="4123" xr:uid="{00000000-0005-0000-0000-00001B100000}"/>
    <cellStyle name="Currency 2 5 2 2 3 2 4 2 2" xfId="4124" xr:uid="{00000000-0005-0000-0000-00001C100000}"/>
    <cellStyle name="Currency 2 5 2 2 3 2 4 3" xfId="4125" xr:uid="{00000000-0005-0000-0000-00001D100000}"/>
    <cellStyle name="Currency 2 5 2 2 3 2 5" xfId="4126" xr:uid="{00000000-0005-0000-0000-00001E100000}"/>
    <cellStyle name="Currency 2 5 2 2 3 2 5 2" xfId="4127" xr:uid="{00000000-0005-0000-0000-00001F100000}"/>
    <cellStyle name="Currency 2 5 2 2 3 2 5 2 2" xfId="4128" xr:uid="{00000000-0005-0000-0000-000020100000}"/>
    <cellStyle name="Currency 2 5 2 2 3 2 5 3" xfId="4129" xr:uid="{00000000-0005-0000-0000-000021100000}"/>
    <cellStyle name="Currency 2 5 2 2 3 2 6" xfId="4130" xr:uid="{00000000-0005-0000-0000-000022100000}"/>
    <cellStyle name="Currency 2 5 2 2 3 2 6 2" xfId="4131" xr:uid="{00000000-0005-0000-0000-000023100000}"/>
    <cellStyle name="Currency 2 5 2 2 3 2 6 2 2" xfId="4132" xr:uid="{00000000-0005-0000-0000-000024100000}"/>
    <cellStyle name="Currency 2 5 2 2 3 2 6 3" xfId="4133" xr:uid="{00000000-0005-0000-0000-000025100000}"/>
    <cellStyle name="Currency 2 5 2 2 3 2 7" xfId="4134" xr:uid="{00000000-0005-0000-0000-000026100000}"/>
    <cellStyle name="Currency 2 5 2 2 3 2 7 2" xfId="4135" xr:uid="{00000000-0005-0000-0000-000027100000}"/>
    <cellStyle name="Currency 2 5 2 2 3 2 8" xfId="4136" xr:uid="{00000000-0005-0000-0000-000028100000}"/>
    <cellStyle name="Currency 2 5 2 2 3 2 8 2" xfId="4137" xr:uid="{00000000-0005-0000-0000-000029100000}"/>
    <cellStyle name="Currency 2 5 2 2 3 2 9" xfId="4138" xr:uid="{00000000-0005-0000-0000-00002A100000}"/>
    <cellStyle name="Currency 2 5 2 2 3 3" xfId="4139" xr:uid="{00000000-0005-0000-0000-00002B100000}"/>
    <cellStyle name="Currency 2 5 2 2 3 4" xfId="4140" xr:uid="{00000000-0005-0000-0000-00002C100000}"/>
    <cellStyle name="Currency 2 5 2 2 3 4 2" xfId="4141" xr:uid="{00000000-0005-0000-0000-00002D100000}"/>
    <cellStyle name="Currency 2 5 2 2 3 4 3" xfId="4142" xr:uid="{00000000-0005-0000-0000-00002E100000}"/>
    <cellStyle name="Currency 2 5 2 2 3 5" xfId="4143" xr:uid="{00000000-0005-0000-0000-00002F100000}"/>
    <cellStyle name="Currency 2 5 2 2 3 5 2" xfId="4144" xr:uid="{00000000-0005-0000-0000-000030100000}"/>
    <cellStyle name="Currency 2 5 2 2 3 5 2 2" xfId="4145" xr:uid="{00000000-0005-0000-0000-000031100000}"/>
    <cellStyle name="Currency 2 5 2 2 3 5 3" xfId="4146" xr:uid="{00000000-0005-0000-0000-000032100000}"/>
    <cellStyle name="Currency 2 5 2 2 3 6" xfId="4147" xr:uid="{00000000-0005-0000-0000-000033100000}"/>
    <cellStyle name="Currency 2 5 2 2 3 6 2" xfId="4148" xr:uid="{00000000-0005-0000-0000-000034100000}"/>
    <cellStyle name="Currency 2 5 2 2 3 6 2 2" xfId="4149" xr:uid="{00000000-0005-0000-0000-000035100000}"/>
    <cellStyle name="Currency 2 5 2 2 3 6 3" xfId="4150" xr:uid="{00000000-0005-0000-0000-000036100000}"/>
    <cellStyle name="Currency 2 5 2 2 3 7" xfId="4151" xr:uid="{00000000-0005-0000-0000-000037100000}"/>
    <cellStyle name="Currency 2 5 2 2 3 7 2" xfId="4152" xr:uid="{00000000-0005-0000-0000-000038100000}"/>
    <cellStyle name="Currency 2 5 2 2 3 7 2 2" xfId="4153" xr:uid="{00000000-0005-0000-0000-000039100000}"/>
    <cellStyle name="Currency 2 5 2 2 3 7 3" xfId="4154" xr:uid="{00000000-0005-0000-0000-00003A100000}"/>
    <cellStyle name="Currency 2 5 2 2 3 8" xfId="4155" xr:uid="{00000000-0005-0000-0000-00003B100000}"/>
    <cellStyle name="Currency 2 5 2 2 3 8 2" xfId="4156" xr:uid="{00000000-0005-0000-0000-00003C100000}"/>
    <cellStyle name="Currency 2 5 2 2 3 9" xfId="4157" xr:uid="{00000000-0005-0000-0000-00003D100000}"/>
    <cellStyle name="Currency 2 5 2 2 3 9 2" xfId="4158" xr:uid="{00000000-0005-0000-0000-00003E100000}"/>
    <cellStyle name="Currency 2 5 2 2 4" xfId="4159" xr:uid="{00000000-0005-0000-0000-00003F100000}"/>
    <cellStyle name="Currency 2 5 2 2 4 2" xfId="4160" xr:uid="{00000000-0005-0000-0000-000040100000}"/>
    <cellStyle name="Currency 2 5 2 2 4 2 10" xfId="4161" xr:uid="{00000000-0005-0000-0000-000041100000}"/>
    <cellStyle name="Currency 2 5 2 2 4 2 2" xfId="4162" xr:uid="{00000000-0005-0000-0000-000042100000}"/>
    <cellStyle name="Currency 2 5 2 2 4 2 3" xfId="4163" xr:uid="{00000000-0005-0000-0000-000043100000}"/>
    <cellStyle name="Currency 2 5 2 2 4 2 4" xfId="4164" xr:uid="{00000000-0005-0000-0000-000044100000}"/>
    <cellStyle name="Currency 2 5 2 2 4 2 4 2" xfId="4165" xr:uid="{00000000-0005-0000-0000-000045100000}"/>
    <cellStyle name="Currency 2 5 2 2 4 2 4 2 2" xfId="4166" xr:uid="{00000000-0005-0000-0000-000046100000}"/>
    <cellStyle name="Currency 2 5 2 2 4 2 4 3" xfId="4167" xr:uid="{00000000-0005-0000-0000-000047100000}"/>
    <cellStyle name="Currency 2 5 2 2 4 2 5" xfId="4168" xr:uid="{00000000-0005-0000-0000-000048100000}"/>
    <cellStyle name="Currency 2 5 2 2 4 2 5 2" xfId="4169" xr:uid="{00000000-0005-0000-0000-000049100000}"/>
    <cellStyle name="Currency 2 5 2 2 4 2 5 2 2" xfId="4170" xr:uid="{00000000-0005-0000-0000-00004A100000}"/>
    <cellStyle name="Currency 2 5 2 2 4 2 5 3" xfId="4171" xr:uid="{00000000-0005-0000-0000-00004B100000}"/>
    <cellStyle name="Currency 2 5 2 2 4 2 6" xfId="4172" xr:uid="{00000000-0005-0000-0000-00004C100000}"/>
    <cellStyle name="Currency 2 5 2 2 4 2 6 2" xfId="4173" xr:uid="{00000000-0005-0000-0000-00004D100000}"/>
    <cellStyle name="Currency 2 5 2 2 4 2 6 2 2" xfId="4174" xr:uid="{00000000-0005-0000-0000-00004E100000}"/>
    <cellStyle name="Currency 2 5 2 2 4 2 6 3" xfId="4175" xr:uid="{00000000-0005-0000-0000-00004F100000}"/>
    <cellStyle name="Currency 2 5 2 2 4 2 7" xfId="4176" xr:uid="{00000000-0005-0000-0000-000050100000}"/>
    <cellStyle name="Currency 2 5 2 2 4 2 7 2" xfId="4177" xr:uid="{00000000-0005-0000-0000-000051100000}"/>
    <cellStyle name="Currency 2 5 2 2 4 2 8" xfId="4178" xr:uid="{00000000-0005-0000-0000-000052100000}"/>
    <cellStyle name="Currency 2 5 2 2 4 2 8 2" xfId="4179" xr:uid="{00000000-0005-0000-0000-000053100000}"/>
    <cellStyle name="Currency 2 5 2 2 4 2 9" xfId="4180" xr:uid="{00000000-0005-0000-0000-000054100000}"/>
    <cellStyle name="Currency 2 5 2 2 4 3" xfId="4181" xr:uid="{00000000-0005-0000-0000-000055100000}"/>
    <cellStyle name="Currency 2 5 2 2 4 4" xfId="4182" xr:uid="{00000000-0005-0000-0000-000056100000}"/>
    <cellStyle name="Currency 2 5 2 2 4 4 2" xfId="4183" xr:uid="{00000000-0005-0000-0000-000057100000}"/>
    <cellStyle name="Currency 2 5 2 2 4 4 2 2" xfId="4184" xr:uid="{00000000-0005-0000-0000-000058100000}"/>
    <cellStyle name="Currency 2 5 2 2 4 4 3" xfId="4185" xr:uid="{00000000-0005-0000-0000-000059100000}"/>
    <cellStyle name="Currency 2 5 2 2 4 5" xfId="4186" xr:uid="{00000000-0005-0000-0000-00005A100000}"/>
    <cellStyle name="Currency 2 5 2 2 4 5 2" xfId="4187" xr:uid="{00000000-0005-0000-0000-00005B100000}"/>
    <cellStyle name="Currency 2 5 2 2 4 5 2 2" xfId="4188" xr:uid="{00000000-0005-0000-0000-00005C100000}"/>
    <cellStyle name="Currency 2 5 2 2 4 5 3" xfId="4189" xr:uid="{00000000-0005-0000-0000-00005D100000}"/>
    <cellStyle name="Currency 2 5 2 2 5" xfId="4190" xr:uid="{00000000-0005-0000-0000-00005E100000}"/>
    <cellStyle name="Currency 2 5 2 2 5 2" xfId="4191" xr:uid="{00000000-0005-0000-0000-00005F100000}"/>
    <cellStyle name="Currency 2 5 2 2 5 3" xfId="4192" xr:uid="{00000000-0005-0000-0000-000060100000}"/>
    <cellStyle name="Currency 2 5 2 2 5 3 2" xfId="4193" xr:uid="{00000000-0005-0000-0000-000061100000}"/>
    <cellStyle name="Currency 2 5 2 2 5 3 3" xfId="4194" xr:uid="{00000000-0005-0000-0000-000062100000}"/>
    <cellStyle name="Currency 2 5 2 2 5 4" xfId="4195" xr:uid="{00000000-0005-0000-0000-000063100000}"/>
    <cellStyle name="Currency 2 5 2 2 5 4 2" xfId="4196" xr:uid="{00000000-0005-0000-0000-000064100000}"/>
    <cellStyle name="Currency 2 5 2 2 5 4 2 2" xfId="4197" xr:uid="{00000000-0005-0000-0000-000065100000}"/>
    <cellStyle name="Currency 2 5 2 2 5 4 3" xfId="4198" xr:uid="{00000000-0005-0000-0000-000066100000}"/>
    <cellStyle name="Currency 2 5 2 2 5 5" xfId="4199" xr:uid="{00000000-0005-0000-0000-000067100000}"/>
    <cellStyle name="Currency 2 5 2 2 5 5 2" xfId="4200" xr:uid="{00000000-0005-0000-0000-000068100000}"/>
    <cellStyle name="Currency 2 5 2 2 5 5 2 2" xfId="4201" xr:uid="{00000000-0005-0000-0000-000069100000}"/>
    <cellStyle name="Currency 2 5 2 2 5 5 3" xfId="4202" xr:uid="{00000000-0005-0000-0000-00006A100000}"/>
    <cellStyle name="Currency 2 5 2 2 5 6" xfId="4203" xr:uid="{00000000-0005-0000-0000-00006B100000}"/>
    <cellStyle name="Currency 2 5 2 2 5 6 2" xfId="4204" xr:uid="{00000000-0005-0000-0000-00006C100000}"/>
    <cellStyle name="Currency 2 5 2 2 5 6 2 2" xfId="4205" xr:uid="{00000000-0005-0000-0000-00006D100000}"/>
    <cellStyle name="Currency 2 5 2 2 5 6 3" xfId="4206" xr:uid="{00000000-0005-0000-0000-00006E100000}"/>
    <cellStyle name="Currency 2 5 2 2 5 7" xfId="4207" xr:uid="{00000000-0005-0000-0000-00006F100000}"/>
    <cellStyle name="Currency 2 5 2 2 5 7 2" xfId="4208" xr:uid="{00000000-0005-0000-0000-000070100000}"/>
    <cellStyle name="Currency 2 5 2 2 5 8" xfId="4209" xr:uid="{00000000-0005-0000-0000-000071100000}"/>
    <cellStyle name="Currency 2 5 2 2 5 8 2" xfId="4210" xr:uid="{00000000-0005-0000-0000-000072100000}"/>
    <cellStyle name="Currency 2 5 2 2 5 9" xfId="4211" xr:uid="{00000000-0005-0000-0000-000073100000}"/>
    <cellStyle name="Currency 2 5 2 2 6" xfId="4212" xr:uid="{00000000-0005-0000-0000-000074100000}"/>
    <cellStyle name="Currency 2 5 2 2 6 2" xfId="4213" xr:uid="{00000000-0005-0000-0000-000075100000}"/>
    <cellStyle name="Currency 2 5 2 2 6 3" xfId="4214" xr:uid="{00000000-0005-0000-0000-000076100000}"/>
    <cellStyle name="Currency 2 5 2 2 7" xfId="4215" xr:uid="{00000000-0005-0000-0000-000077100000}"/>
    <cellStyle name="Currency 2 5 2 2 8" xfId="4216" xr:uid="{00000000-0005-0000-0000-000078100000}"/>
    <cellStyle name="Currency 2 5 2 2 8 2" xfId="4217" xr:uid="{00000000-0005-0000-0000-000079100000}"/>
    <cellStyle name="Currency 2 5 2 2 8 2 2" xfId="4218" xr:uid="{00000000-0005-0000-0000-00007A100000}"/>
    <cellStyle name="Currency 2 5 2 2 8 3" xfId="4219" xr:uid="{00000000-0005-0000-0000-00007B100000}"/>
    <cellStyle name="Currency 2 5 2 2 8 4" xfId="4220" xr:uid="{00000000-0005-0000-0000-00007C100000}"/>
    <cellStyle name="Currency 2 5 2 2 9" xfId="4221" xr:uid="{00000000-0005-0000-0000-00007D100000}"/>
    <cellStyle name="Currency 2 5 2 2 9 2" xfId="4222" xr:uid="{00000000-0005-0000-0000-00007E100000}"/>
    <cellStyle name="Currency 2 5 2 2 9 2 2" xfId="4223" xr:uid="{00000000-0005-0000-0000-00007F100000}"/>
    <cellStyle name="Currency 2 5 2 2 9 3" xfId="4224" xr:uid="{00000000-0005-0000-0000-000080100000}"/>
    <cellStyle name="Currency 2 5 2 3" xfId="4225" xr:uid="{00000000-0005-0000-0000-000081100000}"/>
    <cellStyle name="Currency 2 5 2 3 10" xfId="4226" xr:uid="{00000000-0005-0000-0000-000082100000}"/>
    <cellStyle name="Currency 2 5 2 3 10 2" xfId="4227" xr:uid="{00000000-0005-0000-0000-000083100000}"/>
    <cellStyle name="Currency 2 5 2 3 10 2 2" xfId="4228" xr:uid="{00000000-0005-0000-0000-000084100000}"/>
    <cellStyle name="Currency 2 5 2 3 10 3" xfId="4229" xr:uid="{00000000-0005-0000-0000-000085100000}"/>
    <cellStyle name="Currency 2 5 2 3 11" xfId="4230" xr:uid="{00000000-0005-0000-0000-000086100000}"/>
    <cellStyle name="Currency 2 5 2 3 11 2" xfId="4231" xr:uid="{00000000-0005-0000-0000-000087100000}"/>
    <cellStyle name="Currency 2 5 2 3 12" xfId="4232" xr:uid="{00000000-0005-0000-0000-000088100000}"/>
    <cellStyle name="Currency 2 5 2 3 12 2" xfId="4233" xr:uid="{00000000-0005-0000-0000-000089100000}"/>
    <cellStyle name="Currency 2 5 2 3 13" xfId="4234" xr:uid="{00000000-0005-0000-0000-00008A100000}"/>
    <cellStyle name="Currency 2 5 2 3 14" xfId="4235" xr:uid="{00000000-0005-0000-0000-00008B100000}"/>
    <cellStyle name="Currency 2 5 2 3 15" xfId="4236" xr:uid="{00000000-0005-0000-0000-00008C100000}"/>
    <cellStyle name="Currency 2 5 2 3 2" xfId="4237" xr:uid="{00000000-0005-0000-0000-00008D100000}"/>
    <cellStyle name="Currency 2 5 2 3 2 2" xfId="4238" xr:uid="{00000000-0005-0000-0000-00008E100000}"/>
    <cellStyle name="Currency 2 5 2 3 2 2 2" xfId="4239" xr:uid="{00000000-0005-0000-0000-00008F100000}"/>
    <cellStyle name="Currency 2 5 2 3 2 2 3" xfId="4240" xr:uid="{00000000-0005-0000-0000-000090100000}"/>
    <cellStyle name="Currency 2 5 2 3 2 2 3 2" xfId="4241" xr:uid="{00000000-0005-0000-0000-000091100000}"/>
    <cellStyle name="Currency 2 5 2 3 2 2 3 3" xfId="4242" xr:uid="{00000000-0005-0000-0000-000092100000}"/>
    <cellStyle name="Currency 2 5 2 3 2 2 4" xfId="4243" xr:uid="{00000000-0005-0000-0000-000093100000}"/>
    <cellStyle name="Currency 2 5 2 3 2 2 4 2" xfId="4244" xr:uid="{00000000-0005-0000-0000-000094100000}"/>
    <cellStyle name="Currency 2 5 2 3 2 2 4 2 2" xfId="4245" xr:uid="{00000000-0005-0000-0000-000095100000}"/>
    <cellStyle name="Currency 2 5 2 3 2 2 4 3" xfId="4246" xr:uid="{00000000-0005-0000-0000-000096100000}"/>
    <cellStyle name="Currency 2 5 2 3 2 2 5" xfId="4247" xr:uid="{00000000-0005-0000-0000-000097100000}"/>
    <cellStyle name="Currency 2 5 2 3 2 2 5 2" xfId="4248" xr:uid="{00000000-0005-0000-0000-000098100000}"/>
    <cellStyle name="Currency 2 5 2 3 2 2 5 2 2" xfId="4249" xr:uid="{00000000-0005-0000-0000-000099100000}"/>
    <cellStyle name="Currency 2 5 2 3 2 2 5 3" xfId="4250" xr:uid="{00000000-0005-0000-0000-00009A100000}"/>
    <cellStyle name="Currency 2 5 2 3 2 2 6" xfId="4251" xr:uid="{00000000-0005-0000-0000-00009B100000}"/>
    <cellStyle name="Currency 2 5 2 3 2 2 6 2" xfId="4252" xr:uid="{00000000-0005-0000-0000-00009C100000}"/>
    <cellStyle name="Currency 2 5 2 3 2 2 6 2 2" xfId="4253" xr:uid="{00000000-0005-0000-0000-00009D100000}"/>
    <cellStyle name="Currency 2 5 2 3 2 2 6 3" xfId="4254" xr:uid="{00000000-0005-0000-0000-00009E100000}"/>
    <cellStyle name="Currency 2 5 2 3 2 2 7" xfId="4255" xr:uid="{00000000-0005-0000-0000-00009F100000}"/>
    <cellStyle name="Currency 2 5 2 3 2 2 7 2" xfId="4256" xr:uid="{00000000-0005-0000-0000-0000A0100000}"/>
    <cellStyle name="Currency 2 5 2 3 2 2 8" xfId="4257" xr:uid="{00000000-0005-0000-0000-0000A1100000}"/>
    <cellStyle name="Currency 2 5 2 3 2 2 8 2" xfId="4258" xr:uid="{00000000-0005-0000-0000-0000A2100000}"/>
    <cellStyle name="Currency 2 5 2 3 2 2 9" xfId="4259" xr:uid="{00000000-0005-0000-0000-0000A3100000}"/>
    <cellStyle name="Currency 2 5 2 3 2 3" xfId="4260" xr:uid="{00000000-0005-0000-0000-0000A4100000}"/>
    <cellStyle name="Currency 2 5 2 3 2 3 2" xfId="4261" xr:uid="{00000000-0005-0000-0000-0000A5100000}"/>
    <cellStyle name="Currency 2 5 2 3 2 3 3" xfId="4262" xr:uid="{00000000-0005-0000-0000-0000A6100000}"/>
    <cellStyle name="Currency 2 5 2 3 2 3 3 2" xfId="4263" xr:uid="{00000000-0005-0000-0000-0000A7100000}"/>
    <cellStyle name="Currency 2 5 2 3 2 3 3 3" xfId="4264" xr:uid="{00000000-0005-0000-0000-0000A8100000}"/>
    <cellStyle name="Currency 2 5 2 3 2 3 4" xfId="4265" xr:uid="{00000000-0005-0000-0000-0000A9100000}"/>
    <cellStyle name="Currency 2 5 2 3 2 3 4 2" xfId="4266" xr:uid="{00000000-0005-0000-0000-0000AA100000}"/>
    <cellStyle name="Currency 2 5 2 3 2 3 4 2 2" xfId="4267" xr:uid="{00000000-0005-0000-0000-0000AB100000}"/>
    <cellStyle name="Currency 2 5 2 3 2 3 4 3" xfId="4268" xr:uid="{00000000-0005-0000-0000-0000AC100000}"/>
    <cellStyle name="Currency 2 5 2 3 2 3 5" xfId="4269" xr:uid="{00000000-0005-0000-0000-0000AD100000}"/>
    <cellStyle name="Currency 2 5 2 3 2 3 5 2" xfId="4270" xr:uid="{00000000-0005-0000-0000-0000AE100000}"/>
    <cellStyle name="Currency 2 5 2 3 2 3 5 2 2" xfId="4271" xr:uid="{00000000-0005-0000-0000-0000AF100000}"/>
    <cellStyle name="Currency 2 5 2 3 2 3 5 3" xfId="4272" xr:uid="{00000000-0005-0000-0000-0000B0100000}"/>
    <cellStyle name="Currency 2 5 2 3 2 3 6" xfId="4273" xr:uid="{00000000-0005-0000-0000-0000B1100000}"/>
    <cellStyle name="Currency 2 5 2 3 2 3 6 2" xfId="4274" xr:uid="{00000000-0005-0000-0000-0000B2100000}"/>
    <cellStyle name="Currency 2 5 2 3 2 3 6 2 2" xfId="4275" xr:uid="{00000000-0005-0000-0000-0000B3100000}"/>
    <cellStyle name="Currency 2 5 2 3 2 3 6 3" xfId="4276" xr:uid="{00000000-0005-0000-0000-0000B4100000}"/>
    <cellStyle name="Currency 2 5 2 3 2 3 7" xfId="4277" xr:uid="{00000000-0005-0000-0000-0000B5100000}"/>
    <cellStyle name="Currency 2 5 2 3 2 3 7 2" xfId="4278" xr:uid="{00000000-0005-0000-0000-0000B6100000}"/>
    <cellStyle name="Currency 2 5 2 3 2 3 8" xfId="4279" xr:uid="{00000000-0005-0000-0000-0000B7100000}"/>
    <cellStyle name="Currency 2 5 2 3 2 3 8 2" xfId="4280" xr:uid="{00000000-0005-0000-0000-0000B8100000}"/>
    <cellStyle name="Currency 2 5 2 3 2 3 9" xfId="4281" xr:uid="{00000000-0005-0000-0000-0000B9100000}"/>
    <cellStyle name="Currency 2 5 2 3 2 4" xfId="4282" xr:uid="{00000000-0005-0000-0000-0000BA100000}"/>
    <cellStyle name="Currency 2 5 2 3 2 4 2" xfId="4283" xr:uid="{00000000-0005-0000-0000-0000BB100000}"/>
    <cellStyle name="Currency 2 5 2 3 2 4 3" xfId="4284" xr:uid="{00000000-0005-0000-0000-0000BC100000}"/>
    <cellStyle name="Currency 2 5 2 3 2 4 3 2" xfId="4285" xr:uid="{00000000-0005-0000-0000-0000BD100000}"/>
    <cellStyle name="Currency 2 5 2 3 2 4 3 2 2" xfId="4286" xr:uid="{00000000-0005-0000-0000-0000BE100000}"/>
    <cellStyle name="Currency 2 5 2 3 2 4 3 3" xfId="4287" xr:uid="{00000000-0005-0000-0000-0000BF100000}"/>
    <cellStyle name="Currency 2 5 2 3 2 4 4" xfId="4288" xr:uid="{00000000-0005-0000-0000-0000C0100000}"/>
    <cellStyle name="Currency 2 5 2 3 2 4 4 2" xfId="4289" xr:uid="{00000000-0005-0000-0000-0000C1100000}"/>
    <cellStyle name="Currency 2 5 2 3 2 4 4 2 2" xfId="4290" xr:uid="{00000000-0005-0000-0000-0000C2100000}"/>
    <cellStyle name="Currency 2 5 2 3 2 4 4 3" xfId="4291" xr:uid="{00000000-0005-0000-0000-0000C3100000}"/>
    <cellStyle name="Currency 2 5 2 3 2 4 5" xfId="4292" xr:uid="{00000000-0005-0000-0000-0000C4100000}"/>
    <cellStyle name="Currency 2 5 2 3 2 4 5 2" xfId="4293" xr:uid="{00000000-0005-0000-0000-0000C5100000}"/>
    <cellStyle name="Currency 2 5 2 3 2 4 5 2 2" xfId="4294" xr:uid="{00000000-0005-0000-0000-0000C6100000}"/>
    <cellStyle name="Currency 2 5 2 3 2 4 5 3" xfId="4295" xr:uid="{00000000-0005-0000-0000-0000C7100000}"/>
    <cellStyle name="Currency 2 5 2 3 2 4 6" xfId="4296" xr:uid="{00000000-0005-0000-0000-0000C8100000}"/>
    <cellStyle name="Currency 2 5 2 3 2 4 6 2" xfId="4297" xr:uid="{00000000-0005-0000-0000-0000C9100000}"/>
    <cellStyle name="Currency 2 5 2 3 2 4 7" xfId="4298" xr:uid="{00000000-0005-0000-0000-0000CA100000}"/>
    <cellStyle name="Currency 2 5 2 3 2 4 7 2" xfId="4299" xr:uid="{00000000-0005-0000-0000-0000CB100000}"/>
    <cellStyle name="Currency 2 5 2 3 2 4 8" xfId="4300" xr:uid="{00000000-0005-0000-0000-0000CC100000}"/>
    <cellStyle name="Currency 2 5 2 3 2 4 9" xfId="4301" xr:uid="{00000000-0005-0000-0000-0000CD100000}"/>
    <cellStyle name="Currency 2 5 2 3 2 5" xfId="4302" xr:uid="{00000000-0005-0000-0000-0000CE100000}"/>
    <cellStyle name="Currency 2 5 2 3 2 5 2" xfId="4303" xr:uid="{00000000-0005-0000-0000-0000CF100000}"/>
    <cellStyle name="Currency 2 5 2 3 2 5 3" xfId="4304" xr:uid="{00000000-0005-0000-0000-0000D0100000}"/>
    <cellStyle name="Currency 2 5 2 3 2 6" xfId="4305" xr:uid="{00000000-0005-0000-0000-0000D1100000}"/>
    <cellStyle name="Currency 2 5 2 3 2 6 2" xfId="4306" xr:uid="{00000000-0005-0000-0000-0000D2100000}"/>
    <cellStyle name="Currency 2 5 2 3 2 6 2 2" xfId="4307" xr:uid="{00000000-0005-0000-0000-0000D3100000}"/>
    <cellStyle name="Currency 2 5 2 3 2 6 2 2 2" xfId="4308" xr:uid="{00000000-0005-0000-0000-0000D4100000}"/>
    <cellStyle name="Currency 2 5 2 3 2 6 2 3" xfId="4309" xr:uid="{00000000-0005-0000-0000-0000D5100000}"/>
    <cellStyle name="Currency 2 5 2 3 2 6 3" xfId="4310" xr:uid="{00000000-0005-0000-0000-0000D6100000}"/>
    <cellStyle name="Currency 2 5 2 3 2 6 3 2" xfId="4311" xr:uid="{00000000-0005-0000-0000-0000D7100000}"/>
    <cellStyle name="Currency 2 5 2 3 2 6 3 2 2" xfId="4312" xr:uid="{00000000-0005-0000-0000-0000D8100000}"/>
    <cellStyle name="Currency 2 5 2 3 2 6 3 3" xfId="4313" xr:uid="{00000000-0005-0000-0000-0000D9100000}"/>
    <cellStyle name="Currency 2 5 2 3 2 6 4" xfId="4314" xr:uid="{00000000-0005-0000-0000-0000DA100000}"/>
    <cellStyle name="Currency 2 5 2 3 2 6 4 2" xfId="4315" xr:uid="{00000000-0005-0000-0000-0000DB100000}"/>
    <cellStyle name="Currency 2 5 2 3 2 6 4 2 2" xfId="4316" xr:uid="{00000000-0005-0000-0000-0000DC100000}"/>
    <cellStyle name="Currency 2 5 2 3 2 6 4 3" xfId="4317" xr:uid="{00000000-0005-0000-0000-0000DD100000}"/>
    <cellStyle name="Currency 2 5 2 3 2 6 5" xfId="4318" xr:uid="{00000000-0005-0000-0000-0000DE100000}"/>
    <cellStyle name="Currency 2 5 2 3 2 6 5 2" xfId="4319" xr:uid="{00000000-0005-0000-0000-0000DF100000}"/>
    <cellStyle name="Currency 2 5 2 3 2 6 6" xfId="4320" xr:uid="{00000000-0005-0000-0000-0000E0100000}"/>
    <cellStyle name="Currency 2 5 2 3 2 6 6 2" xfId="4321" xr:uid="{00000000-0005-0000-0000-0000E1100000}"/>
    <cellStyle name="Currency 2 5 2 3 2 6 7" xfId="4322" xr:uid="{00000000-0005-0000-0000-0000E2100000}"/>
    <cellStyle name="Currency 2 5 2 3 2 7" xfId="4323" xr:uid="{00000000-0005-0000-0000-0000E3100000}"/>
    <cellStyle name="Currency 2 5 2 3 2 7 2" xfId="4324" xr:uid="{00000000-0005-0000-0000-0000E4100000}"/>
    <cellStyle name="Currency 2 5 2 3 2 7 2 2" xfId="4325" xr:uid="{00000000-0005-0000-0000-0000E5100000}"/>
    <cellStyle name="Currency 2 5 2 3 2 7 3" xfId="4326" xr:uid="{00000000-0005-0000-0000-0000E6100000}"/>
    <cellStyle name="Currency 2 5 2 3 2 8" xfId="4327" xr:uid="{00000000-0005-0000-0000-0000E7100000}"/>
    <cellStyle name="Currency 2 5 2 3 2 8 2" xfId="4328" xr:uid="{00000000-0005-0000-0000-0000E8100000}"/>
    <cellStyle name="Currency 2 5 2 3 2 8 2 2" xfId="4329" xr:uid="{00000000-0005-0000-0000-0000E9100000}"/>
    <cellStyle name="Currency 2 5 2 3 2 8 3" xfId="4330" xr:uid="{00000000-0005-0000-0000-0000EA100000}"/>
    <cellStyle name="Currency 2 5 2 3 3" xfId="4331" xr:uid="{00000000-0005-0000-0000-0000EB100000}"/>
    <cellStyle name="Currency 2 5 2 3 3 10" xfId="4332" xr:uid="{00000000-0005-0000-0000-0000EC100000}"/>
    <cellStyle name="Currency 2 5 2 3 3 2" xfId="4333" xr:uid="{00000000-0005-0000-0000-0000ED100000}"/>
    <cellStyle name="Currency 2 5 2 3 3 2 2" xfId="4334" xr:uid="{00000000-0005-0000-0000-0000EE100000}"/>
    <cellStyle name="Currency 2 5 2 3 3 2 3" xfId="4335" xr:uid="{00000000-0005-0000-0000-0000EF100000}"/>
    <cellStyle name="Currency 2 5 2 3 3 2 3 2" xfId="4336" xr:uid="{00000000-0005-0000-0000-0000F0100000}"/>
    <cellStyle name="Currency 2 5 2 3 3 2 3 3" xfId="4337" xr:uid="{00000000-0005-0000-0000-0000F1100000}"/>
    <cellStyle name="Currency 2 5 2 3 3 2 4" xfId="4338" xr:uid="{00000000-0005-0000-0000-0000F2100000}"/>
    <cellStyle name="Currency 2 5 2 3 3 2 4 2" xfId="4339" xr:uid="{00000000-0005-0000-0000-0000F3100000}"/>
    <cellStyle name="Currency 2 5 2 3 3 2 4 2 2" xfId="4340" xr:uid="{00000000-0005-0000-0000-0000F4100000}"/>
    <cellStyle name="Currency 2 5 2 3 3 2 4 3" xfId="4341" xr:uid="{00000000-0005-0000-0000-0000F5100000}"/>
    <cellStyle name="Currency 2 5 2 3 3 2 5" xfId="4342" xr:uid="{00000000-0005-0000-0000-0000F6100000}"/>
    <cellStyle name="Currency 2 5 2 3 3 2 5 2" xfId="4343" xr:uid="{00000000-0005-0000-0000-0000F7100000}"/>
    <cellStyle name="Currency 2 5 2 3 3 2 5 2 2" xfId="4344" xr:uid="{00000000-0005-0000-0000-0000F8100000}"/>
    <cellStyle name="Currency 2 5 2 3 3 2 5 3" xfId="4345" xr:uid="{00000000-0005-0000-0000-0000F9100000}"/>
    <cellStyle name="Currency 2 5 2 3 3 2 6" xfId="4346" xr:uid="{00000000-0005-0000-0000-0000FA100000}"/>
    <cellStyle name="Currency 2 5 2 3 3 2 6 2" xfId="4347" xr:uid="{00000000-0005-0000-0000-0000FB100000}"/>
    <cellStyle name="Currency 2 5 2 3 3 2 6 2 2" xfId="4348" xr:uid="{00000000-0005-0000-0000-0000FC100000}"/>
    <cellStyle name="Currency 2 5 2 3 3 2 6 3" xfId="4349" xr:uid="{00000000-0005-0000-0000-0000FD100000}"/>
    <cellStyle name="Currency 2 5 2 3 3 2 7" xfId="4350" xr:uid="{00000000-0005-0000-0000-0000FE100000}"/>
    <cellStyle name="Currency 2 5 2 3 3 2 7 2" xfId="4351" xr:uid="{00000000-0005-0000-0000-0000FF100000}"/>
    <cellStyle name="Currency 2 5 2 3 3 2 8" xfId="4352" xr:uid="{00000000-0005-0000-0000-000000110000}"/>
    <cellStyle name="Currency 2 5 2 3 3 2 8 2" xfId="4353" xr:uid="{00000000-0005-0000-0000-000001110000}"/>
    <cellStyle name="Currency 2 5 2 3 3 2 9" xfId="4354" xr:uid="{00000000-0005-0000-0000-000002110000}"/>
    <cellStyle name="Currency 2 5 2 3 3 3" xfId="4355" xr:uid="{00000000-0005-0000-0000-000003110000}"/>
    <cellStyle name="Currency 2 5 2 3 3 4" xfId="4356" xr:uid="{00000000-0005-0000-0000-000004110000}"/>
    <cellStyle name="Currency 2 5 2 3 3 4 2" xfId="4357" xr:uid="{00000000-0005-0000-0000-000005110000}"/>
    <cellStyle name="Currency 2 5 2 3 3 4 3" xfId="4358" xr:uid="{00000000-0005-0000-0000-000006110000}"/>
    <cellStyle name="Currency 2 5 2 3 3 5" xfId="4359" xr:uid="{00000000-0005-0000-0000-000007110000}"/>
    <cellStyle name="Currency 2 5 2 3 3 5 2" xfId="4360" xr:uid="{00000000-0005-0000-0000-000008110000}"/>
    <cellStyle name="Currency 2 5 2 3 3 5 2 2" xfId="4361" xr:uid="{00000000-0005-0000-0000-000009110000}"/>
    <cellStyle name="Currency 2 5 2 3 3 5 3" xfId="4362" xr:uid="{00000000-0005-0000-0000-00000A110000}"/>
    <cellStyle name="Currency 2 5 2 3 3 6" xfId="4363" xr:uid="{00000000-0005-0000-0000-00000B110000}"/>
    <cellStyle name="Currency 2 5 2 3 3 6 2" xfId="4364" xr:uid="{00000000-0005-0000-0000-00000C110000}"/>
    <cellStyle name="Currency 2 5 2 3 3 6 2 2" xfId="4365" xr:uid="{00000000-0005-0000-0000-00000D110000}"/>
    <cellStyle name="Currency 2 5 2 3 3 6 3" xfId="4366" xr:uid="{00000000-0005-0000-0000-00000E110000}"/>
    <cellStyle name="Currency 2 5 2 3 3 7" xfId="4367" xr:uid="{00000000-0005-0000-0000-00000F110000}"/>
    <cellStyle name="Currency 2 5 2 3 3 7 2" xfId="4368" xr:uid="{00000000-0005-0000-0000-000010110000}"/>
    <cellStyle name="Currency 2 5 2 3 3 7 2 2" xfId="4369" xr:uid="{00000000-0005-0000-0000-000011110000}"/>
    <cellStyle name="Currency 2 5 2 3 3 7 3" xfId="4370" xr:uid="{00000000-0005-0000-0000-000012110000}"/>
    <cellStyle name="Currency 2 5 2 3 3 8" xfId="4371" xr:uid="{00000000-0005-0000-0000-000013110000}"/>
    <cellStyle name="Currency 2 5 2 3 3 8 2" xfId="4372" xr:uid="{00000000-0005-0000-0000-000014110000}"/>
    <cellStyle name="Currency 2 5 2 3 3 9" xfId="4373" xr:uid="{00000000-0005-0000-0000-000015110000}"/>
    <cellStyle name="Currency 2 5 2 3 3 9 2" xfId="4374" xr:uid="{00000000-0005-0000-0000-000016110000}"/>
    <cellStyle name="Currency 2 5 2 3 4" xfId="4375" xr:uid="{00000000-0005-0000-0000-000017110000}"/>
    <cellStyle name="Currency 2 5 2 3 4 2" xfId="4376" xr:uid="{00000000-0005-0000-0000-000018110000}"/>
    <cellStyle name="Currency 2 5 2 3 4 2 10" xfId="4377" xr:uid="{00000000-0005-0000-0000-000019110000}"/>
    <cellStyle name="Currency 2 5 2 3 4 2 2" xfId="4378" xr:uid="{00000000-0005-0000-0000-00001A110000}"/>
    <cellStyle name="Currency 2 5 2 3 4 2 3" xfId="4379" xr:uid="{00000000-0005-0000-0000-00001B110000}"/>
    <cellStyle name="Currency 2 5 2 3 4 2 4" xfId="4380" xr:uid="{00000000-0005-0000-0000-00001C110000}"/>
    <cellStyle name="Currency 2 5 2 3 4 2 4 2" xfId="4381" xr:uid="{00000000-0005-0000-0000-00001D110000}"/>
    <cellStyle name="Currency 2 5 2 3 4 2 4 2 2" xfId="4382" xr:uid="{00000000-0005-0000-0000-00001E110000}"/>
    <cellStyle name="Currency 2 5 2 3 4 2 4 3" xfId="4383" xr:uid="{00000000-0005-0000-0000-00001F110000}"/>
    <cellStyle name="Currency 2 5 2 3 4 2 5" xfId="4384" xr:uid="{00000000-0005-0000-0000-000020110000}"/>
    <cellStyle name="Currency 2 5 2 3 4 2 5 2" xfId="4385" xr:uid="{00000000-0005-0000-0000-000021110000}"/>
    <cellStyle name="Currency 2 5 2 3 4 2 5 2 2" xfId="4386" xr:uid="{00000000-0005-0000-0000-000022110000}"/>
    <cellStyle name="Currency 2 5 2 3 4 2 5 3" xfId="4387" xr:uid="{00000000-0005-0000-0000-000023110000}"/>
    <cellStyle name="Currency 2 5 2 3 4 2 6" xfId="4388" xr:uid="{00000000-0005-0000-0000-000024110000}"/>
    <cellStyle name="Currency 2 5 2 3 4 2 6 2" xfId="4389" xr:uid="{00000000-0005-0000-0000-000025110000}"/>
    <cellStyle name="Currency 2 5 2 3 4 2 6 2 2" xfId="4390" xr:uid="{00000000-0005-0000-0000-000026110000}"/>
    <cellStyle name="Currency 2 5 2 3 4 2 6 3" xfId="4391" xr:uid="{00000000-0005-0000-0000-000027110000}"/>
    <cellStyle name="Currency 2 5 2 3 4 2 7" xfId="4392" xr:uid="{00000000-0005-0000-0000-000028110000}"/>
    <cellStyle name="Currency 2 5 2 3 4 2 7 2" xfId="4393" xr:uid="{00000000-0005-0000-0000-000029110000}"/>
    <cellStyle name="Currency 2 5 2 3 4 2 8" xfId="4394" xr:uid="{00000000-0005-0000-0000-00002A110000}"/>
    <cellStyle name="Currency 2 5 2 3 4 2 8 2" xfId="4395" xr:uid="{00000000-0005-0000-0000-00002B110000}"/>
    <cellStyle name="Currency 2 5 2 3 4 2 9" xfId="4396" xr:uid="{00000000-0005-0000-0000-00002C110000}"/>
    <cellStyle name="Currency 2 5 2 3 4 3" xfId="4397" xr:uid="{00000000-0005-0000-0000-00002D110000}"/>
    <cellStyle name="Currency 2 5 2 3 4 4" xfId="4398" xr:uid="{00000000-0005-0000-0000-00002E110000}"/>
    <cellStyle name="Currency 2 5 2 3 4 4 2" xfId="4399" xr:uid="{00000000-0005-0000-0000-00002F110000}"/>
    <cellStyle name="Currency 2 5 2 3 4 4 2 2" xfId="4400" xr:uid="{00000000-0005-0000-0000-000030110000}"/>
    <cellStyle name="Currency 2 5 2 3 4 4 3" xfId="4401" xr:uid="{00000000-0005-0000-0000-000031110000}"/>
    <cellStyle name="Currency 2 5 2 3 4 5" xfId="4402" xr:uid="{00000000-0005-0000-0000-000032110000}"/>
    <cellStyle name="Currency 2 5 2 3 4 5 2" xfId="4403" xr:uid="{00000000-0005-0000-0000-000033110000}"/>
    <cellStyle name="Currency 2 5 2 3 4 5 2 2" xfId="4404" xr:uid="{00000000-0005-0000-0000-000034110000}"/>
    <cellStyle name="Currency 2 5 2 3 4 5 3" xfId="4405" xr:uid="{00000000-0005-0000-0000-000035110000}"/>
    <cellStyle name="Currency 2 5 2 3 5" xfId="4406" xr:uid="{00000000-0005-0000-0000-000036110000}"/>
    <cellStyle name="Currency 2 5 2 3 5 2" xfId="4407" xr:uid="{00000000-0005-0000-0000-000037110000}"/>
    <cellStyle name="Currency 2 5 2 3 5 3" xfId="4408" xr:uid="{00000000-0005-0000-0000-000038110000}"/>
    <cellStyle name="Currency 2 5 2 3 5 3 2" xfId="4409" xr:uid="{00000000-0005-0000-0000-000039110000}"/>
    <cellStyle name="Currency 2 5 2 3 5 3 3" xfId="4410" xr:uid="{00000000-0005-0000-0000-00003A110000}"/>
    <cellStyle name="Currency 2 5 2 3 5 4" xfId="4411" xr:uid="{00000000-0005-0000-0000-00003B110000}"/>
    <cellStyle name="Currency 2 5 2 3 5 4 2" xfId="4412" xr:uid="{00000000-0005-0000-0000-00003C110000}"/>
    <cellStyle name="Currency 2 5 2 3 5 4 2 2" xfId="4413" xr:uid="{00000000-0005-0000-0000-00003D110000}"/>
    <cellStyle name="Currency 2 5 2 3 5 4 3" xfId="4414" xr:uid="{00000000-0005-0000-0000-00003E110000}"/>
    <cellStyle name="Currency 2 5 2 3 5 5" xfId="4415" xr:uid="{00000000-0005-0000-0000-00003F110000}"/>
    <cellStyle name="Currency 2 5 2 3 5 5 2" xfId="4416" xr:uid="{00000000-0005-0000-0000-000040110000}"/>
    <cellStyle name="Currency 2 5 2 3 5 5 2 2" xfId="4417" xr:uid="{00000000-0005-0000-0000-000041110000}"/>
    <cellStyle name="Currency 2 5 2 3 5 5 3" xfId="4418" xr:uid="{00000000-0005-0000-0000-000042110000}"/>
    <cellStyle name="Currency 2 5 2 3 5 6" xfId="4419" xr:uid="{00000000-0005-0000-0000-000043110000}"/>
    <cellStyle name="Currency 2 5 2 3 5 6 2" xfId="4420" xr:uid="{00000000-0005-0000-0000-000044110000}"/>
    <cellStyle name="Currency 2 5 2 3 5 6 2 2" xfId="4421" xr:uid="{00000000-0005-0000-0000-000045110000}"/>
    <cellStyle name="Currency 2 5 2 3 5 6 3" xfId="4422" xr:uid="{00000000-0005-0000-0000-000046110000}"/>
    <cellStyle name="Currency 2 5 2 3 5 7" xfId="4423" xr:uid="{00000000-0005-0000-0000-000047110000}"/>
    <cellStyle name="Currency 2 5 2 3 5 7 2" xfId="4424" xr:uid="{00000000-0005-0000-0000-000048110000}"/>
    <cellStyle name="Currency 2 5 2 3 5 8" xfId="4425" xr:uid="{00000000-0005-0000-0000-000049110000}"/>
    <cellStyle name="Currency 2 5 2 3 5 8 2" xfId="4426" xr:uid="{00000000-0005-0000-0000-00004A110000}"/>
    <cellStyle name="Currency 2 5 2 3 5 9" xfId="4427" xr:uid="{00000000-0005-0000-0000-00004B110000}"/>
    <cellStyle name="Currency 2 5 2 3 6" xfId="4428" xr:uid="{00000000-0005-0000-0000-00004C110000}"/>
    <cellStyle name="Currency 2 5 2 3 6 2" xfId="4429" xr:uid="{00000000-0005-0000-0000-00004D110000}"/>
    <cellStyle name="Currency 2 5 2 3 6 3" xfId="4430" xr:uid="{00000000-0005-0000-0000-00004E110000}"/>
    <cellStyle name="Currency 2 5 2 3 7" xfId="4431" xr:uid="{00000000-0005-0000-0000-00004F110000}"/>
    <cellStyle name="Currency 2 5 2 3 8" xfId="4432" xr:uid="{00000000-0005-0000-0000-000050110000}"/>
    <cellStyle name="Currency 2 5 2 3 8 2" xfId="4433" xr:uid="{00000000-0005-0000-0000-000051110000}"/>
    <cellStyle name="Currency 2 5 2 3 8 2 2" xfId="4434" xr:uid="{00000000-0005-0000-0000-000052110000}"/>
    <cellStyle name="Currency 2 5 2 3 8 3" xfId="4435" xr:uid="{00000000-0005-0000-0000-000053110000}"/>
    <cellStyle name="Currency 2 5 2 3 8 4" xfId="4436" xr:uid="{00000000-0005-0000-0000-000054110000}"/>
    <cellStyle name="Currency 2 5 2 3 9" xfId="4437" xr:uid="{00000000-0005-0000-0000-000055110000}"/>
    <cellStyle name="Currency 2 5 2 3 9 2" xfId="4438" xr:uid="{00000000-0005-0000-0000-000056110000}"/>
    <cellStyle name="Currency 2 5 2 3 9 2 2" xfId="4439" xr:uid="{00000000-0005-0000-0000-000057110000}"/>
    <cellStyle name="Currency 2 5 2 3 9 3" xfId="4440" xr:uid="{00000000-0005-0000-0000-000058110000}"/>
    <cellStyle name="Currency 2 5 2 4" xfId="4441" xr:uid="{00000000-0005-0000-0000-000059110000}"/>
    <cellStyle name="Currency 2 5 2 4 2" xfId="4442" xr:uid="{00000000-0005-0000-0000-00005A110000}"/>
    <cellStyle name="Currency 2 5 2 4 2 2" xfId="4443" xr:uid="{00000000-0005-0000-0000-00005B110000}"/>
    <cellStyle name="Currency 2 5 2 4 2 3" xfId="4444" xr:uid="{00000000-0005-0000-0000-00005C110000}"/>
    <cellStyle name="Currency 2 5 2 4 2 3 2" xfId="4445" xr:uid="{00000000-0005-0000-0000-00005D110000}"/>
    <cellStyle name="Currency 2 5 2 4 2 3 3" xfId="4446" xr:uid="{00000000-0005-0000-0000-00005E110000}"/>
    <cellStyle name="Currency 2 5 2 4 2 4" xfId="4447" xr:uid="{00000000-0005-0000-0000-00005F110000}"/>
    <cellStyle name="Currency 2 5 2 4 2 4 2" xfId="4448" xr:uid="{00000000-0005-0000-0000-000060110000}"/>
    <cellStyle name="Currency 2 5 2 4 2 4 2 2" xfId="4449" xr:uid="{00000000-0005-0000-0000-000061110000}"/>
    <cellStyle name="Currency 2 5 2 4 2 4 3" xfId="4450" xr:uid="{00000000-0005-0000-0000-000062110000}"/>
    <cellStyle name="Currency 2 5 2 4 2 5" xfId="4451" xr:uid="{00000000-0005-0000-0000-000063110000}"/>
    <cellStyle name="Currency 2 5 2 4 2 5 2" xfId="4452" xr:uid="{00000000-0005-0000-0000-000064110000}"/>
    <cellStyle name="Currency 2 5 2 4 2 5 2 2" xfId="4453" xr:uid="{00000000-0005-0000-0000-000065110000}"/>
    <cellStyle name="Currency 2 5 2 4 2 5 3" xfId="4454" xr:uid="{00000000-0005-0000-0000-000066110000}"/>
    <cellStyle name="Currency 2 5 2 4 2 6" xfId="4455" xr:uid="{00000000-0005-0000-0000-000067110000}"/>
    <cellStyle name="Currency 2 5 2 4 2 6 2" xfId="4456" xr:uid="{00000000-0005-0000-0000-000068110000}"/>
    <cellStyle name="Currency 2 5 2 4 2 6 2 2" xfId="4457" xr:uid="{00000000-0005-0000-0000-000069110000}"/>
    <cellStyle name="Currency 2 5 2 4 2 6 3" xfId="4458" xr:uid="{00000000-0005-0000-0000-00006A110000}"/>
    <cellStyle name="Currency 2 5 2 4 2 7" xfId="4459" xr:uid="{00000000-0005-0000-0000-00006B110000}"/>
    <cellStyle name="Currency 2 5 2 4 2 7 2" xfId="4460" xr:uid="{00000000-0005-0000-0000-00006C110000}"/>
    <cellStyle name="Currency 2 5 2 4 2 8" xfId="4461" xr:uid="{00000000-0005-0000-0000-00006D110000}"/>
    <cellStyle name="Currency 2 5 2 4 2 8 2" xfId="4462" xr:uid="{00000000-0005-0000-0000-00006E110000}"/>
    <cellStyle name="Currency 2 5 2 4 2 9" xfId="4463" xr:uid="{00000000-0005-0000-0000-00006F110000}"/>
    <cellStyle name="Currency 2 5 2 4 3" xfId="4464" xr:uid="{00000000-0005-0000-0000-000070110000}"/>
    <cellStyle name="Currency 2 5 2 4 3 2" xfId="4465" xr:uid="{00000000-0005-0000-0000-000071110000}"/>
    <cellStyle name="Currency 2 5 2 4 3 3" xfId="4466" xr:uid="{00000000-0005-0000-0000-000072110000}"/>
    <cellStyle name="Currency 2 5 2 4 3 3 2" xfId="4467" xr:uid="{00000000-0005-0000-0000-000073110000}"/>
    <cellStyle name="Currency 2 5 2 4 3 3 3" xfId="4468" xr:uid="{00000000-0005-0000-0000-000074110000}"/>
    <cellStyle name="Currency 2 5 2 4 3 4" xfId="4469" xr:uid="{00000000-0005-0000-0000-000075110000}"/>
    <cellStyle name="Currency 2 5 2 4 3 4 2" xfId="4470" xr:uid="{00000000-0005-0000-0000-000076110000}"/>
    <cellStyle name="Currency 2 5 2 4 3 4 2 2" xfId="4471" xr:uid="{00000000-0005-0000-0000-000077110000}"/>
    <cellStyle name="Currency 2 5 2 4 3 4 3" xfId="4472" xr:uid="{00000000-0005-0000-0000-000078110000}"/>
    <cellStyle name="Currency 2 5 2 4 3 5" xfId="4473" xr:uid="{00000000-0005-0000-0000-000079110000}"/>
    <cellStyle name="Currency 2 5 2 4 3 5 2" xfId="4474" xr:uid="{00000000-0005-0000-0000-00007A110000}"/>
    <cellStyle name="Currency 2 5 2 4 3 5 2 2" xfId="4475" xr:uid="{00000000-0005-0000-0000-00007B110000}"/>
    <cellStyle name="Currency 2 5 2 4 3 5 3" xfId="4476" xr:uid="{00000000-0005-0000-0000-00007C110000}"/>
    <cellStyle name="Currency 2 5 2 4 3 6" xfId="4477" xr:uid="{00000000-0005-0000-0000-00007D110000}"/>
    <cellStyle name="Currency 2 5 2 4 3 6 2" xfId="4478" xr:uid="{00000000-0005-0000-0000-00007E110000}"/>
    <cellStyle name="Currency 2 5 2 4 3 6 2 2" xfId="4479" xr:uid="{00000000-0005-0000-0000-00007F110000}"/>
    <cellStyle name="Currency 2 5 2 4 3 6 3" xfId="4480" xr:uid="{00000000-0005-0000-0000-000080110000}"/>
    <cellStyle name="Currency 2 5 2 4 3 7" xfId="4481" xr:uid="{00000000-0005-0000-0000-000081110000}"/>
    <cellStyle name="Currency 2 5 2 4 3 7 2" xfId="4482" xr:uid="{00000000-0005-0000-0000-000082110000}"/>
    <cellStyle name="Currency 2 5 2 4 3 8" xfId="4483" xr:uid="{00000000-0005-0000-0000-000083110000}"/>
    <cellStyle name="Currency 2 5 2 4 3 8 2" xfId="4484" xr:uid="{00000000-0005-0000-0000-000084110000}"/>
    <cellStyle name="Currency 2 5 2 4 3 9" xfId="4485" xr:uid="{00000000-0005-0000-0000-000085110000}"/>
    <cellStyle name="Currency 2 5 2 4 4" xfId="4486" xr:uid="{00000000-0005-0000-0000-000086110000}"/>
    <cellStyle name="Currency 2 5 2 4 4 2" xfId="4487" xr:uid="{00000000-0005-0000-0000-000087110000}"/>
    <cellStyle name="Currency 2 5 2 4 4 3" xfId="4488" xr:uid="{00000000-0005-0000-0000-000088110000}"/>
    <cellStyle name="Currency 2 5 2 4 4 3 2" xfId="4489" xr:uid="{00000000-0005-0000-0000-000089110000}"/>
    <cellStyle name="Currency 2 5 2 4 4 3 2 2" xfId="4490" xr:uid="{00000000-0005-0000-0000-00008A110000}"/>
    <cellStyle name="Currency 2 5 2 4 4 3 3" xfId="4491" xr:uid="{00000000-0005-0000-0000-00008B110000}"/>
    <cellStyle name="Currency 2 5 2 4 4 4" xfId="4492" xr:uid="{00000000-0005-0000-0000-00008C110000}"/>
    <cellStyle name="Currency 2 5 2 4 4 4 2" xfId="4493" xr:uid="{00000000-0005-0000-0000-00008D110000}"/>
    <cellStyle name="Currency 2 5 2 4 4 4 2 2" xfId="4494" xr:uid="{00000000-0005-0000-0000-00008E110000}"/>
    <cellStyle name="Currency 2 5 2 4 4 4 3" xfId="4495" xr:uid="{00000000-0005-0000-0000-00008F110000}"/>
    <cellStyle name="Currency 2 5 2 4 4 5" xfId="4496" xr:uid="{00000000-0005-0000-0000-000090110000}"/>
    <cellStyle name="Currency 2 5 2 4 4 5 2" xfId="4497" xr:uid="{00000000-0005-0000-0000-000091110000}"/>
    <cellStyle name="Currency 2 5 2 4 4 5 2 2" xfId="4498" xr:uid="{00000000-0005-0000-0000-000092110000}"/>
    <cellStyle name="Currency 2 5 2 4 4 5 3" xfId="4499" xr:uid="{00000000-0005-0000-0000-000093110000}"/>
    <cellStyle name="Currency 2 5 2 4 4 6" xfId="4500" xr:uid="{00000000-0005-0000-0000-000094110000}"/>
    <cellStyle name="Currency 2 5 2 4 4 6 2" xfId="4501" xr:uid="{00000000-0005-0000-0000-000095110000}"/>
    <cellStyle name="Currency 2 5 2 4 4 7" xfId="4502" xr:uid="{00000000-0005-0000-0000-000096110000}"/>
    <cellStyle name="Currency 2 5 2 4 4 7 2" xfId="4503" xr:uid="{00000000-0005-0000-0000-000097110000}"/>
    <cellStyle name="Currency 2 5 2 4 4 8" xfId="4504" xr:uid="{00000000-0005-0000-0000-000098110000}"/>
    <cellStyle name="Currency 2 5 2 4 4 9" xfId="4505" xr:uid="{00000000-0005-0000-0000-000099110000}"/>
    <cellStyle name="Currency 2 5 2 4 5" xfId="4506" xr:uid="{00000000-0005-0000-0000-00009A110000}"/>
    <cellStyle name="Currency 2 5 2 4 5 2" xfId="4507" xr:uid="{00000000-0005-0000-0000-00009B110000}"/>
    <cellStyle name="Currency 2 5 2 4 5 3" xfId="4508" xr:uid="{00000000-0005-0000-0000-00009C110000}"/>
    <cellStyle name="Currency 2 5 2 4 6" xfId="4509" xr:uid="{00000000-0005-0000-0000-00009D110000}"/>
    <cellStyle name="Currency 2 5 2 4 6 2" xfId="4510" xr:uid="{00000000-0005-0000-0000-00009E110000}"/>
    <cellStyle name="Currency 2 5 2 4 6 2 2" xfId="4511" xr:uid="{00000000-0005-0000-0000-00009F110000}"/>
    <cellStyle name="Currency 2 5 2 4 6 2 2 2" xfId="4512" xr:uid="{00000000-0005-0000-0000-0000A0110000}"/>
    <cellStyle name="Currency 2 5 2 4 6 2 3" xfId="4513" xr:uid="{00000000-0005-0000-0000-0000A1110000}"/>
    <cellStyle name="Currency 2 5 2 4 6 3" xfId="4514" xr:uid="{00000000-0005-0000-0000-0000A2110000}"/>
    <cellStyle name="Currency 2 5 2 4 6 3 2" xfId="4515" xr:uid="{00000000-0005-0000-0000-0000A3110000}"/>
    <cellStyle name="Currency 2 5 2 4 6 3 2 2" xfId="4516" xr:uid="{00000000-0005-0000-0000-0000A4110000}"/>
    <cellStyle name="Currency 2 5 2 4 6 3 3" xfId="4517" xr:uid="{00000000-0005-0000-0000-0000A5110000}"/>
    <cellStyle name="Currency 2 5 2 4 6 4" xfId="4518" xr:uid="{00000000-0005-0000-0000-0000A6110000}"/>
    <cellStyle name="Currency 2 5 2 4 6 4 2" xfId="4519" xr:uid="{00000000-0005-0000-0000-0000A7110000}"/>
    <cellStyle name="Currency 2 5 2 4 6 4 2 2" xfId="4520" xr:uid="{00000000-0005-0000-0000-0000A8110000}"/>
    <cellStyle name="Currency 2 5 2 4 6 4 3" xfId="4521" xr:uid="{00000000-0005-0000-0000-0000A9110000}"/>
    <cellStyle name="Currency 2 5 2 4 6 5" xfId="4522" xr:uid="{00000000-0005-0000-0000-0000AA110000}"/>
    <cellStyle name="Currency 2 5 2 4 6 5 2" xfId="4523" xr:uid="{00000000-0005-0000-0000-0000AB110000}"/>
    <cellStyle name="Currency 2 5 2 4 6 6" xfId="4524" xr:uid="{00000000-0005-0000-0000-0000AC110000}"/>
    <cellStyle name="Currency 2 5 2 4 6 6 2" xfId="4525" xr:uid="{00000000-0005-0000-0000-0000AD110000}"/>
    <cellStyle name="Currency 2 5 2 4 6 7" xfId="4526" xr:uid="{00000000-0005-0000-0000-0000AE110000}"/>
    <cellStyle name="Currency 2 5 2 4 7" xfId="4527" xr:uid="{00000000-0005-0000-0000-0000AF110000}"/>
    <cellStyle name="Currency 2 5 2 4 7 2" xfId="4528" xr:uid="{00000000-0005-0000-0000-0000B0110000}"/>
    <cellStyle name="Currency 2 5 2 4 7 2 2" xfId="4529" xr:uid="{00000000-0005-0000-0000-0000B1110000}"/>
    <cellStyle name="Currency 2 5 2 4 7 3" xfId="4530" xr:uid="{00000000-0005-0000-0000-0000B2110000}"/>
    <cellStyle name="Currency 2 5 2 4 8" xfId="4531" xr:uid="{00000000-0005-0000-0000-0000B3110000}"/>
    <cellStyle name="Currency 2 5 2 4 8 2" xfId="4532" xr:uid="{00000000-0005-0000-0000-0000B4110000}"/>
    <cellStyle name="Currency 2 5 2 4 8 2 2" xfId="4533" xr:uid="{00000000-0005-0000-0000-0000B5110000}"/>
    <cellStyle name="Currency 2 5 2 4 8 3" xfId="4534" xr:uid="{00000000-0005-0000-0000-0000B6110000}"/>
    <cellStyle name="Currency 2 5 2 5" xfId="4535" xr:uid="{00000000-0005-0000-0000-0000B7110000}"/>
    <cellStyle name="Currency 2 5 2 5 10" xfId="4536" xr:uid="{00000000-0005-0000-0000-0000B8110000}"/>
    <cellStyle name="Currency 2 5 2 5 2" xfId="4537" xr:uid="{00000000-0005-0000-0000-0000B9110000}"/>
    <cellStyle name="Currency 2 5 2 5 2 2" xfId="4538" xr:uid="{00000000-0005-0000-0000-0000BA110000}"/>
    <cellStyle name="Currency 2 5 2 5 2 3" xfId="4539" xr:uid="{00000000-0005-0000-0000-0000BB110000}"/>
    <cellStyle name="Currency 2 5 2 5 2 3 2" xfId="4540" xr:uid="{00000000-0005-0000-0000-0000BC110000}"/>
    <cellStyle name="Currency 2 5 2 5 2 3 3" xfId="4541" xr:uid="{00000000-0005-0000-0000-0000BD110000}"/>
    <cellStyle name="Currency 2 5 2 5 2 4" xfId="4542" xr:uid="{00000000-0005-0000-0000-0000BE110000}"/>
    <cellStyle name="Currency 2 5 2 5 2 4 2" xfId="4543" xr:uid="{00000000-0005-0000-0000-0000BF110000}"/>
    <cellStyle name="Currency 2 5 2 5 2 4 2 2" xfId="4544" xr:uid="{00000000-0005-0000-0000-0000C0110000}"/>
    <cellStyle name="Currency 2 5 2 5 2 4 3" xfId="4545" xr:uid="{00000000-0005-0000-0000-0000C1110000}"/>
    <cellStyle name="Currency 2 5 2 5 2 5" xfId="4546" xr:uid="{00000000-0005-0000-0000-0000C2110000}"/>
    <cellStyle name="Currency 2 5 2 5 2 5 2" xfId="4547" xr:uid="{00000000-0005-0000-0000-0000C3110000}"/>
    <cellStyle name="Currency 2 5 2 5 2 5 2 2" xfId="4548" xr:uid="{00000000-0005-0000-0000-0000C4110000}"/>
    <cellStyle name="Currency 2 5 2 5 2 5 3" xfId="4549" xr:uid="{00000000-0005-0000-0000-0000C5110000}"/>
    <cellStyle name="Currency 2 5 2 5 2 6" xfId="4550" xr:uid="{00000000-0005-0000-0000-0000C6110000}"/>
    <cellStyle name="Currency 2 5 2 5 2 6 2" xfId="4551" xr:uid="{00000000-0005-0000-0000-0000C7110000}"/>
    <cellStyle name="Currency 2 5 2 5 2 6 2 2" xfId="4552" xr:uid="{00000000-0005-0000-0000-0000C8110000}"/>
    <cellStyle name="Currency 2 5 2 5 2 6 3" xfId="4553" xr:uid="{00000000-0005-0000-0000-0000C9110000}"/>
    <cellStyle name="Currency 2 5 2 5 2 7" xfId="4554" xr:uid="{00000000-0005-0000-0000-0000CA110000}"/>
    <cellStyle name="Currency 2 5 2 5 2 7 2" xfId="4555" xr:uid="{00000000-0005-0000-0000-0000CB110000}"/>
    <cellStyle name="Currency 2 5 2 5 2 8" xfId="4556" xr:uid="{00000000-0005-0000-0000-0000CC110000}"/>
    <cellStyle name="Currency 2 5 2 5 2 8 2" xfId="4557" xr:uid="{00000000-0005-0000-0000-0000CD110000}"/>
    <cellStyle name="Currency 2 5 2 5 2 9" xfId="4558" xr:uid="{00000000-0005-0000-0000-0000CE110000}"/>
    <cellStyle name="Currency 2 5 2 5 3" xfId="4559" xr:uid="{00000000-0005-0000-0000-0000CF110000}"/>
    <cellStyle name="Currency 2 5 2 5 4" xfId="4560" xr:uid="{00000000-0005-0000-0000-0000D0110000}"/>
    <cellStyle name="Currency 2 5 2 5 4 2" xfId="4561" xr:uid="{00000000-0005-0000-0000-0000D1110000}"/>
    <cellStyle name="Currency 2 5 2 5 4 3" xfId="4562" xr:uid="{00000000-0005-0000-0000-0000D2110000}"/>
    <cellStyle name="Currency 2 5 2 5 5" xfId="4563" xr:uid="{00000000-0005-0000-0000-0000D3110000}"/>
    <cellStyle name="Currency 2 5 2 5 5 2" xfId="4564" xr:uid="{00000000-0005-0000-0000-0000D4110000}"/>
    <cellStyle name="Currency 2 5 2 5 5 2 2" xfId="4565" xr:uid="{00000000-0005-0000-0000-0000D5110000}"/>
    <cellStyle name="Currency 2 5 2 5 5 3" xfId="4566" xr:uid="{00000000-0005-0000-0000-0000D6110000}"/>
    <cellStyle name="Currency 2 5 2 5 6" xfId="4567" xr:uid="{00000000-0005-0000-0000-0000D7110000}"/>
    <cellStyle name="Currency 2 5 2 5 6 2" xfId="4568" xr:uid="{00000000-0005-0000-0000-0000D8110000}"/>
    <cellStyle name="Currency 2 5 2 5 6 2 2" xfId="4569" xr:uid="{00000000-0005-0000-0000-0000D9110000}"/>
    <cellStyle name="Currency 2 5 2 5 6 3" xfId="4570" xr:uid="{00000000-0005-0000-0000-0000DA110000}"/>
    <cellStyle name="Currency 2 5 2 5 7" xfId="4571" xr:uid="{00000000-0005-0000-0000-0000DB110000}"/>
    <cellStyle name="Currency 2 5 2 5 7 2" xfId="4572" xr:uid="{00000000-0005-0000-0000-0000DC110000}"/>
    <cellStyle name="Currency 2 5 2 5 7 2 2" xfId="4573" xr:uid="{00000000-0005-0000-0000-0000DD110000}"/>
    <cellStyle name="Currency 2 5 2 5 7 3" xfId="4574" xr:uid="{00000000-0005-0000-0000-0000DE110000}"/>
    <cellStyle name="Currency 2 5 2 5 8" xfId="4575" xr:uid="{00000000-0005-0000-0000-0000DF110000}"/>
    <cellStyle name="Currency 2 5 2 5 8 2" xfId="4576" xr:uid="{00000000-0005-0000-0000-0000E0110000}"/>
    <cellStyle name="Currency 2 5 2 5 9" xfId="4577" xr:uid="{00000000-0005-0000-0000-0000E1110000}"/>
    <cellStyle name="Currency 2 5 2 5 9 2" xfId="4578" xr:uid="{00000000-0005-0000-0000-0000E2110000}"/>
    <cellStyle name="Currency 2 5 2 6" xfId="4579" xr:uid="{00000000-0005-0000-0000-0000E3110000}"/>
    <cellStyle name="Currency 2 5 2 6 2" xfId="4580" xr:uid="{00000000-0005-0000-0000-0000E4110000}"/>
    <cellStyle name="Currency 2 5 2 6 2 10" xfId="4581" xr:uid="{00000000-0005-0000-0000-0000E5110000}"/>
    <cellStyle name="Currency 2 5 2 6 2 2" xfId="4582" xr:uid="{00000000-0005-0000-0000-0000E6110000}"/>
    <cellStyle name="Currency 2 5 2 6 2 3" xfId="4583" xr:uid="{00000000-0005-0000-0000-0000E7110000}"/>
    <cellStyle name="Currency 2 5 2 6 2 4" xfId="4584" xr:uid="{00000000-0005-0000-0000-0000E8110000}"/>
    <cellStyle name="Currency 2 5 2 6 2 4 2" xfId="4585" xr:uid="{00000000-0005-0000-0000-0000E9110000}"/>
    <cellStyle name="Currency 2 5 2 6 2 4 2 2" xfId="4586" xr:uid="{00000000-0005-0000-0000-0000EA110000}"/>
    <cellStyle name="Currency 2 5 2 6 2 4 3" xfId="4587" xr:uid="{00000000-0005-0000-0000-0000EB110000}"/>
    <cellStyle name="Currency 2 5 2 6 2 5" xfId="4588" xr:uid="{00000000-0005-0000-0000-0000EC110000}"/>
    <cellStyle name="Currency 2 5 2 6 2 5 2" xfId="4589" xr:uid="{00000000-0005-0000-0000-0000ED110000}"/>
    <cellStyle name="Currency 2 5 2 6 2 5 2 2" xfId="4590" xr:uid="{00000000-0005-0000-0000-0000EE110000}"/>
    <cellStyle name="Currency 2 5 2 6 2 5 3" xfId="4591" xr:uid="{00000000-0005-0000-0000-0000EF110000}"/>
    <cellStyle name="Currency 2 5 2 6 2 6" xfId="4592" xr:uid="{00000000-0005-0000-0000-0000F0110000}"/>
    <cellStyle name="Currency 2 5 2 6 2 6 2" xfId="4593" xr:uid="{00000000-0005-0000-0000-0000F1110000}"/>
    <cellStyle name="Currency 2 5 2 6 2 6 2 2" xfId="4594" xr:uid="{00000000-0005-0000-0000-0000F2110000}"/>
    <cellStyle name="Currency 2 5 2 6 2 6 3" xfId="4595" xr:uid="{00000000-0005-0000-0000-0000F3110000}"/>
    <cellStyle name="Currency 2 5 2 6 2 7" xfId="4596" xr:uid="{00000000-0005-0000-0000-0000F4110000}"/>
    <cellStyle name="Currency 2 5 2 6 2 7 2" xfId="4597" xr:uid="{00000000-0005-0000-0000-0000F5110000}"/>
    <cellStyle name="Currency 2 5 2 6 2 8" xfId="4598" xr:uid="{00000000-0005-0000-0000-0000F6110000}"/>
    <cellStyle name="Currency 2 5 2 6 2 8 2" xfId="4599" xr:uid="{00000000-0005-0000-0000-0000F7110000}"/>
    <cellStyle name="Currency 2 5 2 6 2 9" xfId="4600" xr:uid="{00000000-0005-0000-0000-0000F8110000}"/>
    <cellStyle name="Currency 2 5 2 6 3" xfId="4601" xr:uid="{00000000-0005-0000-0000-0000F9110000}"/>
    <cellStyle name="Currency 2 5 2 6 4" xfId="4602" xr:uid="{00000000-0005-0000-0000-0000FA110000}"/>
    <cellStyle name="Currency 2 5 2 6 4 2" xfId="4603" xr:uid="{00000000-0005-0000-0000-0000FB110000}"/>
    <cellStyle name="Currency 2 5 2 6 4 2 2" xfId="4604" xr:uid="{00000000-0005-0000-0000-0000FC110000}"/>
    <cellStyle name="Currency 2 5 2 6 4 3" xfId="4605" xr:uid="{00000000-0005-0000-0000-0000FD110000}"/>
    <cellStyle name="Currency 2 5 2 6 5" xfId="4606" xr:uid="{00000000-0005-0000-0000-0000FE110000}"/>
    <cellStyle name="Currency 2 5 2 6 5 2" xfId="4607" xr:uid="{00000000-0005-0000-0000-0000FF110000}"/>
    <cellStyle name="Currency 2 5 2 6 5 2 2" xfId="4608" xr:uid="{00000000-0005-0000-0000-000000120000}"/>
    <cellStyle name="Currency 2 5 2 6 5 3" xfId="4609" xr:uid="{00000000-0005-0000-0000-000001120000}"/>
    <cellStyle name="Currency 2 5 2 7" xfId="4610" xr:uid="{00000000-0005-0000-0000-000002120000}"/>
    <cellStyle name="Currency 2 5 2 7 2" xfId="4611" xr:uid="{00000000-0005-0000-0000-000003120000}"/>
    <cellStyle name="Currency 2 5 2 7 3" xfId="4612" xr:uid="{00000000-0005-0000-0000-000004120000}"/>
    <cellStyle name="Currency 2 5 2 7 3 2" xfId="4613" xr:uid="{00000000-0005-0000-0000-000005120000}"/>
    <cellStyle name="Currency 2 5 2 7 3 3" xfId="4614" xr:uid="{00000000-0005-0000-0000-000006120000}"/>
    <cellStyle name="Currency 2 5 2 7 4" xfId="4615" xr:uid="{00000000-0005-0000-0000-000007120000}"/>
    <cellStyle name="Currency 2 5 2 7 4 2" xfId="4616" xr:uid="{00000000-0005-0000-0000-000008120000}"/>
    <cellStyle name="Currency 2 5 2 7 4 2 2" xfId="4617" xr:uid="{00000000-0005-0000-0000-000009120000}"/>
    <cellStyle name="Currency 2 5 2 7 4 3" xfId="4618" xr:uid="{00000000-0005-0000-0000-00000A120000}"/>
    <cellStyle name="Currency 2 5 2 7 5" xfId="4619" xr:uid="{00000000-0005-0000-0000-00000B120000}"/>
    <cellStyle name="Currency 2 5 2 7 5 2" xfId="4620" xr:uid="{00000000-0005-0000-0000-00000C120000}"/>
    <cellStyle name="Currency 2 5 2 7 5 2 2" xfId="4621" xr:uid="{00000000-0005-0000-0000-00000D120000}"/>
    <cellStyle name="Currency 2 5 2 7 5 3" xfId="4622" xr:uid="{00000000-0005-0000-0000-00000E120000}"/>
    <cellStyle name="Currency 2 5 2 7 6" xfId="4623" xr:uid="{00000000-0005-0000-0000-00000F120000}"/>
    <cellStyle name="Currency 2 5 2 7 6 2" xfId="4624" xr:uid="{00000000-0005-0000-0000-000010120000}"/>
    <cellStyle name="Currency 2 5 2 7 6 2 2" xfId="4625" xr:uid="{00000000-0005-0000-0000-000011120000}"/>
    <cellStyle name="Currency 2 5 2 7 6 3" xfId="4626" xr:uid="{00000000-0005-0000-0000-000012120000}"/>
    <cellStyle name="Currency 2 5 2 7 7" xfId="4627" xr:uid="{00000000-0005-0000-0000-000013120000}"/>
    <cellStyle name="Currency 2 5 2 7 7 2" xfId="4628" xr:uid="{00000000-0005-0000-0000-000014120000}"/>
    <cellStyle name="Currency 2 5 2 7 8" xfId="4629" xr:uid="{00000000-0005-0000-0000-000015120000}"/>
    <cellStyle name="Currency 2 5 2 7 8 2" xfId="4630" xr:uid="{00000000-0005-0000-0000-000016120000}"/>
    <cellStyle name="Currency 2 5 2 7 9" xfId="4631" xr:uid="{00000000-0005-0000-0000-000017120000}"/>
    <cellStyle name="Currency 2 5 2 8" xfId="4632" xr:uid="{00000000-0005-0000-0000-000018120000}"/>
    <cellStyle name="Currency 2 5 2 8 2" xfId="4633" xr:uid="{00000000-0005-0000-0000-000019120000}"/>
    <cellStyle name="Currency 2 5 2 8 3" xfId="4634" xr:uid="{00000000-0005-0000-0000-00001A120000}"/>
    <cellStyle name="Currency 2 5 2 9" xfId="4635" xr:uid="{00000000-0005-0000-0000-00001B120000}"/>
    <cellStyle name="Currency 2 5 3" xfId="4636" xr:uid="{00000000-0005-0000-0000-00001C120000}"/>
    <cellStyle name="Currency 2 5 3 10" xfId="4637" xr:uid="{00000000-0005-0000-0000-00001D120000}"/>
    <cellStyle name="Currency 2 5 3 10 2" xfId="4638" xr:uid="{00000000-0005-0000-0000-00001E120000}"/>
    <cellStyle name="Currency 2 5 3 10 2 2" xfId="4639" xr:uid="{00000000-0005-0000-0000-00001F120000}"/>
    <cellStyle name="Currency 2 5 3 10 3" xfId="4640" xr:uid="{00000000-0005-0000-0000-000020120000}"/>
    <cellStyle name="Currency 2 5 3 10 4" xfId="4641" xr:uid="{00000000-0005-0000-0000-000021120000}"/>
    <cellStyle name="Currency 2 5 3 11" xfId="4642" xr:uid="{00000000-0005-0000-0000-000022120000}"/>
    <cellStyle name="Currency 2 5 3 11 2" xfId="4643" xr:uid="{00000000-0005-0000-0000-000023120000}"/>
    <cellStyle name="Currency 2 5 3 11 2 2" xfId="4644" xr:uid="{00000000-0005-0000-0000-000024120000}"/>
    <cellStyle name="Currency 2 5 3 11 3" xfId="4645" xr:uid="{00000000-0005-0000-0000-000025120000}"/>
    <cellStyle name="Currency 2 5 3 12" xfId="4646" xr:uid="{00000000-0005-0000-0000-000026120000}"/>
    <cellStyle name="Currency 2 5 3 12 2" xfId="4647" xr:uid="{00000000-0005-0000-0000-000027120000}"/>
    <cellStyle name="Currency 2 5 3 12 2 2" xfId="4648" xr:uid="{00000000-0005-0000-0000-000028120000}"/>
    <cellStyle name="Currency 2 5 3 12 3" xfId="4649" xr:uid="{00000000-0005-0000-0000-000029120000}"/>
    <cellStyle name="Currency 2 5 3 13" xfId="4650" xr:uid="{00000000-0005-0000-0000-00002A120000}"/>
    <cellStyle name="Currency 2 5 3 13 2" xfId="4651" xr:uid="{00000000-0005-0000-0000-00002B120000}"/>
    <cellStyle name="Currency 2 5 3 14" xfId="4652" xr:uid="{00000000-0005-0000-0000-00002C120000}"/>
    <cellStyle name="Currency 2 5 3 14 2" xfId="4653" xr:uid="{00000000-0005-0000-0000-00002D120000}"/>
    <cellStyle name="Currency 2 5 3 15" xfId="4654" xr:uid="{00000000-0005-0000-0000-00002E120000}"/>
    <cellStyle name="Currency 2 5 3 16" xfId="4655" xr:uid="{00000000-0005-0000-0000-00002F120000}"/>
    <cellStyle name="Currency 2 5 3 17" xfId="4656" xr:uid="{00000000-0005-0000-0000-000030120000}"/>
    <cellStyle name="Currency 2 5 3 2" xfId="4657" xr:uid="{00000000-0005-0000-0000-000031120000}"/>
    <cellStyle name="Currency 2 5 3 2 10" xfId="4658" xr:uid="{00000000-0005-0000-0000-000032120000}"/>
    <cellStyle name="Currency 2 5 3 2 10 2" xfId="4659" xr:uid="{00000000-0005-0000-0000-000033120000}"/>
    <cellStyle name="Currency 2 5 3 2 10 2 2" xfId="4660" xr:uid="{00000000-0005-0000-0000-000034120000}"/>
    <cellStyle name="Currency 2 5 3 2 10 3" xfId="4661" xr:uid="{00000000-0005-0000-0000-000035120000}"/>
    <cellStyle name="Currency 2 5 3 2 11" xfId="4662" xr:uid="{00000000-0005-0000-0000-000036120000}"/>
    <cellStyle name="Currency 2 5 3 2 11 2" xfId="4663" xr:uid="{00000000-0005-0000-0000-000037120000}"/>
    <cellStyle name="Currency 2 5 3 2 12" xfId="4664" xr:uid="{00000000-0005-0000-0000-000038120000}"/>
    <cellStyle name="Currency 2 5 3 2 12 2" xfId="4665" xr:uid="{00000000-0005-0000-0000-000039120000}"/>
    <cellStyle name="Currency 2 5 3 2 13" xfId="4666" xr:uid="{00000000-0005-0000-0000-00003A120000}"/>
    <cellStyle name="Currency 2 5 3 2 14" xfId="4667" xr:uid="{00000000-0005-0000-0000-00003B120000}"/>
    <cellStyle name="Currency 2 5 3 2 15" xfId="4668" xr:uid="{00000000-0005-0000-0000-00003C120000}"/>
    <cellStyle name="Currency 2 5 3 2 2" xfId="4669" xr:uid="{00000000-0005-0000-0000-00003D120000}"/>
    <cellStyle name="Currency 2 5 3 2 2 2" xfId="4670" xr:uid="{00000000-0005-0000-0000-00003E120000}"/>
    <cellStyle name="Currency 2 5 3 2 2 2 2" xfId="4671" xr:uid="{00000000-0005-0000-0000-00003F120000}"/>
    <cellStyle name="Currency 2 5 3 2 2 2 3" xfId="4672" xr:uid="{00000000-0005-0000-0000-000040120000}"/>
    <cellStyle name="Currency 2 5 3 2 2 2 3 2" xfId="4673" xr:uid="{00000000-0005-0000-0000-000041120000}"/>
    <cellStyle name="Currency 2 5 3 2 2 2 3 3" xfId="4674" xr:uid="{00000000-0005-0000-0000-000042120000}"/>
    <cellStyle name="Currency 2 5 3 2 2 2 4" xfId="4675" xr:uid="{00000000-0005-0000-0000-000043120000}"/>
    <cellStyle name="Currency 2 5 3 2 2 2 4 2" xfId="4676" xr:uid="{00000000-0005-0000-0000-000044120000}"/>
    <cellStyle name="Currency 2 5 3 2 2 2 4 2 2" xfId="4677" xr:uid="{00000000-0005-0000-0000-000045120000}"/>
    <cellStyle name="Currency 2 5 3 2 2 2 4 3" xfId="4678" xr:uid="{00000000-0005-0000-0000-000046120000}"/>
    <cellStyle name="Currency 2 5 3 2 2 2 5" xfId="4679" xr:uid="{00000000-0005-0000-0000-000047120000}"/>
    <cellStyle name="Currency 2 5 3 2 2 2 5 2" xfId="4680" xr:uid="{00000000-0005-0000-0000-000048120000}"/>
    <cellStyle name="Currency 2 5 3 2 2 2 5 2 2" xfId="4681" xr:uid="{00000000-0005-0000-0000-000049120000}"/>
    <cellStyle name="Currency 2 5 3 2 2 2 5 3" xfId="4682" xr:uid="{00000000-0005-0000-0000-00004A120000}"/>
    <cellStyle name="Currency 2 5 3 2 2 2 6" xfId="4683" xr:uid="{00000000-0005-0000-0000-00004B120000}"/>
    <cellStyle name="Currency 2 5 3 2 2 2 6 2" xfId="4684" xr:uid="{00000000-0005-0000-0000-00004C120000}"/>
    <cellStyle name="Currency 2 5 3 2 2 2 6 2 2" xfId="4685" xr:uid="{00000000-0005-0000-0000-00004D120000}"/>
    <cellStyle name="Currency 2 5 3 2 2 2 6 3" xfId="4686" xr:uid="{00000000-0005-0000-0000-00004E120000}"/>
    <cellStyle name="Currency 2 5 3 2 2 2 7" xfId="4687" xr:uid="{00000000-0005-0000-0000-00004F120000}"/>
    <cellStyle name="Currency 2 5 3 2 2 2 7 2" xfId="4688" xr:uid="{00000000-0005-0000-0000-000050120000}"/>
    <cellStyle name="Currency 2 5 3 2 2 2 8" xfId="4689" xr:uid="{00000000-0005-0000-0000-000051120000}"/>
    <cellStyle name="Currency 2 5 3 2 2 2 8 2" xfId="4690" xr:uid="{00000000-0005-0000-0000-000052120000}"/>
    <cellStyle name="Currency 2 5 3 2 2 2 9" xfId="4691" xr:uid="{00000000-0005-0000-0000-000053120000}"/>
    <cellStyle name="Currency 2 5 3 2 2 3" xfId="4692" xr:uid="{00000000-0005-0000-0000-000054120000}"/>
    <cellStyle name="Currency 2 5 3 2 2 3 2" xfId="4693" xr:uid="{00000000-0005-0000-0000-000055120000}"/>
    <cellStyle name="Currency 2 5 3 2 2 3 3" xfId="4694" xr:uid="{00000000-0005-0000-0000-000056120000}"/>
    <cellStyle name="Currency 2 5 3 2 2 3 3 2" xfId="4695" xr:uid="{00000000-0005-0000-0000-000057120000}"/>
    <cellStyle name="Currency 2 5 3 2 2 3 3 3" xfId="4696" xr:uid="{00000000-0005-0000-0000-000058120000}"/>
    <cellStyle name="Currency 2 5 3 2 2 3 4" xfId="4697" xr:uid="{00000000-0005-0000-0000-000059120000}"/>
    <cellStyle name="Currency 2 5 3 2 2 3 4 2" xfId="4698" xr:uid="{00000000-0005-0000-0000-00005A120000}"/>
    <cellStyle name="Currency 2 5 3 2 2 3 4 2 2" xfId="4699" xr:uid="{00000000-0005-0000-0000-00005B120000}"/>
    <cellStyle name="Currency 2 5 3 2 2 3 4 3" xfId="4700" xr:uid="{00000000-0005-0000-0000-00005C120000}"/>
    <cellStyle name="Currency 2 5 3 2 2 3 5" xfId="4701" xr:uid="{00000000-0005-0000-0000-00005D120000}"/>
    <cellStyle name="Currency 2 5 3 2 2 3 5 2" xfId="4702" xr:uid="{00000000-0005-0000-0000-00005E120000}"/>
    <cellStyle name="Currency 2 5 3 2 2 3 5 2 2" xfId="4703" xr:uid="{00000000-0005-0000-0000-00005F120000}"/>
    <cellStyle name="Currency 2 5 3 2 2 3 5 3" xfId="4704" xr:uid="{00000000-0005-0000-0000-000060120000}"/>
    <cellStyle name="Currency 2 5 3 2 2 3 6" xfId="4705" xr:uid="{00000000-0005-0000-0000-000061120000}"/>
    <cellStyle name="Currency 2 5 3 2 2 3 6 2" xfId="4706" xr:uid="{00000000-0005-0000-0000-000062120000}"/>
    <cellStyle name="Currency 2 5 3 2 2 3 6 2 2" xfId="4707" xr:uid="{00000000-0005-0000-0000-000063120000}"/>
    <cellStyle name="Currency 2 5 3 2 2 3 6 3" xfId="4708" xr:uid="{00000000-0005-0000-0000-000064120000}"/>
    <cellStyle name="Currency 2 5 3 2 2 3 7" xfId="4709" xr:uid="{00000000-0005-0000-0000-000065120000}"/>
    <cellStyle name="Currency 2 5 3 2 2 3 7 2" xfId="4710" xr:uid="{00000000-0005-0000-0000-000066120000}"/>
    <cellStyle name="Currency 2 5 3 2 2 3 8" xfId="4711" xr:uid="{00000000-0005-0000-0000-000067120000}"/>
    <cellStyle name="Currency 2 5 3 2 2 3 8 2" xfId="4712" xr:uid="{00000000-0005-0000-0000-000068120000}"/>
    <cellStyle name="Currency 2 5 3 2 2 3 9" xfId="4713" xr:uid="{00000000-0005-0000-0000-000069120000}"/>
    <cellStyle name="Currency 2 5 3 2 2 4" xfId="4714" xr:uid="{00000000-0005-0000-0000-00006A120000}"/>
    <cellStyle name="Currency 2 5 3 2 2 4 2" xfId="4715" xr:uid="{00000000-0005-0000-0000-00006B120000}"/>
    <cellStyle name="Currency 2 5 3 2 2 4 3" xfId="4716" xr:uid="{00000000-0005-0000-0000-00006C120000}"/>
    <cellStyle name="Currency 2 5 3 2 2 4 3 2" xfId="4717" xr:uid="{00000000-0005-0000-0000-00006D120000}"/>
    <cellStyle name="Currency 2 5 3 2 2 4 3 2 2" xfId="4718" xr:uid="{00000000-0005-0000-0000-00006E120000}"/>
    <cellStyle name="Currency 2 5 3 2 2 4 3 3" xfId="4719" xr:uid="{00000000-0005-0000-0000-00006F120000}"/>
    <cellStyle name="Currency 2 5 3 2 2 4 4" xfId="4720" xr:uid="{00000000-0005-0000-0000-000070120000}"/>
    <cellStyle name="Currency 2 5 3 2 2 4 4 2" xfId="4721" xr:uid="{00000000-0005-0000-0000-000071120000}"/>
    <cellStyle name="Currency 2 5 3 2 2 4 4 2 2" xfId="4722" xr:uid="{00000000-0005-0000-0000-000072120000}"/>
    <cellStyle name="Currency 2 5 3 2 2 4 4 3" xfId="4723" xr:uid="{00000000-0005-0000-0000-000073120000}"/>
    <cellStyle name="Currency 2 5 3 2 2 4 5" xfId="4724" xr:uid="{00000000-0005-0000-0000-000074120000}"/>
    <cellStyle name="Currency 2 5 3 2 2 4 5 2" xfId="4725" xr:uid="{00000000-0005-0000-0000-000075120000}"/>
    <cellStyle name="Currency 2 5 3 2 2 4 5 2 2" xfId="4726" xr:uid="{00000000-0005-0000-0000-000076120000}"/>
    <cellStyle name="Currency 2 5 3 2 2 4 5 3" xfId="4727" xr:uid="{00000000-0005-0000-0000-000077120000}"/>
    <cellStyle name="Currency 2 5 3 2 2 4 6" xfId="4728" xr:uid="{00000000-0005-0000-0000-000078120000}"/>
    <cellStyle name="Currency 2 5 3 2 2 4 6 2" xfId="4729" xr:uid="{00000000-0005-0000-0000-000079120000}"/>
    <cellStyle name="Currency 2 5 3 2 2 4 7" xfId="4730" xr:uid="{00000000-0005-0000-0000-00007A120000}"/>
    <cellStyle name="Currency 2 5 3 2 2 4 7 2" xfId="4731" xr:uid="{00000000-0005-0000-0000-00007B120000}"/>
    <cellStyle name="Currency 2 5 3 2 2 4 8" xfId="4732" xr:uid="{00000000-0005-0000-0000-00007C120000}"/>
    <cellStyle name="Currency 2 5 3 2 2 4 9" xfId="4733" xr:uid="{00000000-0005-0000-0000-00007D120000}"/>
    <cellStyle name="Currency 2 5 3 2 2 5" xfId="4734" xr:uid="{00000000-0005-0000-0000-00007E120000}"/>
    <cellStyle name="Currency 2 5 3 2 2 5 2" xfId="4735" xr:uid="{00000000-0005-0000-0000-00007F120000}"/>
    <cellStyle name="Currency 2 5 3 2 2 5 3" xfId="4736" xr:uid="{00000000-0005-0000-0000-000080120000}"/>
    <cellStyle name="Currency 2 5 3 2 2 6" xfId="4737" xr:uid="{00000000-0005-0000-0000-000081120000}"/>
    <cellStyle name="Currency 2 5 3 2 2 6 2" xfId="4738" xr:uid="{00000000-0005-0000-0000-000082120000}"/>
    <cellStyle name="Currency 2 5 3 2 2 6 2 2" xfId="4739" xr:uid="{00000000-0005-0000-0000-000083120000}"/>
    <cellStyle name="Currency 2 5 3 2 2 6 2 2 2" xfId="4740" xr:uid="{00000000-0005-0000-0000-000084120000}"/>
    <cellStyle name="Currency 2 5 3 2 2 6 2 3" xfId="4741" xr:uid="{00000000-0005-0000-0000-000085120000}"/>
    <cellStyle name="Currency 2 5 3 2 2 6 3" xfId="4742" xr:uid="{00000000-0005-0000-0000-000086120000}"/>
    <cellStyle name="Currency 2 5 3 2 2 6 3 2" xfId="4743" xr:uid="{00000000-0005-0000-0000-000087120000}"/>
    <cellStyle name="Currency 2 5 3 2 2 6 3 2 2" xfId="4744" xr:uid="{00000000-0005-0000-0000-000088120000}"/>
    <cellStyle name="Currency 2 5 3 2 2 6 3 3" xfId="4745" xr:uid="{00000000-0005-0000-0000-000089120000}"/>
    <cellStyle name="Currency 2 5 3 2 2 6 4" xfId="4746" xr:uid="{00000000-0005-0000-0000-00008A120000}"/>
    <cellStyle name="Currency 2 5 3 2 2 6 4 2" xfId="4747" xr:uid="{00000000-0005-0000-0000-00008B120000}"/>
    <cellStyle name="Currency 2 5 3 2 2 6 4 2 2" xfId="4748" xr:uid="{00000000-0005-0000-0000-00008C120000}"/>
    <cellStyle name="Currency 2 5 3 2 2 6 4 3" xfId="4749" xr:uid="{00000000-0005-0000-0000-00008D120000}"/>
    <cellStyle name="Currency 2 5 3 2 2 6 5" xfId="4750" xr:uid="{00000000-0005-0000-0000-00008E120000}"/>
    <cellStyle name="Currency 2 5 3 2 2 6 5 2" xfId="4751" xr:uid="{00000000-0005-0000-0000-00008F120000}"/>
    <cellStyle name="Currency 2 5 3 2 2 6 6" xfId="4752" xr:uid="{00000000-0005-0000-0000-000090120000}"/>
    <cellStyle name="Currency 2 5 3 2 2 6 6 2" xfId="4753" xr:uid="{00000000-0005-0000-0000-000091120000}"/>
    <cellStyle name="Currency 2 5 3 2 2 6 7" xfId="4754" xr:uid="{00000000-0005-0000-0000-000092120000}"/>
    <cellStyle name="Currency 2 5 3 2 2 7" xfId="4755" xr:uid="{00000000-0005-0000-0000-000093120000}"/>
    <cellStyle name="Currency 2 5 3 2 2 7 2" xfId="4756" xr:uid="{00000000-0005-0000-0000-000094120000}"/>
    <cellStyle name="Currency 2 5 3 2 2 7 2 2" xfId="4757" xr:uid="{00000000-0005-0000-0000-000095120000}"/>
    <cellStyle name="Currency 2 5 3 2 2 7 3" xfId="4758" xr:uid="{00000000-0005-0000-0000-000096120000}"/>
    <cellStyle name="Currency 2 5 3 2 2 8" xfId="4759" xr:uid="{00000000-0005-0000-0000-000097120000}"/>
    <cellStyle name="Currency 2 5 3 2 2 8 2" xfId="4760" xr:uid="{00000000-0005-0000-0000-000098120000}"/>
    <cellStyle name="Currency 2 5 3 2 2 8 2 2" xfId="4761" xr:uid="{00000000-0005-0000-0000-000099120000}"/>
    <cellStyle name="Currency 2 5 3 2 2 8 3" xfId="4762" xr:uid="{00000000-0005-0000-0000-00009A120000}"/>
    <cellStyle name="Currency 2 5 3 2 3" xfId="4763" xr:uid="{00000000-0005-0000-0000-00009B120000}"/>
    <cellStyle name="Currency 2 5 3 2 3 10" xfId="4764" xr:uid="{00000000-0005-0000-0000-00009C120000}"/>
    <cellStyle name="Currency 2 5 3 2 3 2" xfId="4765" xr:uid="{00000000-0005-0000-0000-00009D120000}"/>
    <cellStyle name="Currency 2 5 3 2 3 2 2" xfId="4766" xr:uid="{00000000-0005-0000-0000-00009E120000}"/>
    <cellStyle name="Currency 2 5 3 2 3 2 3" xfId="4767" xr:uid="{00000000-0005-0000-0000-00009F120000}"/>
    <cellStyle name="Currency 2 5 3 2 3 2 3 2" xfId="4768" xr:uid="{00000000-0005-0000-0000-0000A0120000}"/>
    <cellStyle name="Currency 2 5 3 2 3 2 3 3" xfId="4769" xr:uid="{00000000-0005-0000-0000-0000A1120000}"/>
    <cellStyle name="Currency 2 5 3 2 3 2 4" xfId="4770" xr:uid="{00000000-0005-0000-0000-0000A2120000}"/>
    <cellStyle name="Currency 2 5 3 2 3 2 4 2" xfId="4771" xr:uid="{00000000-0005-0000-0000-0000A3120000}"/>
    <cellStyle name="Currency 2 5 3 2 3 2 4 2 2" xfId="4772" xr:uid="{00000000-0005-0000-0000-0000A4120000}"/>
    <cellStyle name="Currency 2 5 3 2 3 2 4 3" xfId="4773" xr:uid="{00000000-0005-0000-0000-0000A5120000}"/>
    <cellStyle name="Currency 2 5 3 2 3 2 5" xfId="4774" xr:uid="{00000000-0005-0000-0000-0000A6120000}"/>
    <cellStyle name="Currency 2 5 3 2 3 2 5 2" xfId="4775" xr:uid="{00000000-0005-0000-0000-0000A7120000}"/>
    <cellStyle name="Currency 2 5 3 2 3 2 5 2 2" xfId="4776" xr:uid="{00000000-0005-0000-0000-0000A8120000}"/>
    <cellStyle name="Currency 2 5 3 2 3 2 5 3" xfId="4777" xr:uid="{00000000-0005-0000-0000-0000A9120000}"/>
    <cellStyle name="Currency 2 5 3 2 3 2 6" xfId="4778" xr:uid="{00000000-0005-0000-0000-0000AA120000}"/>
    <cellStyle name="Currency 2 5 3 2 3 2 6 2" xfId="4779" xr:uid="{00000000-0005-0000-0000-0000AB120000}"/>
    <cellStyle name="Currency 2 5 3 2 3 2 6 2 2" xfId="4780" xr:uid="{00000000-0005-0000-0000-0000AC120000}"/>
    <cellStyle name="Currency 2 5 3 2 3 2 6 3" xfId="4781" xr:uid="{00000000-0005-0000-0000-0000AD120000}"/>
    <cellStyle name="Currency 2 5 3 2 3 2 7" xfId="4782" xr:uid="{00000000-0005-0000-0000-0000AE120000}"/>
    <cellStyle name="Currency 2 5 3 2 3 2 7 2" xfId="4783" xr:uid="{00000000-0005-0000-0000-0000AF120000}"/>
    <cellStyle name="Currency 2 5 3 2 3 2 8" xfId="4784" xr:uid="{00000000-0005-0000-0000-0000B0120000}"/>
    <cellStyle name="Currency 2 5 3 2 3 2 8 2" xfId="4785" xr:uid="{00000000-0005-0000-0000-0000B1120000}"/>
    <cellStyle name="Currency 2 5 3 2 3 2 9" xfId="4786" xr:uid="{00000000-0005-0000-0000-0000B2120000}"/>
    <cellStyle name="Currency 2 5 3 2 3 3" xfId="4787" xr:uid="{00000000-0005-0000-0000-0000B3120000}"/>
    <cellStyle name="Currency 2 5 3 2 3 4" xfId="4788" xr:uid="{00000000-0005-0000-0000-0000B4120000}"/>
    <cellStyle name="Currency 2 5 3 2 3 4 2" xfId="4789" xr:uid="{00000000-0005-0000-0000-0000B5120000}"/>
    <cellStyle name="Currency 2 5 3 2 3 4 3" xfId="4790" xr:uid="{00000000-0005-0000-0000-0000B6120000}"/>
    <cellStyle name="Currency 2 5 3 2 3 5" xfId="4791" xr:uid="{00000000-0005-0000-0000-0000B7120000}"/>
    <cellStyle name="Currency 2 5 3 2 3 5 2" xfId="4792" xr:uid="{00000000-0005-0000-0000-0000B8120000}"/>
    <cellStyle name="Currency 2 5 3 2 3 5 2 2" xfId="4793" xr:uid="{00000000-0005-0000-0000-0000B9120000}"/>
    <cellStyle name="Currency 2 5 3 2 3 5 3" xfId="4794" xr:uid="{00000000-0005-0000-0000-0000BA120000}"/>
    <cellStyle name="Currency 2 5 3 2 3 6" xfId="4795" xr:uid="{00000000-0005-0000-0000-0000BB120000}"/>
    <cellStyle name="Currency 2 5 3 2 3 6 2" xfId="4796" xr:uid="{00000000-0005-0000-0000-0000BC120000}"/>
    <cellStyle name="Currency 2 5 3 2 3 6 2 2" xfId="4797" xr:uid="{00000000-0005-0000-0000-0000BD120000}"/>
    <cellStyle name="Currency 2 5 3 2 3 6 3" xfId="4798" xr:uid="{00000000-0005-0000-0000-0000BE120000}"/>
    <cellStyle name="Currency 2 5 3 2 3 7" xfId="4799" xr:uid="{00000000-0005-0000-0000-0000BF120000}"/>
    <cellStyle name="Currency 2 5 3 2 3 7 2" xfId="4800" xr:uid="{00000000-0005-0000-0000-0000C0120000}"/>
    <cellStyle name="Currency 2 5 3 2 3 7 2 2" xfId="4801" xr:uid="{00000000-0005-0000-0000-0000C1120000}"/>
    <cellStyle name="Currency 2 5 3 2 3 7 3" xfId="4802" xr:uid="{00000000-0005-0000-0000-0000C2120000}"/>
    <cellStyle name="Currency 2 5 3 2 3 8" xfId="4803" xr:uid="{00000000-0005-0000-0000-0000C3120000}"/>
    <cellStyle name="Currency 2 5 3 2 3 8 2" xfId="4804" xr:uid="{00000000-0005-0000-0000-0000C4120000}"/>
    <cellStyle name="Currency 2 5 3 2 3 9" xfId="4805" xr:uid="{00000000-0005-0000-0000-0000C5120000}"/>
    <cellStyle name="Currency 2 5 3 2 3 9 2" xfId="4806" xr:uid="{00000000-0005-0000-0000-0000C6120000}"/>
    <cellStyle name="Currency 2 5 3 2 4" xfId="4807" xr:uid="{00000000-0005-0000-0000-0000C7120000}"/>
    <cellStyle name="Currency 2 5 3 2 4 2" xfId="4808" xr:uid="{00000000-0005-0000-0000-0000C8120000}"/>
    <cellStyle name="Currency 2 5 3 2 4 2 10" xfId="4809" xr:uid="{00000000-0005-0000-0000-0000C9120000}"/>
    <cellStyle name="Currency 2 5 3 2 4 2 2" xfId="4810" xr:uid="{00000000-0005-0000-0000-0000CA120000}"/>
    <cellStyle name="Currency 2 5 3 2 4 2 3" xfId="4811" xr:uid="{00000000-0005-0000-0000-0000CB120000}"/>
    <cellStyle name="Currency 2 5 3 2 4 2 4" xfId="4812" xr:uid="{00000000-0005-0000-0000-0000CC120000}"/>
    <cellStyle name="Currency 2 5 3 2 4 2 4 2" xfId="4813" xr:uid="{00000000-0005-0000-0000-0000CD120000}"/>
    <cellStyle name="Currency 2 5 3 2 4 2 4 2 2" xfId="4814" xr:uid="{00000000-0005-0000-0000-0000CE120000}"/>
    <cellStyle name="Currency 2 5 3 2 4 2 4 3" xfId="4815" xr:uid="{00000000-0005-0000-0000-0000CF120000}"/>
    <cellStyle name="Currency 2 5 3 2 4 2 5" xfId="4816" xr:uid="{00000000-0005-0000-0000-0000D0120000}"/>
    <cellStyle name="Currency 2 5 3 2 4 2 5 2" xfId="4817" xr:uid="{00000000-0005-0000-0000-0000D1120000}"/>
    <cellStyle name="Currency 2 5 3 2 4 2 5 2 2" xfId="4818" xr:uid="{00000000-0005-0000-0000-0000D2120000}"/>
    <cellStyle name="Currency 2 5 3 2 4 2 5 3" xfId="4819" xr:uid="{00000000-0005-0000-0000-0000D3120000}"/>
    <cellStyle name="Currency 2 5 3 2 4 2 6" xfId="4820" xr:uid="{00000000-0005-0000-0000-0000D4120000}"/>
    <cellStyle name="Currency 2 5 3 2 4 2 6 2" xfId="4821" xr:uid="{00000000-0005-0000-0000-0000D5120000}"/>
    <cellStyle name="Currency 2 5 3 2 4 2 6 2 2" xfId="4822" xr:uid="{00000000-0005-0000-0000-0000D6120000}"/>
    <cellStyle name="Currency 2 5 3 2 4 2 6 3" xfId="4823" xr:uid="{00000000-0005-0000-0000-0000D7120000}"/>
    <cellStyle name="Currency 2 5 3 2 4 2 7" xfId="4824" xr:uid="{00000000-0005-0000-0000-0000D8120000}"/>
    <cellStyle name="Currency 2 5 3 2 4 2 7 2" xfId="4825" xr:uid="{00000000-0005-0000-0000-0000D9120000}"/>
    <cellStyle name="Currency 2 5 3 2 4 2 8" xfId="4826" xr:uid="{00000000-0005-0000-0000-0000DA120000}"/>
    <cellStyle name="Currency 2 5 3 2 4 2 8 2" xfId="4827" xr:uid="{00000000-0005-0000-0000-0000DB120000}"/>
    <cellStyle name="Currency 2 5 3 2 4 2 9" xfId="4828" xr:uid="{00000000-0005-0000-0000-0000DC120000}"/>
    <cellStyle name="Currency 2 5 3 2 4 3" xfId="4829" xr:uid="{00000000-0005-0000-0000-0000DD120000}"/>
    <cellStyle name="Currency 2 5 3 2 4 4" xfId="4830" xr:uid="{00000000-0005-0000-0000-0000DE120000}"/>
    <cellStyle name="Currency 2 5 3 2 4 4 2" xfId="4831" xr:uid="{00000000-0005-0000-0000-0000DF120000}"/>
    <cellStyle name="Currency 2 5 3 2 4 4 2 2" xfId="4832" xr:uid="{00000000-0005-0000-0000-0000E0120000}"/>
    <cellStyle name="Currency 2 5 3 2 4 4 3" xfId="4833" xr:uid="{00000000-0005-0000-0000-0000E1120000}"/>
    <cellStyle name="Currency 2 5 3 2 4 5" xfId="4834" xr:uid="{00000000-0005-0000-0000-0000E2120000}"/>
    <cellStyle name="Currency 2 5 3 2 4 5 2" xfId="4835" xr:uid="{00000000-0005-0000-0000-0000E3120000}"/>
    <cellStyle name="Currency 2 5 3 2 4 5 2 2" xfId="4836" xr:uid="{00000000-0005-0000-0000-0000E4120000}"/>
    <cellStyle name="Currency 2 5 3 2 4 5 3" xfId="4837" xr:uid="{00000000-0005-0000-0000-0000E5120000}"/>
    <cellStyle name="Currency 2 5 3 2 5" xfId="4838" xr:uid="{00000000-0005-0000-0000-0000E6120000}"/>
    <cellStyle name="Currency 2 5 3 2 5 2" xfId="4839" xr:uid="{00000000-0005-0000-0000-0000E7120000}"/>
    <cellStyle name="Currency 2 5 3 2 5 3" xfId="4840" xr:uid="{00000000-0005-0000-0000-0000E8120000}"/>
    <cellStyle name="Currency 2 5 3 2 5 3 2" xfId="4841" xr:uid="{00000000-0005-0000-0000-0000E9120000}"/>
    <cellStyle name="Currency 2 5 3 2 5 3 3" xfId="4842" xr:uid="{00000000-0005-0000-0000-0000EA120000}"/>
    <cellStyle name="Currency 2 5 3 2 5 4" xfId="4843" xr:uid="{00000000-0005-0000-0000-0000EB120000}"/>
    <cellStyle name="Currency 2 5 3 2 5 4 2" xfId="4844" xr:uid="{00000000-0005-0000-0000-0000EC120000}"/>
    <cellStyle name="Currency 2 5 3 2 5 4 2 2" xfId="4845" xr:uid="{00000000-0005-0000-0000-0000ED120000}"/>
    <cellStyle name="Currency 2 5 3 2 5 4 3" xfId="4846" xr:uid="{00000000-0005-0000-0000-0000EE120000}"/>
    <cellStyle name="Currency 2 5 3 2 5 5" xfId="4847" xr:uid="{00000000-0005-0000-0000-0000EF120000}"/>
    <cellStyle name="Currency 2 5 3 2 5 5 2" xfId="4848" xr:uid="{00000000-0005-0000-0000-0000F0120000}"/>
    <cellStyle name="Currency 2 5 3 2 5 5 2 2" xfId="4849" xr:uid="{00000000-0005-0000-0000-0000F1120000}"/>
    <cellStyle name="Currency 2 5 3 2 5 5 3" xfId="4850" xr:uid="{00000000-0005-0000-0000-0000F2120000}"/>
    <cellStyle name="Currency 2 5 3 2 5 6" xfId="4851" xr:uid="{00000000-0005-0000-0000-0000F3120000}"/>
    <cellStyle name="Currency 2 5 3 2 5 6 2" xfId="4852" xr:uid="{00000000-0005-0000-0000-0000F4120000}"/>
    <cellStyle name="Currency 2 5 3 2 5 6 2 2" xfId="4853" xr:uid="{00000000-0005-0000-0000-0000F5120000}"/>
    <cellStyle name="Currency 2 5 3 2 5 6 3" xfId="4854" xr:uid="{00000000-0005-0000-0000-0000F6120000}"/>
    <cellStyle name="Currency 2 5 3 2 5 7" xfId="4855" xr:uid="{00000000-0005-0000-0000-0000F7120000}"/>
    <cellStyle name="Currency 2 5 3 2 5 7 2" xfId="4856" xr:uid="{00000000-0005-0000-0000-0000F8120000}"/>
    <cellStyle name="Currency 2 5 3 2 5 8" xfId="4857" xr:uid="{00000000-0005-0000-0000-0000F9120000}"/>
    <cellStyle name="Currency 2 5 3 2 5 8 2" xfId="4858" xr:uid="{00000000-0005-0000-0000-0000FA120000}"/>
    <cellStyle name="Currency 2 5 3 2 5 9" xfId="4859" xr:uid="{00000000-0005-0000-0000-0000FB120000}"/>
    <cellStyle name="Currency 2 5 3 2 6" xfId="4860" xr:uid="{00000000-0005-0000-0000-0000FC120000}"/>
    <cellStyle name="Currency 2 5 3 2 6 2" xfId="4861" xr:uid="{00000000-0005-0000-0000-0000FD120000}"/>
    <cellStyle name="Currency 2 5 3 2 6 3" xfId="4862" xr:uid="{00000000-0005-0000-0000-0000FE120000}"/>
    <cellStyle name="Currency 2 5 3 2 7" xfId="4863" xr:uid="{00000000-0005-0000-0000-0000FF120000}"/>
    <cellStyle name="Currency 2 5 3 2 8" xfId="4864" xr:uid="{00000000-0005-0000-0000-000000130000}"/>
    <cellStyle name="Currency 2 5 3 2 8 2" xfId="4865" xr:uid="{00000000-0005-0000-0000-000001130000}"/>
    <cellStyle name="Currency 2 5 3 2 8 2 2" xfId="4866" xr:uid="{00000000-0005-0000-0000-000002130000}"/>
    <cellStyle name="Currency 2 5 3 2 8 3" xfId="4867" xr:uid="{00000000-0005-0000-0000-000003130000}"/>
    <cellStyle name="Currency 2 5 3 2 8 4" xfId="4868" xr:uid="{00000000-0005-0000-0000-000004130000}"/>
    <cellStyle name="Currency 2 5 3 2 9" xfId="4869" xr:uid="{00000000-0005-0000-0000-000005130000}"/>
    <cellStyle name="Currency 2 5 3 2 9 2" xfId="4870" xr:uid="{00000000-0005-0000-0000-000006130000}"/>
    <cellStyle name="Currency 2 5 3 2 9 2 2" xfId="4871" xr:uid="{00000000-0005-0000-0000-000007130000}"/>
    <cellStyle name="Currency 2 5 3 2 9 3" xfId="4872" xr:uid="{00000000-0005-0000-0000-000008130000}"/>
    <cellStyle name="Currency 2 5 3 3" xfId="4873" xr:uid="{00000000-0005-0000-0000-000009130000}"/>
    <cellStyle name="Currency 2 5 3 3 10" xfId="4874" xr:uid="{00000000-0005-0000-0000-00000A130000}"/>
    <cellStyle name="Currency 2 5 3 3 10 2" xfId="4875" xr:uid="{00000000-0005-0000-0000-00000B130000}"/>
    <cellStyle name="Currency 2 5 3 3 10 2 2" xfId="4876" xr:uid="{00000000-0005-0000-0000-00000C130000}"/>
    <cellStyle name="Currency 2 5 3 3 10 3" xfId="4877" xr:uid="{00000000-0005-0000-0000-00000D130000}"/>
    <cellStyle name="Currency 2 5 3 3 11" xfId="4878" xr:uid="{00000000-0005-0000-0000-00000E130000}"/>
    <cellStyle name="Currency 2 5 3 3 11 2" xfId="4879" xr:uid="{00000000-0005-0000-0000-00000F130000}"/>
    <cellStyle name="Currency 2 5 3 3 12" xfId="4880" xr:uid="{00000000-0005-0000-0000-000010130000}"/>
    <cellStyle name="Currency 2 5 3 3 12 2" xfId="4881" xr:uid="{00000000-0005-0000-0000-000011130000}"/>
    <cellStyle name="Currency 2 5 3 3 13" xfId="4882" xr:uid="{00000000-0005-0000-0000-000012130000}"/>
    <cellStyle name="Currency 2 5 3 3 14" xfId="4883" xr:uid="{00000000-0005-0000-0000-000013130000}"/>
    <cellStyle name="Currency 2 5 3 3 15" xfId="4884" xr:uid="{00000000-0005-0000-0000-000014130000}"/>
    <cellStyle name="Currency 2 5 3 3 2" xfId="4885" xr:uid="{00000000-0005-0000-0000-000015130000}"/>
    <cellStyle name="Currency 2 5 3 3 2 2" xfId="4886" xr:uid="{00000000-0005-0000-0000-000016130000}"/>
    <cellStyle name="Currency 2 5 3 3 2 2 2" xfId="4887" xr:uid="{00000000-0005-0000-0000-000017130000}"/>
    <cellStyle name="Currency 2 5 3 3 2 2 3" xfId="4888" xr:uid="{00000000-0005-0000-0000-000018130000}"/>
    <cellStyle name="Currency 2 5 3 3 2 2 3 2" xfId="4889" xr:uid="{00000000-0005-0000-0000-000019130000}"/>
    <cellStyle name="Currency 2 5 3 3 2 2 3 3" xfId="4890" xr:uid="{00000000-0005-0000-0000-00001A130000}"/>
    <cellStyle name="Currency 2 5 3 3 2 2 4" xfId="4891" xr:uid="{00000000-0005-0000-0000-00001B130000}"/>
    <cellStyle name="Currency 2 5 3 3 2 2 4 2" xfId="4892" xr:uid="{00000000-0005-0000-0000-00001C130000}"/>
    <cellStyle name="Currency 2 5 3 3 2 2 4 2 2" xfId="4893" xr:uid="{00000000-0005-0000-0000-00001D130000}"/>
    <cellStyle name="Currency 2 5 3 3 2 2 4 3" xfId="4894" xr:uid="{00000000-0005-0000-0000-00001E130000}"/>
    <cellStyle name="Currency 2 5 3 3 2 2 5" xfId="4895" xr:uid="{00000000-0005-0000-0000-00001F130000}"/>
    <cellStyle name="Currency 2 5 3 3 2 2 5 2" xfId="4896" xr:uid="{00000000-0005-0000-0000-000020130000}"/>
    <cellStyle name="Currency 2 5 3 3 2 2 5 2 2" xfId="4897" xr:uid="{00000000-0005-0000-0000-000021130000}"/>
    <cellStyle name="Currency 2 5 3 3 2 2 5 3" xfId="4898" xr:uid="{00000000-0005-0000-0000-000022130000}"/>
    <cellStyle name="Currency 2 5 3 3 2 2 6" xfId="4899" xr:uid="{00000000-0005-0000-0000-000023130000}"/>
    <cellStyle name="Currency 2 5 3 3 2 2 6 2" xfId="4900" xr:uid="{00000000-0005-0000-0000-000024130000}"/>
    <cellStyle name="Currency 2 5 3 3 2 2 6 2 2" xfId="4901" xr:uid="{00000000-0005-0000-0000-000025130000}"/>
    <cellStyle name="Currency 2 5 3 3 2 2 6 3" xfId="4902" xr:uid="{00000000-0005-0000-0000-000026130000}"/>
    <cellStyle name="Currency 2 5 3 3 2 2 7" xfId="4903" xr:uid="{00000000-0005-0000-0000-000027130000}"/>
    <cellStyle name="Currency 2 5 3 3 2 2 7 2" xfId="4904" xr:uid="{00000000-0005-0000-0000-000028130000}"/>
    <cellStyle name="Currency 2 5 3 3 2 2 8" xfId="4905" xr:uid="{00000000-0005-0000-0000-000029130000}"/>
    <cellStyle name="Currency 2 5 3 3 2 2 8 2" xfId="4906" xr:uid="{00000000-0005-0000-0000-00002A130000}"/>
    <cellStyle name="Currency 2 5 3 3 2 2 9" xfId="4907" xr:uid="{00000000-0005-0000-0000-00002B130000}"/>
    <cellStyle name="Currency 2 5 3 3 2 3" xfId="4908" xr:uid="{00000000-0005-0000-0000-00002C130000}"/>
    <cellStyle name="Currency 2 5 3 3 2 3 2" xfId="4909" xr:uid="{00000000-0005-0000-0000-00002D130000}"/>
    <cellStyle name="Currency 2 5 3 3 2 3 3" xfId="4910" xr:uid="{00000000-0005-0000-0000-00002E130000}"/>
    <cellStyle name="Currency 2 5 3 3 2 3 3 2" xfId="4911" xr:uid="{00000000-0005-0000-0000-00002F130000}"/>
    <cellStyle name="Currency 2 5 3 3 2 3 3 3" xfId="4912" xr:uid="{00000000-0005-0000-0000-000030130000}"/>
    <cellStyle name="Currency 2 5 3 3 2 3 4" xfId="4913" xr:uid="{00000000-0005-0000-0000-000031130000}"/>
    <cellStyle name="Currency 2 5 3 3 2 3 4 2" xfId="4914" xr:uid="{00000000-0005-0000-0000-000032130000}"/>
    <cellStyle name="Currency 2 5 3 3 2 3 4 2 2" xfId="4915" xr:uid="{00000000-0005-0000-0000-000033130000}"/>
    <cellStyle name="Currency 2 5 3 3 2 3 4 3" xfId="4916" xr:uid="{00000000-0005-0000-0000-000034130000}"/>
    <cellStyle name="Currency 2 5 3 3 2 3 5" xfId="4917" xr:uid="{00000000-0005-0000-0000-000035130000}"/>
    <cellStyle name="Currency 2 5 3 3 2 3 5 2" xfId="4918" xr:uid="{00000000-0005-0000-0000-000036130000}"/>
    <cellStyle name="Currency 2 5 3 3 2 3 5 2 2" xfId="4919" xr:uid="{00000000-0005-0000-0000-000037130000}"/>
    <cellStyle name="Currency 2 5 3 3 2 3 5 3" xfId="4920" xr:uid="{00000000-0005-0000-0000-000038130000}"/>
    <cellStyle name="Currency 2 5 3 3 2 3 6" xfId="4921" xr:uid="{00000000-0005-0000-0000-000039130000}"/>
    <cellStyle name="Currency 2 5 3 3 2 3 6 2" xfId="4922" xr:uid="{00000000-0005-0000-0000-00003A130000}"/>
    <cellStyle name="Currency 2 5 3 3 2 3 6 2 2" xfId="4923" xr:uid="{00000000-0005-0000-0000-00003B130000}"/>
    <cellStyle name="Currency 2 5 3 3 2 3 6 3" xfId="4924" xr:uid="{00000000-0005-0000-0000-00003C130000}"/>
    <cellStyle name="Currency 2 5 3 3 2 3 7" xfId="4925" xr:uid="{00000000-0005-0000-0000-00003D130000}"/>
    <cellStyle name="Currency 2 5 3 3 2 3 7 2" xfId="4926" xr:uid="{00000000-0005-0000-0000-00003E130000}"/>
    <cellStyle name="Currency 2 5 3 3 2 3 8" xfId="4927" xr:uid="{00000000-0005-0000-0000-00003F130000}"/>
    <cellStyle name="Currency 2 5 3 3 2 3 8 2" xfId="4928" xr:uid="{00000000-0005-0000-0000-000040130000}"/>
    <cellStyle name="Currency 2 5 3 3 2 3 9" xfId="4929" xr:uid="{00000000-0005-0000-0000-000041130000}"/>
    <cellStyle name="Currency 2 5 3 3 2 4" xfId="4930" xr:uid="{00000000-0005-0000-0000-000042130000}"/>
    <cellStyle name="Currency 2 5 3 3 2 4 2" xfId="4931" xr:uid="{00000000-0005-0000-0000-000043130000}"/>
    <cellStyle name="Currency 2 5 3 3 2 4 3" xfId="4932" xr:uid="{00000000-0005-0000-0000-000044130000}"/>
    <cellStyle name="Currency 2 5 3 3 2 4 3 2" xfId="4933" xr:uid="{00000000-0005-0000-0000-000045130000}"/>
    <cellStyle name="Currency 2 5 3 3 2 4 3 2 2" xfId="4934" xr:uid="{00000000-0005-0000-0000-000046130000}"/>
    <cellStyle name="Currency 2 5 3 3 2 4 3 3" xfId="4935" xr:uid="{00000000-0005-0000-0000-000047130000}"/>
    <cellStyle name="Currency 2 5 3 3 2 4 4" xfId="4936" xr:uid="{00000000-0005-0000-0000-000048130000}"/>
    <cellStyle name="Currency 2 5 3 3 2 4 4 2" xfId="4937" xr:uid="{00000000-0005-0000-0000-000049130000}"/>
    <cellStyle name="Currency 2 5 3 3 2 4 4 2 2" xfId="4938" xr:uid="{00000000-0005-0000-0000-00004A130000}"/>
    <cellStyle name="Currency 2 5 3 3 2 4 4 3" xfId="4939" xr:uid="{00000000-0005-0000-0000-00004B130000}"/>
    <cellStyle name="Currency 2 5 3 3 2 4 5" xfId="4940" xr:uid="{00000000-0005-0000-0000-00004C130000}"/>
    <cellStyle name="Currency 2 5 3 3 2 4 5 2" xfId="4941" xr:uid="{00000000-0005-0000-0000-00004D130000}"/>
    <cellStyle name="Currency 2 5 3 3 2 4 5 2 2" xfId="4942" xr:uid="{00000000-0005-0000-0000-00004E130000}"/>
    <cellStyle name="Currency 2 5 3 3 2 4 5 3" xfId="4943" xr:uid="{00000000-0005-0000-0000-00004F130000}"/>
    <cellStyle name="Currency 2 5 3 3 2 4 6" xfId="4944" xr:uid="{00000000-0005-0000-0000-000050130000}"/>
    <cellStyle name="Currency 2 5 3 3 2 4 6 2" xfId="4945" xr:uid="{00000000-0005-0000-0000-000051130000}"/>
    <cellStyle name="Currency 2 5 3 3 2 4 7" xfId="4946" xr:uid="{00000000-0005-0000-0000-000052130000}"/>
    <cellStyle name="Currency 2 5 3 3 2 4 7 2" xfId="4947" xr:uid="{00000000-0005-0000-0000-000053130000}"/>
    <cellStyle name="Currency 2 5 3 3 2 4 8" xfId="4948" xr:uid="{00000000-0005-0000-0000-000054130000}"/>
    <cellStyle name="Currency 2 5 3 3 2 4 9" xfId="4949" xr:uid="{00000000-0005-0000-0000-000055130000}"/>
    <cellStyle name="Currency 2 5 3 3 2 5" xfId="4950" xr:uid="{00000000-0005-0000-0000-000056130000}"/>
    <cellStyle name="Currency 2 5 3 3 2 5 2" xfId="4951" xr:uid="{00000000-0005-0000-0000-000057130000}"/>
    <cellStyle name="Currency 2 5 3 3 2 5 3" xfId="4952" xr:uid="{00000000-0005-0000-0000-000058130000}"/>
    <cellStyle name="Currency 2 5 3 3 2 6" xfId="4953" xr:uid="{00000000-0005-0000-0000-000059130000}"/>
    <cellStyle name="Currency 2 5 3 3 2 6 2" xfId="4954" xr:uid="{00000000-0005-0000-0000-00005A130000}"/>
    <cellStyle name="Currency 2 5 3 3 2 6 2 2" xfId="4955" xr:uid="{00000000-0005-0000-0000-00005B130000}"/>
    <cellStyle name="Currency 2 5 3 3 2 6 2 2 2" xfId="4956" xr:uid="{00000000-0005-0000-0000-00005C130000}"/>
    <cellStyle name="Currency 2 5 3 3 2 6 2 3" xfId="4957" xr:uid="{00000000-0005-0000-0000-00005D130000}"/>
    <cellStyle name="Currency 2 5 3 3 2 6 3" xfId="4958" xr:uid="{00000000-0005-0000-0000-00005E130000}"/>
    <cellStyle name="Currency 2 5 3 3 2 6 3 2" xfId="4959" xr:uid="{00000000-0005-0000-0000-00005F130000}"/>
    <cellStyle name="Currency 2 5 3 3 2 6 3 2 2" xfId="4960" xr:uid="{00000000-0005-0000-0000-000060130000}"/>
    <cellStyle name="Currency 2 5 3 3 2 6 3 3" xfId="4961" xr:uid="{00000000-0005-0000-0000-000061130000}"/>
    <cellStyle name="Currency 2 5 3 3 2 6 4" xfId="4962" xr:uid="{00000000-0005-0000-0000-000062130000}"/>
    <cellStyle name="Currency 2 5 3 3 2 6 4 2" xfId="4963" xr:uid="{00000000-0005-0000-0000-000063130000}"/>
    <cellStyle name="Currency 2 5 3 3 2 6 4 2 2" xfId="4964" xr:uid="{00000000-0005-0000-0000-000064130000}"/>
    <cellStyle name="Currency 2 5 3 3 2 6 4 3" xfId="4965" xr:uid="{00000000-0005-0000-0000-000065130000}"/>
    <cellStyle name="Currency 2 5 3 3 2 6 5" xfId="4966" xr:uid="{00000000-0005-0000-0000-000066130000}"/>
    <cellStyle name="Currency 2 5 3 3 2 6 5 2" xfId="4967" xr:uid="{00000000-0005-0000-0000-000067130000}"/>
    <cellStyle name="Currency 2 5 3 3 2 6 6" xfId="4968" xr:uid="{00000000-0005-0000-0000-000068130000}"/>
    <cellStyle name="Currency 2 5 3 3 2 6 6 2" xfId="4969" xr:uid="{00000000-0005-0000-0000-000069130000}"/>
    <cellStyle name="Currency 2 5 3 3 2 6 7" xfId="4970" xr:uid="{00000000-0005-0000-0000-00006A130000}"/>
    <cellStyle name="Currency 2 5 3 3 2 7" xfId="4971" xr:uid="{00000000-0005-0000-0000-00006B130000}"/>
    <cellStyle name="Currency 2 5 3 3 2 7 2" xfId="4972" xr:uid="{00000000-0005-0000-0000-00006C130000}"/>
    <cellStyle name="Currency 2 5 3 3 2 7 2 2" xfId="4973" xr:uid="{00000000-0005-0000-0000-00006D130000}"/>
    <cellStyle name="Currency 2 5 3 3 2 7 3" xfId="4974" xr:uid="{00000000-0005-0000-0000-00006E130000}"/>
    <cellStyle name="Currency 2 5 3 3 2 8" xfId="4975" xr:uid="{00000000-0005-0000-0000-00006F130000}"/>
    <cellStyle name="Currency 2 5 3 3 2 8 2" xfId="4976" xr:uid="{00000000-0005-0000-0000-000070130000}"/>
    <cellStyle name="Currency 2 5 3 3 2 8 2 2" xfId="4977" xr:uid="{00000000-0005-0000-0000-000071130000}"/>
    <cellStyle name="Currency 2 5 3 3 2 8 3" xfId="4978" xr:uid="{00000000-0005-0000-0000-000072130000}"/>
    <cellStyle name="Currency 2 5 3 3 3" xfId="4979" xr:uid="{00000000-0005-0000-0000-000073130000}"/>
    <cellStyle name="Currency 2 5 3 3 3 10" xfId="4980" xr:uid="{00000000-0005-0000-0000-000074130000}"/>
    <cellStyle name="Currency 2 5 3 3 3 2" xfId="4981" xr:uid="{00000000-0005-0000-0000-000075130000}"/>
    <cellStyle name="Currency 2 5 3 3 3 2 2" xfId="4982" xr:uid="{00000000-0005-0000-0000-000076130000}"/>
    <cellStyle name="Currency 2 5 3 3 3 2 3" xfId="4983" xr:uid="{00000000-0005-0000-0000-000077130000}"/>
    <cellStyle name="Currency 2 5 3 3 3 2 3 2" xfId="4984" xr:uid="{00000000-0005-0000-0000-000078130000}"/>
    <cellStyle name="Currency 2 5 3 3 3 2 3 3" xfId="4985" xr:uid="{00000000-0005-0000-0000-000079130000}"/>
    <cellStyle name="Currency 2 5 3 3 3 2 4" xfId="4986" xr:uid="{00000000-0005-0000-0000-00007A130000}"/>
    <cellStyle name="Currency 2 5 3 3 3 2 4 2" xfId="4987" xr:uid="{00000000-0005-0000-0000-00007B130000}"/>
    <cellStyle name="Currency 2 5 3 3 3 2 4 2 2" xfId="4988" xr:uid="{00000000-0005-0000-0000-00007C130000}"/>
    <cellStyle name="Currency 2 5 3 3 3 2 4 3" xfId="4989" xr:uid="{00000000-0005-0000-0000-00007D130000}"/>
    <cellStyle name="Currency 2 5 3 3 3 2 5" xfId="4990" xr:uid="{00000000-0005-0000-0000-00007E130000}"/>
    <cellStyle name="Currency 2 5 3 3 3 2 5 2" xfId="4991" xr:uid="{00000000-0005-0000-0000-00007F130000}"/>
    <cellStyle name="Currency 2 5 3 3 3 2 5 2 2" xfId="4992" xr:uid="{00000000-0005-0000-0000-000080130000}"/>
    <cellStyle name="Currency 2 5 3 3 3 2 5 3" xfId="4993" xr:uid="{00000000-0005-0000-0000-000081130000}"/>
    <cellStyle name="Currency 2 5 3 3 3 2 6" xfId="4994" xr:uid="{00000000-0005-0000-0000-000082130000}"/>
    <cellStyle name="Currency 2 5 3 3 3 2 6 2" xfId="4995" xr:uid="{00000000-0005-0000-0000-000083130000}"/>
    <cellStyle name="Currency 2 5 3 3 3 2 6 2 2" xfId="4996" xr:uid="{00000000-0005-0000-0000-000084130000}"/>
    <cellStyle name="Currency 2 5 3 3 3 2 6 3" xfId="4997" xr:uid="{00000000-0005-0000-0000-000085130000}"/>
    <cellStyle name="Currency 2 5 3 3 3 2 7" xfId="4998" xr:uid="{00000000-0005-0000-0000-000086130000}"/>
    <cellStyle name="Currency 2 5 3 3 3 2 7 2" xfId="4999" xr:uid="{00000000-0005-0000-0000-000087130000}"/>
    <cellStyle name="Currency 2 5 3 3 3 2 8" xfId="5000" xr:uid="{00000000-0005-0000-0000-000088130000}"/>
    <cellStyle name="Currency 2 5 3 3 3 2 8 2" xfId="5001" xr:uid="{00000000-0005-0000-0000-000089130000}"/>
    <cellStyle name="Currency 2 5 3 3 3 2 9" xfId="5002" xr:uid="{00000000-0005-0000-0000-00008A130000}"/>
    <cellStyle name="Currency 2 5 3 3 3 3" xfId="5003" xr:uid="{00000000-0005-0000-0000-00008B130000}"/>
    <cellStyle name="Currency 2 5 3 3 3 4" xfId="5004" xr:uid="{00000000-0005-0000-0000-00008C130000}"/>
    <cellStyle name="Currency 2 5 3 3 3 4 2" xfId="5005" xr:uid="{00000000-0005-0000-0000-00008D130000}"/>
    <cellStyle name="Currency 2 5 3 3 3 4 3" xfId="5006" xr:uid="{00000000-0005-0000-0000-00008E130000}"/>
    <cellStyle name="Currency 2 5 3 3 3 5" xfId="5007" xr:uid="{00000000-0005-0000-0000-00008F130000}"/>
    <cellStyle name="Currency 2 5 3 3 3 5 2" xfId="5008" xr:uid="{00000000-0005-0000-0000-000090130000}"/>
    <cellStyle name="Currency 2 5 3 3 3 5 2 2" xfId="5009" xr:uid="{00000000-0005-0000-0000-000091130000}"/>
    <cellStyle name="Currency 2 5 3 3 3 5 3" xfId="5010" xr:uid="{00000000-0005-0000-0000-000092130000}"/>
    <cellStyle name="Currency 2 5 3 3 3 6" xfId="5011" xr:uid="{00000000-0005-0000-0000-000093130000}"/>
    <cellStyle name="Currency 2 5 3 3 3 6 2" xfId="5012" xr:uid="{00000000-0005-0000-0000-000094130000}"/>
    <cellStyle name="Currency 2 5 3 3 3 6 2 2" xfId="5013" xr:uid="{00000000-0005-0000-0000-000095130000}"/>
    <cellStyle name="Currency 2 5 3 3 3 6 3" xfId="5014" xr:uid="{00000000-0005-0000-0000-000096130000}"/>
    <cellStyle name="Currency 2 5 3 3 3 7" xfId="5015" xr:uid="{00000000-0005-0000-0000-000097130000}"/>
    <cellStyle name="Currency 2 5 3 3 3 7 2" xfId="5016" xr:uid="{00000000-0005-0000-0000-000098130000}"/>
    <cellStyle name="Currency 2 5 3 3 3 7 2 2" xfId="5017" xr:uid="{00000000-0005-0000-0000-000099130000}"/>
    <cellStyle name="Currency 2 5 3 3 3 7 3" xfId="5018" xr:uid="{00000000-0005-0000-0000-00009A130000}"/>
    <cellStyle name="Currency 2 5 3 3 3 8" xfId="5019" xr:uid="{00000000-0005-0000-0000-00009B130000}"/>
    <cellStyle name="Currency 2 5 3 3 3 8 2" xfId="5020" xr:uid="{00000000-0005-0000-0000-00009C130000}"/>
    <cellStyle name="Currency 2 5 3 3 3 9" xfId="5021" xr:uid="{00000000-0005-0000-0000-00009D130000}"/>
    <cellStyle name="Currency 2 5 3 3 3 9 2" xfId="5022" xr:uid="{00000000-0005-0000-0000-00009E130000}"/>
    <cellStyle name="Currency 2 5 3 3 4" xfId="5023" xr:uid="{00000000-0005-0000-0000-00009F130000}"/>
    <cellStyle name="Currency 2 5 3 3 4 2" xfId="5024" xr:uid="{00000000-0005-0000-0000-0000A0130000}"/>
    <cellStyle name="Currency 2 5 3 3 4 2 10" xfId="5025" xr:uid="{00000000-0005-0000-0000-0000A1130000}"/>
    <cellStyle name="Currency 2 5 3 3 4 2 2" xfId="5026" xr:uid="{00000000-0005-0000-0000-0000A2130000}"/>
    <cellStyle name="Currency 2 5 3 3 4 2 3" xfId="5027" xr:uid="{00000000-0005-0000-0000-0000A3130000}"/>
    <cellStyle name="Currency 2 5 3 3 4 2 4" xfId="5028" xr:uid="{00000000-0005-0000-0000-0000A4130000}"/>
    <cellStyle name="Currency 2 5 3 3 4 2 4 2" xfId="5029" xr:uid="{00000000-0005-0000-0000-0000A5130000}"/>
    <cellStyle name="Currency 2 5 3 3 4 2 4 2 2" xfId="5030" xr:uid="{00000000-0005-0000-0000-0000A6130000}"/>
    <cellStyle name="Currency 2 5 3 3 4 2 4 3" xfId="5031" xr:uid="{00000000-0005-0000-0000-0000A7130000}"/>
    <cellStyle name="Currency 2 5 3 3 4 2 5" xfId="5032" xr:uid="{00000000-0005-0000-0000-0000A8130000}"/>
    <cellStyle name="Currency 2 5 3 3 4 2 5 2" xfId="5033" xr:uid="{00000000-0005-0000-0000-0000A9130000}"/>
    <cellStyle name="Currency 2 5 3 3 4 2 5 2 2" xfId="5034" xr:uid="{00000000-0005-0000-0000-0000AA130000}"/>
    <cellStyle name="Currency 2 5 3 3 4 2 5 3" xfId="5035" xr:uid="{00000000-0005-0000-0000-0000AB130000}"/>
    <cellStyle name="Currency 2 5 3 3 4 2 6" xfId="5036" xr:uid="{00000000-0005-0000-0000-0000AC130000}"/>
    <cellStyle name="Currency 2 5 3 3 4 2 6 2" xfId="5037" xr:uid="{00000000-0005-0000-0000-0000AD130000}"/>
    <cellStyle name="Currency 2 5 3 3 4 2 6 2 2" xfId="5038" xr:uid="{00000000-0005-0000-0000-0000AE130000}"/>
    <cellStyle name="Currency 2 5 3 3 4 2 6 3" xfId="5039" xr:uid="{00000000-0005-0000-0000-0000AF130000}"/>
    <cellStyle name="Currency 2 5 3 3 4 2 7" xfId="5040" xr:uid="{00000000-0005-0000-0000-0000B0130000}"/>
    <cellStyle name="Currency 2 5 3 3 4 2 7 2" xfId="5041" xr:uid="{00000000-0005-0000-0000-0000B1130000}"/>
    <cellStyle name="Currency 2 5 3 3 4 2 8" xfId="5042" xr:uid="{00000000-0005-0000-0000-0000B2130000}"/>
    <cellStyle name="Currency 2 5 3 3 4 2 8 2" xfId="5043" xr:uid="{00000000-0005-0000-0000-0000B3130000}"/>
    <cellStyle name="Currency 2 5 3 3 4 2 9" xfId="5044" xr:uid="{00000000-0005-0000-0000-0000B4130000}"/>
    <cellStyle name="Currency 2 5 3 3 4 3" xfId="5045" xr:uid="{00000000-0005-0000-0000-0000B5130000}"/>
    <cellStyle name="Currency 2 5 3 3 4 4" xfId="5046" xr:uid="{00000000-0005-0000-0000-0000B6130000}"/>
    <cellStyle name="Currency 2 5 3 3 4 4 2" xfId="5047" xr:uid="{00000000-0005-0000-0000-0000B7130000}"/>
    <cellStyle name="Currency 2 5 3 3 4 4 2 2" xfId="5048" xr:uid="{00000000-0005-0000-0000-0000B8130000}"/>
    <cellStyle name="Currency 2 5 3 3 4 4 3" xfId="5049" xr:uid="{00000000-0005-0000-0000-0000B9130000}"/>
    <cellStyle name="Currency 2 5 3 3 4 5" xfId="5050" xr:uid="{00000000-0005-0000-0000-0000BA130000}"/>
    <cellStyle name="Currency 2 5 3 3 4 5 2" xfId="5051" xr:uid="{00000000-0005-0000-0000-0000BB130000}"/>
    <cellStyle name="Currency 2 5 3 3 4 5 2 2" xfId="5052" xr:uid="{00000000-0005-0000-0000-0000BC130000}"/>
    <cellStyle name="Currency 2 5 3 3 4 5 3" xfId="5053" xr:uid="{00000000-0005-0000-0000-0000BD130000}"/>
    <cellStyle name="Currency 2 5 3 3 5" xfId="5054" xr:uid="{00000000-0005-0000-0000-0000BE130000}"/>
    <cellStyle name="Currency 2 5 3 3 5 2" xfId="5055" xr:uid="{00000000-0005-0000-0000-0000BF130000}"/>
    <cellStyle name="Currency 2 5 3 3 5 3" xfId="5056" xr:uid="{00000000-0005-0000-0000-0000C0130000}"/>
    <cellStyle name="Currency 2 5 3 3 5 3 2" xfId="5057" xr:uid="{00000000-0005-0000-0000-0000C1130000}"/>
    <cellStyle name="Currency 2 5 3 3 5 3 3" xfId="5058" xr:uid="{00000000-0005-0000-0000-0000C2130000}"/>
    <cellStyle name="Currency 2 5 3 3 5 4" xfId="5059" xr:uid="{00000000-0005-0000-0000-0000C3130000}"/>
    <cellStyle name="Currency 2 5 3 3 5 4 2" xfId="5060" xr:uid="{00000000-0005-0000-0000-0000C4130000}"/>
    <cellStyle name="Currency 2 5 3 3 5 4 2 2" xfId="5061" xr:uid="{00000000-0005-0000-0000-0000C5130000}"/>
    <cellStyle name="Currency 2 5 3 3 5 4 3" xfId="5062" xr:uid="{00000000-0005-0000-0000-0000C6130000}"/>
    <cellStyle name="Currency 2 5 3 3 5 5" xfId="5063" xr:uid="{00000000-0005-0000-0000-0000C7130000}"/>
    <cellStyle name="Currency 2 5 3 3 5 5 2" xfId="5064" xr:uid="{00000000-0005-0000-0000-0000C8130000}"/>
    <cellStyle name="Currency 2 5 3 3 5 5 2 2" xfId="5065" xr:uid="{00000000-0005-0000-0000-0000C9130000}"/>
    <cellStyle name="Currency 2 5 3 3 5 5 3" xfId="5066" xr:uid="{00000000-0005-0000-0000-0000CA130000}"/>
    <cellStyle name="Currency 2 5 3 3 5 6" xfId="5067" xr:uid="{00000000-0005-0000-0000-0000CB130000}"/>
    <cellStyle name="Currency 2 5 3 3 5 6 2" xfId="5068" xr:uid="{00000000-0005-0000-0000-0000CC130000}"/>
    <cellStyle name="Currency 2 5 3 3 5 6 2 2" xfId="5069" xr:uid="{00000000-0005-0000-0000-0000CD130000}"/>
    <cellStyle name="Currency 2 5 3 3 5 6 3" xfId="5070" xr:uid="{00000000-0005-0000-0000-0000CE130000}"/>
    <cellStyle name="Currency 2 5 3 3 5 7" xfId="5071" xr:uid="{00000000-0005-0000-0000-0000CF130000}"/>
    <cellStyle name="Currency 2 5 3 3 5 7 2" xfId="5072" xr:uid="{00000000-0005-0000-0000-0000D0130000}"/>
    <cellStyle name="Currency 2 5 3 3 5 8" xfId="5073" xr:uid="{00000000-0005-0000-0000-0000D1130000}"/>
    <cellStyle name="Currency 2 5 3 3 5 8 2" xfId="5074" xr:uid="{00000000-0005-0000-0000-0000D2130000}"/>
    <cellStyle name="Currency 2 5 3 3 5 9" xfId="5075" xr:uid="{00000000-0005-0000-0000-0000D3130000}"/>
    <cellStyle name="Currency 2 5 3 3 6" xfId="5076" xr:uid="{00000000-0005-0000-0000-0000D4130000}"/>
    <cellStyle name="Currency 2 5 3 3 6 2" xfId="5077" xr:uid="{00000000-0005-0000-0000-0000D5130000}"/>
    <cellStyle name="Currency 2 5 3 3 6 3" xfId="5078" xr:uid="{00000000-0005-0000-0000-0000D6130000}"/>
    <cellStyle name="Currency 2 5 3 3 7" xfId="5079" xr:uid="{00000000-0005-0000-0000-0000D7130000}"/>
    <cellStyle name="Currency 2 5 3 3 8" xfId="5080" xr:uid="{00000000-0005-0000-0000-0000D8130000}"/>
    <cellStyle name="Currency 2 5 3 3 8 2" xfId="5081" xr:uid="{00000000-0005-0000-0000-0000D9130000}"/>
    <cellStyle name="Currency 2 5 3 3 8 2 2" xfId="5082" xr:uid="{00000000-0005-0000-0000-0000DA130000}"/>
    <cellStyle name="Currency 2 5 3 3 8 3" xfId="5083" xr:uid="{00000000-0005-0000-0000-0000DB130000}"/>
    <cellStyle name="Currency 2 5 3 3 8 4" xfId="5084" xr:uid="{00000000-0005-0000-0000-0000DC130000}"/>
    <cellStyle name="Currency 2 5 3 3 9" xfId="5085" xr:uid="{00000000-0005-0000-0000-0000DD130000}"/>
    <cellStyle name="Currency 2 5 3 3 9 2" xfId="5086" xr:uid="{00000000-0005-0000-0000-0000DE130000}"/>
    <cellStyle name="Currency 2 5 3 3 9 2 2" xfId="5087" xr:uid="{00000000-0005-0000-0000-0000DF130000}"/>
    <cellStyle name="Currency 2 5 3 3 9 3" xfId="5088" xr:uid="{00000000-0005-0000-0000-0000E0130000}"/>
    <cellStyle name="Currency 2 5 3 4" xfId="5089" xr:uid="{00000000-0005-0000-0000-0000E1130000}"/>
    <cellStyle name="Currency 2 5 3 4 2" xfId="5090" xr:uid="{00000000-0005-0000-0000-0000E2130000}"/>
    <cellStyle name="Currency 2 5 3 4 2 2" xfId="5091" xr:uid="{00000000-0005-0000-0000-0000E3130000}"/>
    <cellStyle name="Currency 2 5 3 4 2 3" xfId="5092" xr:uid="{00000000-0005-0000-0000-0000E4130000}"/>
    <cellStyle name="Currency 2 5 3 4 2 3 2" xfId="5093" xr:uid="{00000000-0005-0000-0000-0000E5130000}"/>
    <cellStyle name="Currency 2 5 3 4 2 3 3" xfId="5094" xr:uid="{00000000-0005-0000-0000-0000E6130000}"/>
    <cellStyle name="Currency 2 5 3 4 2 4" xfId="5095" xr:uid="{00000000-0005-0000-0000-0000E7130000}"/>
    <cellStyle name="Currency 2 5 3 4 2 4 2" xfId="5096" xr:uid="{00000000-0005-0000-0000-0000E8130000}"/>
    <cellStyle name="Currency 2 5 3 4 2 4 2 2" xfId="5097" xr:uid="{00000000-0005-0000-0000-0000E9130000}"/>
    <cellStyle name="Currency 2 5 3 4 2 4 3" xfId="5098" xr:uid="{00000000-0005-0000-0000-0000EA130000}"/>
    <cellStyle name="Currency 2 5 3 4 2 5" xfId="5099" xr:uid="{00000000-0005-0000-0000-0000EB130000}"/>
    <cellStyle name="Currency 2 5 3 4 2 5 2" xfId="5100" xr:uid="{00000000-0005-0000-0000-0000EC130000}"/>
    <cellStyle name="Currency 2 5 3 4 2 5 2 2" xfId="5101" xr:uid="{00000000-0005-0000-0000-0000ED130000}"/>
    <cellStyle name="Currency 2 5 3 4 2 5 3" xfId="5102" xr:uid="{00000000-0005-0000-0000-0000EE130000}"/>
    <cellStyle name="Currency 2 5 3 4 2 6" xfId="5103" xr:uid="{00000000-0005-0000-0000-0000EF130000}"/>
    <cellStyle name="Currency 2 5 3 4 2 6 2" xfId="5104" xr:uid="{00000000-0005-0000-0000-0000F0130000}"/>
    <cellStyle name="Currency 2 5 3 4 2 6 2 2" xfId="5105" xr:uid="{00000000-0005-0000-0000-0000F1130000}"/>
    <cellStyle name="Currency 2 5 3 4 2 6 3" xfId="5106" xr:uid="{00000000-0005-0000-0000-0000F2130000}"/>
    <cellStyle name="Currency 2 5 3 4 2 7" xfId="5107" xr:uid="{00000000-0005-0000-0000-0000F3130000}"/>
    <cellStyle name="Currency 2 5 3 4 2 7 2" xfId="5108" xr:uid="{00000000-0005-0000-0000-0000F4130000}"/>
    <cellStyle name="Currency 2 5 3 4 2 8" xfId="5109" xr:uid="{00000000-0005-0000-0000-0000F5130000}"/>
    <cellStyle name="Currency 2 5 3 4 2 8 2" xfId="5110" xr:uid="{00000000-0005-0000-0000-0000F6130000}"/>
    <cellStyle name="Currency 2 5 3 4 2 9" xfId="5111" xr:uid="{00000000-0005-0000-0000-0000F7130000}"/>
    <cellStyle name="Currency 2 5 3 4 3" xfId="5112" xr:uid="{00000000-0005-0000-0000-0000F8130000}"/>
    <cellStyle name="Currency 2 5 3 4 3 2" xfId="5113" xr:uid="{00000000-0005-0000-0000-0000F9130000}"/>
    <cellStyle name="Currency 2 5 3 4 3 3" xfId="5114" xr:uid="{00000000-0005-0000-0000-0000FA130000}"/>
    <cellStyle name="Currency 2 5 3 4 3 3 2" xfId="5115" xr:uid="{00000000-0005-0000-0000-0000FB130000}"/>
    <cellStyle name="Currency 2 5 3 4 3 3 3" xfId="5116" xr:uid="{00000000-0005-0000-0000-0000FC130000}"/>
    <cellStyle name="Currency 2 5 3 4 3 4" xfId="5117" xr:uid="{00000000-0005-0000-0000-0000FD130000}"/>
    <cellStyle name="Currency 2 5 3 4 3 4 2" xfId="5118" xr:uid="{00000000-0005-0000-0000-0000FE130000}"/>
    <cellStyle name="Currency 2 5 3 4 3 4 2 2" xfId="5119" xr:uid="{00000000-0005-0000-0000-0000FF130000}"/>
    <cellStyle name="Currency 2 5 3 4 3 4 3" xfId="5120" xr:uid="{00000000-0005-0000-0000-000000140000}"/>
    <cellStyle name="Currency 2 5 3 4 3 5" xfId="5121" xr:uid="{00000000-0005-0000-0000-000001140000}"/>
    <cellStyle name="Currency 2 5 3 4 3 5 2" xfId="5122" xr:uid="{00000000-0005-0000-0000-000002140000}"/>
    <cellStyle name="Currency 2 5 3 4 3 5 2 2" xfId="5123" xr:uid="{00000000-0005-0000-0000-000003140000}"/>
    <cellStyle name="Currency 2 5 3 4 3 5 3" xfId="5124" xr:uid="{00000000-0005-0000-0000-000004140000}"/>
    <cellStyle name="Currency 2 5 3 4 3 6" xfId="5125" xr:uid="{00000000-0005-0000-0000-000005140000}"/>
    <cellStyle name="Currency 2 5 3 4 3 6 2" xfId="5126" xr:uid="{00000000-0005-0000-0000-000006140000}"/>
    <cellStyle name="Currency 2 5 3 4 3 6 2 2" xfId="5127" xr:uid="{00000000-0005-0000-0000-000007140000}"/>
    <cellStyle name="Currency 2 5 3 4 3 6 3" xfId="5128" xr:uid="{00000000-0005-0000-0000-000008140000}"/>
    <cellStyle name="Currency 2 5 3 4 3 7" xfId="5129" xr:uid="{00000000-0005-0000-0000-000009140000}"/>
    <cellStyle name="Currency 2 5 3 4 3 7 2" xfId="5130" xr:uid="{00000000-0005-0000-0000-00000A140000}"/>
    <cellStyle name="Currency 2 5 3 4 3 8" xfId="5131" xr:uid="{00000000-0005-0000-0000-00000B140000}"/>
    <cellStyle name="Currency 2 5 3 4 3 8 2" xfId="5132" xr:uid="{00000000-0005-0000-0000-00000C140000}"/>
    <cellStyle name="Currency 2 5 3 4 3 9" xfId="5133" xr:uid="{00000000-0005-0000-0000-00000D140000}"/>
    <cellStyle name="Currency 2 5 3 4 4" xfId="5134" xr:uid="{00000000-0005-0000-0000-00000E140000}"/>
    <cellStyle name="Currency 2 5 3 4 4 2" xfId="5135" xr:uid="{00000000-0005-0000-0000-00000F140000}"/>
    <cellStyle name="Currency 2 5 3 4 4 3" xfId="5136" xr:uid="{00000000-0005-0000-0000-000010140000}"/>
    <cellStyle name="Currency 2 5 3 4 4 3 2" xfId="5137" xr:uid="{00000000-0005-0000-0000-000011140000}"/>
    <cellStyle name="Currency 2 5 3 4 4 3 2 2" xfId="5138" xr:uid="{00000000-0005-0000-0000-000012140000}"/>
    <cellStyle name="Currency 2 5 3 4 4 3 3" xfId="5139" xr:uid="{00000000-0005-0000-0000-000013140000}"/>
    <cellStyle name="Currency 2 5 3 4 4 4" xfId="5140" xr:uid="{00000000-0005-0000-0000-000014140000}"/>
    <cellStyle name="Currency 2 5 3 4 4 4 2" xfId="5141" xr:uid="{00000000-0005-0000-0000-000015140000}"/>
    <cellStyle name="Currency 2 5 3 4 4 4 2 2" xfId="5142" xr:uid="{00000000-0005-0000-0000-000016140000}"/>
    <cellStyle name="Currency 2 5 3 4 4 4 3" xfId="5143" xr:uid="{00000000-0005-0000-0000-000017140000}"/>
    <cellStyle name="Currency 2 5 3 4 4 5" xfId="5144" xr:uid="{00000000-0005-0000-0000-000018140000}"/>
    <cellStyle name="Currency 2 5 3 4 4 5 2" xfId="5145" xr:uid="{00000000-0005-0000-0000-000019140000}"/>
    <cellStyle name="Currency 2 5 3 4 4 5 2 2" xfId="5146" xr:uid="{00000000-0005-0000-0000-00001A140000}"/>
    <cellStyle name="Currency 2 5 3 4 4 5 3" xfId="5147" xr:uid="{00000000-0005-0000-0000-00001B140000}"/>
    <cellStyle name="Currency 2 5 3 4 4 6" xfId="5148" xr:uid="{00000000-0005-0000-0000-00001C140000}"/>
    <cellStyle name="Currency 2 5 3 4 4 6 2" xfId="5149" xr:uid="{00000000-0005-0000-0000-00001D140000}"/>
    <cellStyle name="Currency 2 5 3 4 4 7" xfId="5150" xr:uid="{00000000-0005-0000-0000-00001E140000}"/>
    <cellStyle name="Currency 2 5 3 4 4 7 2" xfId="5151" xr:uid="{00000000-0005-0000-0000-00001F140000}"/>
    <cellStyle name="Currency 2 5 3 4 4 8" xfId="5152" xr:uid="{00000000-0005-0000-0000-000020140000}"/>
    <cellStyle name="Currency 2 5 3 4 4 9" xfId="5153" xr:uid="{00000000-0005-0000-0000-000021140000}"/>
    <cellStyle name="Currency 2 5 3 4 5" xfId="5154" xr:uid="{00000000-0005-0000-0000-000022140000}"/>
    <cellStyle name="Currency 2 5 3 4 5 2" xfId="5155" xr:uid="{00000000-0005-0000-0000-000023140000}"/>
    <cellStyle name="Currency 2 5 3 4 5 3" xfId="5156" xr:uid="{00000000-0005-0000-0000-000024140000}"/>
    <cellStyle name="Currency 2 5 3 4 6" xfId="5157" xr:uid="{00000000-0005-0000-0000-000025140000}"/>
    <cellStyle name="Currency 2 5 3 4 6 2" xfId="5158" xr:uid="{00000000-0005-0000-0000-000026140000}"/>
    <cellStyle name="Currency 2 5 3 4 6 2 2" xfId="5159" xr:uid="{00000000-0005-0000-0000-000027140000}"/>
    <cellStyle name="Currency 2 5 3 4 6 2 2 2" xfId="5160" xr:uid="{00000000-0005-0000-0000-000028140000}"/>
    <cellStyle name="Currency 2 5 3 4 6 2 3" xfId="5161" xr:uid="{00000000-0005-0000-0000-000029140000}"/>
    <cellStyle name="Currency 2 5 3 4 6 3" xfId="5162" xr:uid="{00000000-0005-0000-0000-00002A140000}"/>
    <cellStyle name="Currency 2 5 3 4 6 3 2" xfId="5163" xr:uid="{00000000-0005-0000-0000-00002B140000}"/>
    <cellStyle name="Currency 2 5 3 4 6 3 2 2" xfId="5164" xr:uid="{00000000-0005-0000-0000-00002C140000}"/>
    <cellStyle name="Currency 2 5 3 4 6 3 3" xfId="5165" xr:uid="{00000000-0005-0000-0000-00002D140000}"/>
    <cellStyle name="Currency 2 5 3 4 6 4" xfId="5166" xr:uid="{00000000-0005-0000-0000-00002E140000}"/>
    <cellStyle name="Currency 2 5 3 4 6 4 2" xfId="5167" xr:uid="{00000000-0005-0000-0000-00002F140000}"/>
    <cellStyle name="Currency 2 5 3 4 6 4 2 2" xfId="5168" xr:uid="{00000000-0005-0000-0000-000030140000}"/>
    <cellStyle name="Currency 2 5 3 4 6 4 3" xfId="5169" xr:uid="{00000000-0005-0000-0000-000031140000}"/>
    <cellStyle name="Currency 2 5 3 4 6 5" xfId="5170" xr:uid="{00000000-0005-0000-0000-000032140000}"/>
    <cellStyle name="Currency 2 5 3 4 6 5 2" xfId="5171" xr:uid="{00000000-0005-0000-0000-000033140000}"/>
    <cellStyle name="Currency 2 5 3 4 6 6" xfId="5172" xr:uid="{00000000-0005-0000-0000-000034140000}"/>
    <cellStyle name="Currency 2 5 3 4 6 6 2" xfId="5173" xr:uid="{00000000-0005-0000-0000-000035140000}"/>
    <cellStyle name="Currency 2 5 3 4 6 7" xfId="5174" xr:uid="{00000000-0005-0000-0000-000036140000}"/>
    <cellStyle name="Currency 2 5 3 4 7" xfId="5175" xr:uid="{00000000-0005-0000-0000-000037140000}"/>
    <cellStyle name="Currency 2 5 3 4 7 2" xfId="5176" xr:uid="{00000000-0005-0000-0000-000038140000}"/>
    <cellStyle name="Currency 2 5 3 4 7 2 2" xfId="5177" xr:uid="{00000000-0005-0000-0000-000039140000}"/>
    <cellStyle name="Currency 2 5 3 4 7 3" xfId="5178" xr:uid="{00000000-0005-0000-0000-00003A140000}"/>
    <cellStyle name="Currency 2 5 3 4 8" xfId="5179" xr:uid="{00000000-0005-0000-0000-00003B140000}"/>
    <cellStyle name="Currency 2 5 3 4 8 2" xfId="5180" xr:uid="{00000000-0005-0000-0000-00003C140000}"/>
    <cellStyle name="Currency 2 5 3 4 8 2 2" xfId="5181" xr:uid="{00000000-0005-0000-0000-00003D140000}"/>
    <cellStyle name="Currency 2 5 3 4 8 3" xfId="5182" xr:uid="{00000000-0005-0000-0000-00003E140000}"/>
    <cellStyle name="Currency 2 5 3 5" xfId="5183" xr:uid="{00000000-0005-0000-0000-00003F140000}"/>
    <cellStyle name="Currency 2 5 3 5 10" xfId="5184" xr:uid="{00000000-0005-0000-0000-000040140000}"/>
    <cellStyle name="Currency 2 5 3 5 2" xfId="5185" xr:uid="{00000000-0005-0000-0000-000041140000}"/>
    <cellStyle name="Currency 2 5 3 5 2 2" xfId="5186" xr:uid="{00000000-0005-0000-0000-000042140000}"/>
    <cellStyle name="Currency 2 5 3 5 2 3" xfId="5187" xr:uid="{00000000-0005-0000-0000-000043140000}"/>
    <cellStyle name="Currency 2 5 3 5 2 3 2" xfId="5188" xr:uid="{00000000-0005-0000-0000-000044140000}"/>
    <cellStyle name="Currency 2 5 3 5 2 3 3" xfId="5189" xr:uid="{00000000-0005-0000-0000-000045140000}"/>
    <cellStyle name="Currency 2 5 3 5 2 4" xfId="5190" xr:uid="{00000000-0005-0000-0000-000046140000}"/>
    <cellStyle name="Currency 2 5 3 5 2 4 2" xfId="5191" xr:uid="{00000000-0005-0000-0000-000047140000}"/>
    <cellStyle name="Currency 2 5 3 5 2 4 2 2" xfId="5192" xr:uid="{00000000-0005-0000-0000-000048140000}"/>
    <cellStyle name="Currency 2 5 3 5 2 4 3" xfId="5193" xr:uid="{00000000-0005-0000-0000-000049140000}"/>
    <cellStyle name="Currency 2 5 3 5 2 5" xfId="5194" xr:uid="{00000000-0005-0000-0000-00004A140000}"/>
    <cellStyle name="Currency 2 5 3 5 2 5 2" xfId="5195" xr:uid="{00000000-0005-0000-0000-00004B140000}"/>
    <cellStyle name="Currency 2 5 3 5 2 5 2 2" xfId="5196" xr:uid="{00000000-0005-0000-0000-00004C140000}"/>
    <cellStyle name="Currency 2 5 3 5 2 5 3" xfId="5197" xr:uid="{00000000-0005-0000-0000-00004D140000}"/>
    <cellStyle name="Currency 2 5 3 5 2 6" xfId="5198" xr:uid="{00000000-0005-0000-0000-00004E140000}"/>
    <cellStyle name="Currency 2 5 3 5 2 6 2" xfId="5199" xr:uid="{00000000-0005-0000-0000-00004F140000}"/>
    <cellStyle name="Currency 2 5 3 5 2 6 2 2" xfId="5200" xr:uid="{00000000-0005-0000-0000-000050140000}"/>
    <cellStyle name="Currency 2 5 3 5 2 6 3" xfId="5201" xr:uid="{00000000-0005-0000-0000-000051140000}"/>
    <cellStyle name="Currency 2 5 3 5 2 7" xfId="5202" xr:uid="{00000000-0005-0000-0000-000052140000}"/>
    <cellStyle name="Currency 2 5 3 5 2 7 2" xfId="5203" xr:uid="{00000000-0005-0000-0000-000053140000}"/>
    <cellStyle name="Currency 2 5 3 5 2 8" xfId="5204" xr:uid="{00000000-0005-0000-0000-000054140000}"/>
    <cellStyle name="Currency 2 5 3 5 2 8 2" xfId="5205" xr:uid="{00000000-0005-0000-0000-000055140000}"/>
    <cellStyle name="Currency 2 5 3 5 2 9" xfId="5206" xr:uid="{00000000-0005-0000-0000-000056140000}"/>
    <cellStyle name="Currency 2 5 3 5 3" xfId="5207" xr:uid="{00000000-0005-0000-0000-000057140000}"/>
    <cellStyle name="Currency 2 5 3 5 4" xfId="5208" xr:uid="{00000000-0005-0000-0000-000058140000}"/>
    <cellStyle name="Currency 2 5 3 5 4 2" xfId="5209" xr:uid="{00000000-0005-0000-0000-000059140000}"/>
    <cellStyle name="Currency 2 5 3 5 4 3" xfId="5210" xr:uid="{00000000-0005-0000-0000-00005A140000}"/>
    <cellStyle name="Currency 2 5 3 5 5" xfId="5211" xr:uid="{00000000-0005-0000-0000-00005B140000}"/>
    <cellStyle name="Currency 2 5 3 5 5 2" xfId="5212" xr:uid="{00000000-0005-0000-0000-00005C140000}"/>
    <cellStyle name="Currency 2 5 3 5 5 2 2" xfId="5213" xr:uid="{00000000-0005-0000-0000-00005D140000}"/>
    <cellStyle name="Currency 2 5 3 5 5 3" xfId="5214" xr:uid="{00000000-0005-0000-0000-00005E140000}"/>
    <cellStyle name="Currency 2 5 3 5 6" xfId="5215" xr:uid="{00000000-0005-0000-0000-00005F140000}"/>
    <cellStyle name="Currency 2 5 3 5 6 2" xfId="5216" xr:uid="{00000000-0005-0000-0000-000060140000}"/>
    <cellStyle name="Currency 2 5 3 5 6 2 2" xfId="5217" xr:uid="{00000000-0005-0000-0000-000061140000}"/>
    <cellStyle name="Currency 2 5 3 5 6 3" xfId="5218" xr:uid="{00000000-0005-0000-0000-000062140000}"/>
    <cellStyle name="Currency 2 5 3 5 7" xfId="5219" xr:uid="{00000000-0005-0000-0000-000063140000}"/>
    <cellStyle name="Currency 2 5 3 5 7 2" xfId="5220" xr:uid="{00000000-0005-0000-0000-000064140000}"/>
    <cellStyle name="Currency 2 5 3 5 7 2 2" xfId="5221" xr:uid="{00000000-0005-0000-0000-000065140000}"/>
    <cellStyle name="Currency 2 5 3 5 7 3" xfId="5222" xr:uid="{00000000-0005-0000-0000-000066140000}"/>
    <cellStyle name="Currency 2 5 3 5 8" xfId="5223" xr:uid="{00000000-0005-0000-0000-000067140000}"/>
    <cellStyle name="Currency 2 5 3 5 8 2" xfId="5224" xr:uid="{00000000-0005-0000-0000-000068140000}"/>
    <cellStyle name="Currency 2 5 3 5 9" xfId="5225" xr:uid="{00000000-0005-0000-0000-000069140000}"/>
    <cellStyle name="Currency 2 5 3 5 9 2" xfId="5226" xr:uid="{00000000-0005-0000-0000-00006A140000}"/>
    <cellStyle name="Currency 2 5 3 6" xfId="5227" xr:uid="{00000000-0005-0000-0000-00006B140000}"/>
    <cellStyle name="Currency 2 5 3 6 2" xfId="5228" xr:uid="{00000000-0005-0000-0000-00006C140000}"/>
    <cellStyle name="Currency 2 5 3 6 2 10" xfId="5229" xr:uid="{00000000-0005-0000-0000-00006D140000}"/>
    <cellStyle name="Currency 2 5 3 6 2 2" xfId="5230" xr:uid="{00000000-0005-0000-0000-00006E140000}"/>
    <cellStyle name="Currency 2 5 3 6 2 3" xfId="5231" xr:uid="{00000000-0005-0000-0000-00006F140000}"/>
    <cellStyle name="Currency 2 5 3 6 2 4" xfId="5232" xr:uid="{00000000-0005-0000-0000-000070140000}"/>
    <cellStyle name="Currency 2 5 3 6 2 4 2" xfId="5233" xr:uid="{00000000-0005-0000-0000-000071140000}"/>
    <cellStyle name="Currency 2 5 3 6 2 4 2 2" xfId="5234" xr:uid="{00000000-0005-0000-0000-000072140000}"/>
    <cellStyle name="Currency 2 5 3 6 2 4 3" xfId="5235" xr:uid="{00000000-0005-0000-0000-000073140000}"/>
    <cellStyle name="Currency 2 5 3 6 2 5" xfId="5236" xr:uid="{00000000-0005-0000-0000-000074140000}"/>
    <cellStyle name="Currency 2 5 3 6 2 5 2" xfId="5237" xr:uid="{00000000-0005-0000-0000-000075140000}"/>
    <cellStyle name="Currency 2 5 3 6 2 5 2 2" xfId="5238" xr:uid="{00000000-0005-0000-0000-000076140000}"/>
    <cellStyle name="Currency 2 5 3 6 2 5 3" xfId="5239" xr:uid="{00000000-0005-0000-0000-000077140000}"/>
    <cellStyle name="Currency 2 5 3 6 2 6" xfId="5240" xr:uid="{00000000-0005-0000-0000-000078140000}"/>
    <cellStyle name="Currency 2 5 3 6 2 6 2" xfId="5241" xr:uid="{00000000-0005-0000-0000-000079140000}"/>
    <cellStyle name="Currency 2 5 3 6 2 6 2 2" xfId="5242" xr:uid="{00000000-0005-0000-0000-00007A140000}"/>
    <cellStyle name="Currency 2 5 3 6 2 6 3" xfId="5243" xr:uid="{00000000-0005-0000-0000-00007B140000}"/>
    <cellStyle name="Currency 2 5 3 6 2 7" xfId="5244" xr:uid="{00000000-0005-0000-0000-00007C140000}"/>
    <cellStyle name="Currency 2 5 3 6 2 7 2" xfId="5245" xr:uid="{00000000-0005-0000-0000-00007D140000}"/>
    <cellStyle name="Currency 2 5 3 6 2 8" xfId="5246" xr:uid="{00000000-0005-0000-0000-00007E140000}"/>
    <cellStyle name="Currency 2 5 3 6 2 8 2" xfId="5247" xr:uid="{00000000-0005-0000-0000-00007F140000}"/>
    <cellStyle name="Currency 2 5 3 6 2 9" xfId="5248" xr:uid="{00000000-0005-0000-0000-000080140000}"/>
    <cellStyle name="Currency 2 5 3 6 3" xfId="5249" xr:uid="{00000000-0005-0000-0000-000081140000}"/>
    <cellStyle name="Currency 2 5 3 6 4" xfId="5250" xr:uid="{00000000-0005-0000-0000-000082140000}"/>
    <cellStyle name="Currency 2 5 3 6 4 2" xfId="5251" xr:uid="{00000000-0005-0000-0000-000083140000}"/>
    <cellStyle name="Currency 2 5 3 6 4 2 2" xfId="5252" xr:uid="{00000000-0005-0000-0000-000084140000}"/>
    <cellStyle name="Currency 2 5 3 6 4 3" xfId="5253" xr:uid="{00000000-0005-0000-0000-000085140000}"/>
    <cellStyle name="Currency 2 5 3 6 5" xfId="5254" xr:uid="{00000000-0005-0000-0000-000086140000}"/>
    <cellStyle name="Currency 2 5 3 6 5 2" xfId="5255" xr:uid="{00000000-0005-0000-0000-000087140000}"/>
    <cellStyle name="Currency 2 5 3 6 5 2 2" xfId="5256" xr:uid="{00000000-0005-0000-0000-000088140000}"/>
    <cellStyle name="Currency 2 5 3 6 5 3" xfId="5257" xr:uid="{00000000-0005-0000-0000-000089140000}"/>
    <cellStyle name="Currency 2 5 3 7" xfId="5258" xr:uid="{00000000-0005-0000-0000-00008A140000}"/>
    <cellStyle name="Currency 2 5 3 7 2" xfId="5259" xr:uid="{00000000-0005-0000-0000-00008B140000}"/>
    <cellStyle name="Currency 2 5 3 7 3" xfId="5260" xr:uid="{00000000-0005-0000-0000-00008C140000}"/>
    <cellStyle name="Currency 2 5 3 7 3 2" xfId="5261" xr:uid="{00000000-0005-0000-0000-00008D140000}"/>
    <cellStyle name="Currency 2 5 3 7 3 3" xfId="5262" xr:uid="{00000000-0005-0000-0000-00008E140000}"/>
    <cellStyle name="Currency 2 5 3 7 4" xfId="5263" xr:uid="{00000000-0005-0000-0000-00008F140000}"/>
    <cellStyle name="Currency 2 5 3 7 4 2" xfId="5264" xr:uid="{00000000-0005-0000-0000-000090140000}"/>
    <cellStyle name="Currency 2 5 3 7 4 2 2" xfId="5265" xr:uid="{00000000-0005-0000-0000-000091140000}"/>
    <cellStyle name="Currency 2 5 3 7 4 3" xfId="5266" xr:uid="{00000000-0005-0000-0000-000092140000}"/>
    <cellStyle name="Currency 2 5 3 7 5" xfId="5267" xr:uid="{00000000-0005-0000-0000-000093140000}"/>
    <cellStyle name="Currency 2 5 3 7 5 2" xfId="5268" xr:uid="{00000000-0005-0000-0000-000094140000}"/>
    <cellStyle name="Currency 2 5 3 7 5 2 2" xfId="5269" xr:uid="{00000000-0005-0000-0000-000095140000}"/>
    <cellStyle name="Currency 2 5 3 7 5 3" xfId="5270" xr:uid="{00000000-0005-0000-0000-000096140000}"/>
    <cellStyle name="Currency 2 5 3 7 6" xfId="5271" xr:uid="{00000000-0005-0000-0000-000097140000}"/>
    <cellStyle name="Currency 2 5 3 7 6 2" xfId="5272" xr:uid="{00000000-0005-0000-0000-000098140000}"/>
    <cellStyle name="Currency 2 5 3 7 6 2 2" xfId="5273" xr:uid="{00000000-0005-0000-0000-000099140000}"/>
    <cellStyle name="Currency 2 5 3 7 6 3" xfId="5274" xr:uid="{00000000-0005-0000-0000-00009A140000}"/>
    <cellStyle name="Currency 2 5 3 7 7" xfId="5275" xr:uid="{00000000-0005-0000-0000-00009B140000}"/>
    <cellStyle name="Currency 2 5 3 7 7 2" xfId="5276" xr:uid="{00000000-0005-0000-0000-00009C140000}"/>
    <cellStyle name="Currency 2 5 3 7 8" xfId="5277" xr:uid="{00000000-0005-0000-0000-00009D140000}"/>
    <cellStyle name="Currency 2 5 3 7 8 2" xfId="5278" xr:uid="{00000000-0005-0000-0000-00009E140000}"/>
    <cellStyle name="Currency 2 5 3 7 9" xfId="5279" xr:uid="{00000000-0005-0000-0000-00009F140000}"/>
    <cellStyle name="Currency 2 5 3 8" xfId="5280" xr:uid="{00000000-0005-0000-0000-0000A0140000}"/>
    <cellStyle name="Currency 2 5 3 8 2" xfId="5281" xr:uid="{00000000-0005-0000-0000-0000A1140000}"/>
    <cellStyle name="Currency 2 5 3 8 3" xfId="5282" xr:uid="{00000000-0005-0000-0000-0000A2140000}"/>
    <cellStyle name="Currency 2 5 3 9" xfId="5283" xr:uid="{00000000-0005-0000-0000-0000A3140000}"/>
    <cellStyle name="Currency 2 5 4" xfId="5284" xr:uid="{00000000-0005-0000-0000-0000A4140000}"/>
    <cellStyle name="Currency 2 5 4 10" xfId="5285" xr:uid="{00000000-0005-0000-0000-0000A5140000}"/>
    <cellStyle name="Currency 2 5 4 10 2" xfId="5286" xr:uid="{00000000-0005-0000-0000-0000A6140000}"/>
    <cellStyle name="Currency 2 5 4 10 2 2" xfId="5287" xr:uid="{00000000-0005-0000-0000-0000A7140000}"/>
    <cellStyle name="Currency 2 5 4 10 3" xfId="5288" xr:uid="{00000000-0005-0000-0000-0000A8140000}"/>
    <cellStyle name="Currency 2 5 4 11" xfId="5289" xr:uid="{00000000-0005-0000-0000-0000A9140000}"/>
    <cellStyle name="Currency 2 5 4 11 2" xfId="5290" xr:uid="{00000000-0005-0000-0000-0000AA140000}"/>
    <cellStyle name="Currency 2 5 4 12" xfId="5291" xr:uid="{00000000-0005-0000-0000-0000AB140000}"/>
    <cellStyle name="Currency 2 5 4 12 2" xfId="5292" xr:uid="{00000000-0005-0000-0000-0000AC140000}"/>
    <cellStyle name="Currency 2 5 4 13" xfId="5293" xr:uid="{00000000-0005-0000-0000-0000AD140000}"/>
    <cellStyle name="Currency 2 5 4 14" xfId="5294" xr:uid="{00000000-0005-0000-0000-0000AE140000}"/>
    <cellStyle name="Currency 2 5 4 15" xfId="5295" xr:uid="{00000000-0005-0000-0000-0000AF140000}"/>
    <cellStyle name="Currency 2 5 4 2" xfId="5296" xr:uid="{00000000-0005-0000-0000-0000B0140000}"/>
    <cellStyle name="Currency 2 5 4 2 2" xfId="5297" xr:uid="{00000000-0005-0000-0000-0000B1140000}"/>
    <cellStyle name="Currency 2 5 4 2 2 2" xfId="5298" xr:uid="{00000000-0005-0000-0000-0000B2140000}"/>
    <cellStyle name="Currency 2 5 4 2 2 3" xfId="5299" xr:uid="{00000000-0005-0000-0000-0000B3140000}"/>
    <cellStyle name="Currency 2 5 4 2 2 3 2" xfId="5300" xr:uid="{00000000-0005-0000-0000-0000B4140000}"/>
    <cellStyle name="Currency 2 5 4 2 2 3 3" xfId="5301" xr:uid="{00000000-0005-0000-0000-0000B5140000}"/>
    <cellStyle name="Currency 2 5 4 2 2 4" xfId="5302" xr:uid="{00000000-0005-0000-0000-0000B6140000}"/>
    <cellStyle name="Currency 2 5 4 2 2 4 2" xfId="5303" xr:uid="{00000000-0005-0000-0000-0000B7140000}"/>
    <cellStyle name="Currency 2 5 4 2 2 4 2 2" xfId="5304" xr:uid="{00000000-0005-0000-0000-0000B8140000}"/>
    <cellStyle name="Currency 2 5 4 2 2 4 3" xfId="5305" xr:uid="{00000000-0005-0000-0000-0000B9140000}"/>
    <cellStyle name="Currency 2 5 4 2 2 5" xfId="5306" xr:uid="{00000000-0005-0000-0000-0000BA140000}"/>
    <cellStyle name="Currency 2 5 4 2 2 5 2" xfId="5307" xr:uid="{00000000-0005-0000-0000-0000BB140000}"/>
    <cellStyle name="Currency 2 5 4 2 2 5 2 2" xfId="5308" xr:uid="{00000000-0005-0000-0000-0000BC140000}"/>
    <cellStyle name="Currency 2 5 4 2 2 5 3" xfId="5309" xr:uid="{00000000-0005-0000-0000-0000BD140000}"/>
    <cellStyle name="Currency 2 5 4 2 2 6" xfId="5310" xr:uid="{00000000-0005-0000-0000-0000BE140000}"/>
    <cellStyle name="Currency 2 5 4 2 2 6 2" xfId="5311" xr:uid="{00000000-0005-0000-0000-0000BF140000}"/>
    <cellStyle name="Currency 2 5 4 2 2 6 2 2" xfId="5312" xr:uid="{00000000-0005-0000-0000-0000C0140000}"/>
    <cellStyle name="Currency 2 5 4 2 2 6 3" xfId="5313" xr:uid="{00000000-0005-0000-0000-0000C1140000}"/>
    <cellStyle name="Currency 2 5 4 2 2 7" xfId="5314" xr:uid="{00000000-0005-0000-0000-0000C2140000}"/>
    <cellStyle name="Currency 2 5 4 2 2 7 2" xfId="5315" xr:uid="{00000000-0005-0000-0000-0000C3140000}"/>
    <cellStyle name="Currency 2 5 4 2 2 8" xfId="5316" xr:uid="{00000000-0005-0000-0000-0000C4140000}"/>
    <cellStyle name="Currency 2 5 4 2 2 8 2" xfId="5317" xr:uid="{00000000-0005-0000-0000-0000C5140000}"/>
    <cellStyle name="Currency 2 5 4 2 2 9" xfId="5318" xr:uid="{00000000-0005-0000-0000-0000C6140000}"/>
    <cellStyle name="Currency 2 5 4 2 3" xfId="5319" xr:uid="{00000000-0005-0000-0000-0000C7140000}"/>
    <cellStyle name="Currency 2 5 4 2 3 2" xfId="5320" xr:uid="{00000000-0005-0000-0000-0000C8140000}"/>
    <cellStyle name="Currency 2 5 4 2 3 3" xfId="5321" xr:uid="{00000000-0005-0000-0000-0000C9140000}"/>
    <cellStyle name="Currency 2 5 4 2 3 3 2" xfId="5322" xr:uid="{00000000-0005-0000-0000-0000CA140000}"/>
    <cellStyle name="Currency 2 5 4 2 3 3 3" xfId="5323" xr:uid="{00000000-0005-0000-0000-0000CB140000}"/>
    <cellStyle name="Currency 2 5 4 2 3 4" xfId="5324" xr:uid="{00000000-0005-0000-0000-0000CC140000}"/>
    <cellStyle name="Currency 2 5 4 2 3 4 2" xfId="5325" xr:uid="{00000000-0005-0000-0000-0000CD140000}"/>
    <cellStyle name="Currency 2 5 4 2 3 4 2 2" xfId="5326" xr:uid="{00000000-0005-0000-0000-0000CE140000}"/>
    <cellStyle name="Currency 2 5 4 2 3 4 3" xfId="5327" xr:uid="{00000000-0005-0000-0000-0000CF140000}"/>
    <cellStyle name="Currency 2 5 4 2 3 5" xfId="5328" xr:uid="{00000000-0005-0000-0000-0000D0140000}"/>
    <cellStyle name="Currency 2 5 4 2 3 5 2" xfId="5329" xr:uid="{00000000-0005-0000-0000-0000D1140000}"/>
    <cellStyle name="Currency 2 5 4 2 3 5 2 2" xfId="5330" xr:uid="{00000000-0005-0000-0000-0000D2140000}"/>
    <cellStyle name="Currency 2 5 4 2 3 5 3" xfId="5331" xr:uid="{00000000-0005-0000-0000-0000D3140000}"/>
    <cellStyle name="Currency 2 5 4 2 3 6" xfId="5332" xr:uid="{00000000-0005-0000-0000-0000D4140000}"/>
    <cellStyle name="Currency 2 5 4 2 3 6 2" xfId="5333" xr:uid="{00000000-0005-0000-0000-0000D5140000}"/>
    <cellStyle name="Currency 2 5 4 2 3 6 2 2" xfId="5334" xr:uid="{00000000-0005-0000-0000-0000D6140000}"/>
    <cellStyle name="Currency 2 5 4 2 3 6 3" xfId="5335" xr:uid="{00000000-0005-0000-0000-0000D7140000}"/>
    <cellStyle name="Currency 2 5 4 2 3 7" xfId="5336" xr:uid="{00000000-0005-0000-0000-0000D8140000}"/>
    <cellStyle name="Currency 2 5 4 2 3 7 2" xfId="5337" xr:uid="{00000000-0005-0000-0000-0000D9140000}"/>
    <cellStyle name="Currency 2 5 4 2 3 8" xfId="5338" xr:uid="{00000000-0005-0000-0000-0000DA140000}"/>
    <cellStyle name="Currency 2 5 4 2 3 8 2" xfId="5339" xr:uid="{00000000-0005-0000-0000-0000DB140000}"/>
    <cellStyle name="Currency 2 5 4 2 3 9" xfId="5340" xr:uid="{00000000-0005-0000-0000-0000DC140000}"/>
    <cellStyle name="Currency 2 5 4 2 4" xfId="5341" xr:uid="{00000000-0005-0000-0000-0000DD140000}"/>
    <cellStyle name="Currency 2 5 4 2 4 2" xfId="5342" xr:uid="{00000000-0005-0000-0000-0000DE140000}"/>
    <cellStyle name="Currency 2 5 4 2 4 3" xfId="5343" xr:uid="{00000000-0005-0000-0000-0000DF140000}"/>
    <cellStyle name="Currency 2 5 4 2 4 3 2" xfId="5344" xr:uid="{00000000-0005-0000-0000-0000E0140000}"/>
    <cellStyle name="Currency 2 5 4 2 4 3 2 2" xfId="5345" xr:uid="{00000000-0005-0000-0000-0000E1140000}"/>
    <cellStyle name="Currency 2 5 4 2 4 3 3" xfId="5346" xr:uid="{00000000-0005-0000-0000-0000E2140000}"/>
    <cellStyle name="Currency 2 5 4 2 4 4" xfId="5347" xr:uid="{00000000-0005-0000-0000-0000E3140000}"/>
    <cellStyle name="Currency 2 5 4 2 4 4 2" xfId="5348" xr:uid="{00000000-0005-0000-0000-0000E4140000}"/>
    <cellStyle name="Currency 2 5 4 2 4 4 2 2" xfId="5349" xr:uid="{00000000-0005-0000-0000-0000E5140000}"/>
    <cellStyle name="Currency 2 5 4 2 4 4 3" xfId="5350" xr:uid="{00000000-0005-0000-0000-0000E6140000}"/>
    <cellStyle name="Currency 2 5 4 2 4 5" xfId="5351" xr:uid="{00000000-0005-0000-0000-0000E7140000}"/>
    <cellStyle name="Currency 2 5 4 2 4 5 2" xfId="5352" xr:uid="{00000000-0005-0000-0000-0000E8140000}"/>
    <cellStyle name="Currency 2 5 4 2 4 5 2 2" xfId="5353" xr:uid="{00000000-0005-0000-0000-0000E9140000}"/>
    <cellStyle name="Currency 2 5 4 2 4 5 3" xfId="5354" xr:uid="{00000000-0005-0000-0000-0000EA140000}"/>
    <cellStyle name="Currency 2 5 4 2 4 6" xfId="5355" xr:uid="{00000000-0005-0000-0000-0000EB140000}"/>
    <cellStyle name="Currency 2 5 4 2 4 6 2" xfId="5356" xr:uid="{00000000-0005-0000-0000-0000EC140000}"/>
    <cellStyle name="Currency 2 5 4 2 4 7" xfId="5357" xr:uid="{00000000-0005-0000-0000-0000ED140000}"/>
    <cellStyle name="Currency 2 5 4 2 4 7 2" xfId="5358" xr:uid="{00000000-0005-0000-0000-0000EE140000}"/>
    <cellStyle name="Currency 2 5 4 2 4 8" xfId="5359" xr:uid="{00000000-0005-0000-0000-0000EF140000}"/>
    <cellStyle name="Currency 2 5 4 2 4 9" xfId="5360" xr:uid="{00000000-0005-0000-0000-0000F0140000}"/>
    <cellStyle name="Currency 2 5 4 2 5" xfId="5361" xr:uid="{00000000-0005-0000-0000-0000F1140000}"/>
    <cellStyle name="Currency 2 5 4 2 5 2" xfId="5362" xr:uid="{00000000-0005-0000-0000-0000F2140000}"/>
    <cellStyle name="Currency 2 5 4 2 5 3" xfId="5363" xr:uid="{00000000-0005-0000-0000-0000F3140000}"/>
    <cellStyle name="Currency 2 5 4 2 6" xfId="5364" xr:uid="{00000000-0005-0000-0000-0000F4140000}"/>
    <cellStyle name="Currency 2 5 4 2 6 2" xfId="5365" xr:uid="{00000000-0005-0000-0000-0000F5140000}"/>
    <cellStyle name="Currency 2 5 4 2 6 2 2" xfId="5366" xr:uid="{00000000-0005-0000-0000-0000F6140000}"/>
    <cellStyle name="Currency 2 5 4 2 6 2 2 2" xfId="5367" xr:uid="{00000000-0005-0000-0000-0000F7140000}"/>
    <cellStyle name="Currency 2 5 4 2 6 2 3" xfId="5368" xr:uid="{00000000-0005-0000-0000-0000F8140000}"/>
    <cellStyle name="Currency 2 5 4 2 6 3" xfId="5369" xr:uid="{00000000-0005-0000-0000-0000F9140000}"/>
    <cellStyle name="Currency 2 5 4 2 6 3 2" xfId="5370" xr:uid="{00000000-0005-0000-0000-0000FA140000}"/>
    <cellStyle name="Currency 2 5 4 2 6 3 2 2" xfId="5371" xr:uid="{00000000-0005-0000-0000-0000FB140000}"/>
    <cellStyle name="Currency 2 5 4 2 6 3 3" xfId="5372" xr:uid="{00000000-0005-0000-0000-0000FC140000}"/>
    <cellStyle name="Currency 2 5 4 2 6 4" xfId="5373" xr:uid="{00000000-0005-0000-0000-0000FD140000}"/>
    <cellStyle name="Currency 2 5 4 2 6 4 2" xfId="5374" xr:uid="{00000000-0005-0000-0000-0000FE140000}"/>
    <cellStyle name="Currency 2 5 4 2 6 4 2 2" xfId="5375" xr:uid="{00000000-0005-0000-0000-0000FF140000}"/>
    <cellStyle name="Currency 2 5 4 2 6 4 3" xfId="5376" xr:uid="{00000000-0005-0000-0000-000000150000}"/>
    <cellStyle name="Currency 2 5 4 2 6 5" xfId="5377" xr:uid="{00000000-0005-0000-0000-000001150000}"/>
    <cellStyle name="Currency 2 5 4 2 6 5 2" xfId="5378" xr:uid="{00000000-0005-0000-0000-000002150000}"/>
    <cellStyle name="Currency 2 5 4 2 6 6" xfId="5379" xr:uid="{00000000-0005-0000-0000-000003150000}"/>
    <cellStyle name="Currency 2 5 4 2 6 6 2" xfId="5380" xr:uid="{00000000-0005-0000-0000-000004150000}"/>
    <cellStyle name="Currency 2 5 4 2 6 7" xfId="5381" xr:uid="{00000000-0005-0000-0000-000005150000}"/>
    <cellStyle name="Currency 2 5 4 2 7" xfId="5382" xr:uid="{00000000-0005-0000-0000-000006150000}"/>
    <cellStyle name="Currency 2 5 4 2 7 2" xfId="5383" xr:uid="{00000000-0005-0000-0000-000007150000}"/>
    <cellStyle name="Currency 2 5 4 2 7 2 2" xfId="5384" xr:uid="{00000000-0005-0000-0000-000008150000}"/>
    <cellStyle name="Currency 2 5 4 2 7 3" xfId="5385" xr:uid="{00000000-0005-0000-0000-000009150000}"/>
    <cellStyle name="Currency 2 5 4 2 8" xfId="5386" xr:uid="{00000000-0005-0000-0000-00000A150000}"/>
    <cellStyle name="Currency 2 5 4 2 8 2" xfId="5387" xr:uid="{00000000-0005-0000-0000-00000B150000}"/>
    <cellStyle name="Currency 2 5 4 2 8 2 2" xfId="5388" xr:uid="{00000000-0005-0000-0000-00000C150000}"/>
    <cellStyle name="Currency 2 5 4 2 8 3" xfId="5389" xr:uid="{00000000-0005-0000-0000-00000D150000}"/>
    <cellStyle name="Currency 2 5 4 3" xfId="5390" xr:uid="{00000000-0005-0000-0000-00000E150000}"/>
    <cellStyle name="Currency 2 5 4 3 10" xfId="5391" xr:uid="{00000000-0005-0000-0000-00000F150000}"/>
    <cellStyle name="Currency 2 5 4 3 2" xfId="5392" xr:uid="{00000000-0005-0000-0000-000010150000}"/>
    <cellStyle name="Currency 2 5 4 3 2 2" xfId="5393" xr:uid="{00000000-0005-0000-0000-000011150000}"/>
    <cellStyle name="Currency 2 5 4 3 2 3" xfId="5394" xr:uid="{00000000-0005-0000-0000-000012150000}"/>
    <cellStyle name="Currency 2 5 4 3 2 3 2" xfId="5395" xr:uid="{00000000-0005-0000-0000-000013150000}"/>
    <cellStyle name="Currency 2 5 4 3 2 3 3" xfId="5396" xr:uid="{00000000-0005-0000-0000-000014150000}"/>
    <cellStyle name="Currency 2 5 4 3 2 4" xfId="5397" xr:uid="{00000000-0005-0000-0000-000015150000}"/>
    <cellStyle name="Currency 2 5 4 3 2 4 2" xfId="5398" xr:uid="{00000000-0005-0000-0000-000016150000}"/>
    <cellStyle name="Currency 2 5 4 3 2 4 2 2" xfId="5399" xr:uid="{00000000-0005-0000-0000-000017150000}"/>
    <cellStyle name="Currency 2 5 4 3 2 4 3" xfId="5400" xr:uid="{00000000-0005-0000-0000-000018150000}"/>
    <cellStyle name="Currency 2 5 4 3 2 5" xfId="5401" xr:uid="{00000000-0005-0000-0000-000019150000}"/>
    <cellStyle name="Currency 2 5 4 3 2 5 2" xfId="5402" xr:uid="{00000000-0005-0000-0000-00001A150000}"/>
    <cellStyle name="Currency 2 5 4 3 2 5 2 2" xfId="5403" xr:uid="{00000000-0005-0000-0000-00001B150000}"/>
    <cellStyle name="Currency 2 5 4 3 2 5 3" xfId="5404" xr:uid="{00000000-0005-0000-0000-00001C150000}"/>
    <cellStyle name="Currency 2 5 4 3 2 6" xfId="5405" xr:uid="{00000000-0005-0000-0000-00001D150000}"/>
    <cellStyle name="Currency 2 5 4 3 2 6 2" xfId="5406" xr:uid="{00000000-0005-0000-0000-00001E150000}"/>
    <cellStyle name="Currency 2 5 4 3 2 6 2 2" xfId="5407" xr:uid="{00000000-0005-0000-0000-00001F150000}"/>
    <cellStyle name="Currency 2 5 4 3 2 6 3" xfId="5408" xr:uid="{00000000-0005-0000-0000-000020150000}"/>
    <cellStyle name="Currency 2 5 4 3 2 7" xfId="5409" xr:uid="{00000000-0005-0000-0000-000021150000}"/>
    <cellStyle name="Currency 2 5 4 3 2 7 2" xfId="5410" xr:uid="{00000000-0005-0000-0000-000022150000}"/>
    <cellStyle name="Currency 2 5 4 3 2 8" xfId="5411" xr:uid="{00000000-0005-0000-0000-000023150000}"/>
    <cellStyle name="Currency 2 5 4 3 2 8 2" xfId="5412" xr:uid="{00000000-0005-0000-0000-000024150000}"/>
    <cellStyle name="Currency 2 5 4 3 2 9" xfId="5413" xr:uid="{00000000-0005-0000-0000-000025150000}"/>
    <cellStyle name="Currency 2 5 4 3 3" xfId="5414" xr:uid="{00000000-0005-0000-0000-000026150000}"/>
    <cellStyle name="Currency 2 5 4 3 4" xfId="5415" xr:uid="{00000000-0005-0000-0000-000027150000}"/>
    <cellStyle name="Currency 2 5 4 3 4 2" xfId="5416" xr:uid="{00000000-0005-0000-0000-000028150000}"/>
    <cellStyle name="Currency 2 5 4 3 4 3" xfId="5417" xr:uid="{00000000-0005-0000-0000-000029150000}"/>
    <cellStyle name="Currency 2 5 4 3 5" xfId="5418" xr:uid="{00000000-0005-0000-0000-00002A150000}"/>
    <cellStyle name="Currency 2 5 4 3 5 2" xfId="5419" xr:uid="{00000000-0005-0000-0000-00002B150000}"/>
    <cellStyle name="Currency 2 5 4 3 5 2 2" xfId="5420" xr:uid="{00000000-0005-0000-0000-00002C150000}"/>
    <cellStyle name="Currency 2 5 4 3 5 3" xfId="5421" xr:uid="{00000000-0005-0000-0000-00002D150000}"/>
    <cellStyle name="Currency 2 5 4 3 6" xfId="5422" xr:uid="{00000000-0005-0000-0000-00002E150000}"/>
    <cellStyle name="Currency 2 5 4 3 6 2" xfId="5423" xr:uid="{00000000-0005-0000-0000-00002F150000}"/>
    <cellStyle name="Currency 2 5 4 3 6 2 2" xfId="5424" xr:uid="{00000000-0005-0000-0000-000030150000}"/>
    <cellStyle name="Currency 2 5 4 3 6 3" xfId="5425" xr:uid="{00000000-0005-0000-0000-000031150000}"/>
    <cellStyle name="Currency 2 5 4 3 7" xfId="5426" xr:uid="{00000000-0005-0000-0000-000032150000}"/>
    <cellStyle name="Currency 2 5 4 3 7 2" xfId="5427" xr:uid="{00000000-0005-0000-0000-000033150000}"/>
    <cellStyle name="Currency 2 5 4 3 7 2 2" xfId="5428" xr:uid="{00000000-0005-0000-0000-000034150000}"/>
    <cellStyle name="Currency 2 5 4 3 7 3" xfId="5429" xr:uid="{00000000-0005-0000-0000-000035150000}"/>
    <cellStyle name="Currency 2 5 4 3 8" xfId="5430" xr:uid="{00000000-0005-0000-0000-000036150000}"/>
    <cellStyle name="Currency 2 5 4 3 8 2" xfId="5431" xr:uid="{00000000-0005-0000-0000-000037150000}"/>
    <cellStyle name="Currency 2 5 4 3 9" xfId="5432" xr:uid="{00000000-0005-0000-0000-000038150000}"/>
    <cellStyle name="Currency 2 5 4 3 9 2" xfId="5433" xr:uid="{00000000-0005-0000-0000-000039150000}"/>
    <cellStyle name="Currency 2 5 4 4" xfId="5434" xr:uid="{00000000-0005-0000-0000-00003A150000}"/>
    <cellStyle name="Currency 2 5 4 4 2" xfId="5435" xr:uid="{00000000-0005-0000-0000-00003B150000}"/>
    <cellStyle name="Currency 2 5 4 4 2 10" xfId="5436" xr:uid="{00000000-0005-0000-0000-00003C150000}"/>
    <cellStyle name="Currency 2 5 4 4 2 2" xfId="5437" xr:uid="{00000000-0005-0000-0000-00003D150000}"/>
    <cellStyle name="Currency 2 5 4 4 2 3" xfId="5438" xr:uid="{00000000-0005-0000-0000-00003E150000}"/>
    <cellStyle name="Currency 2 5 4 4 2 4" xfId="5439" xr:uid="{00000000-0005-0000-0000-00003F150000}"/>
    <cellStyle name="Currency 2 5 4 4 2 4 2" xfId="5440" xr:uid="{00000000-0005-0000-0000-000040150000}"/>
    <cellStyle name="Currency 2 5 4 4 2 4 2 2" xfId="5441" xr:uid="{00000000-0005-0000-0000-000041150000}"/>
    <cellStyle name="Currency 2 5 4 4 2 4 3" xfId="5442" xr:uid="{00000000-0005-0000-0000-000042150000}"/>
    <cellStyle name="Currency 2 5 4 4 2 5" xfId="5443" xr:uid="{00000000-0005-0000-0000-000043150000}"/>
    <cellStyle name="Currency 2 5 4 4 2 5 2" xfId="5444" xr:uid="{00000000-0005-0000-0000-000044150000}"/>
    <cellStyle name="Currency 2 5 4 4 2 5 2 2" xfId="5445" xr:uid="{00000000-0005-0000-0000-000045150000}"/>
    <cellStyle name="Currency 2 5 4 4 2 5 3" xfId="5446" xr:uid="{00000000-0005-0000-0000-000046150000}"/>
    <cellStyle name="Currency 2 5 4 4 2 6" xfId="5447" xr:uid="{00000000-0005-0000-0000-000047150000}"/>
    <cellStyle name="Currency 2 5 4 4 2 6 2" xfId="5448" xr:uid="{00000000-0005-0000-0000-000048150000}"/>
    <cellStyle name="Currency 2 5 4 4 2 6 2 2" xfId="5449" xr:uid="{00000000-0005-0000-0000-000049150000}"/>
    <cellStyle name="Currency 2 5 4 4 2 6 3" xfId="5450" xr:uid="{00000000-0005-0000-0000-00004A150000}"/>
    <cellStyle name="Currency 2 5 4 4 2 7" xfId="5451" xr:uid="{00000000-0005-0000-0000-00004B150000}"/>
    <cellStyle name="Currency 2 5 4 4 2 7 2" xfId="5452" xr:uid="{00000000-0005-0000-0000-00004C150000}"/>
    <cellStyle name="Currency 2 5 4 4 2 8" xfId="5453" xr:uid="{00000000-0005-0000-0000-00004D150000}"/>
    <cellStyle name="Currency 2 5 4 4 2 8 2" xfId="5454" xr:uid="{00000000-0005-0000-0000-00004E150000}"/>
    <cellStyle name="Currency 2 5 4 4 2 9" xfId="5455" xr:uid="{00000000-0005-0000-0000-00004F150000}"/>
    <cellStyle name="Currency 2 5 4 4 3" xfId="5456" xr:uid="{00000000-0005-0000-0000-000050150000}"/>
    <cellStyle name="Currency 2 5 4 4 4" xfId="5457" xr:uid="{00000000-0005-0000-0000-000051150000}"/>
    <cellStyle name="Currency 2 5 4 4 4 2" xfId="5458" xr:uid="{00000000-0005-0000-0000-000052150000}"/>
    <cellStyle name="Currency 2 5 4 4 4 2 2" xfId="5459" xr:uid="{00000000-0005-0000-0000-000053150000}"/>
    <cellStyle name="Currency 2 5 4 4 4 3" xfId="5460" xr:uid="{00000000-0005-0000-0000-000054150000}"/>
    <cellStyle name="Currency 2 5 4 4 5" xfId="5461" xr:uid="{00000000-0005-0000-0000-000055150000}"/>
    <cellStyle name="Currency 2 5 4 4 5 2" xfId="5462" xr:uid="{00000000-0005-0000-0000-000056150000}"/>
    <cellStyle name="Currency 2 5 4 4 5 2 2" xfId="5463" xr:uid="{00000000-0005-0000-0000-000057150000}"/>
    <cellStyle name="Currency 2 5 4 4 5 3" xfId="5464" xr:uid="{00000000-0005-0000-0000-000058150000}"/>
    <cellStyle name="Currency 2 5 4 5" xfId="5465" xr:uid="{00000000-0005-0000-0000-000059150000}"/>
    <cellStyle name="Currency 2 5 4 5 2" xfId="5466" xr:uid="{00000000-0005-0000-0000-00005A150000}"/>
    <cellStyle name="Currency 2 5 4 5 3" xfId="5467" xr:uid="{00000000-0005-0000-0000-00005B150000}"/>
    <cellStyle name="Currency 2 5 4 5 3 2" xfId="5468" xr:uid="{00000000-0005-0000-0000-00005C150000}"/>
    <cellStyle name="Currency 2 5 4 5 3 3" xfId="5469" xr:uid="{00000000-0005-0000-0000-00005D150000}"/>
    <cellStyle name="Currency 2 5 4 5 4" xfId="5470" xr:uid="{00000000-0005-0000-0000-00005E150000}"/>
    <cellStyle name="Currency 2 5 4 5 4 2" xfId="5471" xr:uid="{00000000-0005-0000-0000-00005F150000}"/>
    <cellStyle name="Currency 2 5 4 5 4 2 2" xfId="5472" xr:uid="{00000000-0005-0000-0000-000060150000}"/>
    <cellStyle name="Currency 2 5 4 5 4 3" xfId="5473" xr:uid="{00000000-0005-0000-0000-000061150000}"/>
    <cellStyle name="Currency 2 5 4 5 5" xfId="5474" xr:uid="{00000000-0005-0000-0000-000062150000}"/>
    <cellStyle name="Currency 2 5 4 5 5 2" xfId="5475" xr:uid="{00000000-0005-0000-0000-000063150000}"/>
    <cellStyle name="Currency 2 5 4 5 5 2 2" xfId="5476" xr:uid="{00000000-0005-0000-0000-000064150000}"/>
    <cellStyle name="Currency 2 5 4 5 5 3" xfId="5477" xr:uid="{00000000-0005-0000-0000-000065150000}"/>
    <cellStyle name="Currency 2 5 4 5 6" xfId="5478" xr:uid="{00000000-0005-0000-0000-000066150000}"/>
    <cellStyle name="Currency 2 5 4 5 6 2" xfId="5479" xr:uid="{00000000-0005-0000-0000-000067150000}"/>
    <cellStyle name="Currency 2 5 4 5 6 2 2" xfId="5480" xr:uid="{00000000-0005-0000-0000-000068150000}"/>
    <cellStyle name="Currency 2 5 4 5 6 3" xfId="5481" xr:uid="{00000000-0005-0000-0000-000069150000}"/>
    <cellStyle name="Currency 2 5 4 5 7" xfId="5482" xr:uid="{00000000-0005-0000-0000-00006A150000}"/>
    <cellStyle name="Currency 2 5 4 5 7 2" xfId="5483" xr:uid="{00000000-0005-0000-0000-00006B150000}"/>
    <cellStyle name="Currency 2 5 4 5 8" xfId="5484" xr:uid="{00000000-0005-0000-0000-00006C150000}"/>
    <cellStyle name="Currency 2 5 4 5 8 2" xfId="5485" xr:uid="{00000000-0005-0000-0000-00006D150000}"/>
    <cellStyle name="Currency 2 5 4 5 9" xfId="5486" xr:uid="{00000000-0005-0000-0000-00006E150000}"/>
    <cellStyle name="Currency 2 5 4 6" xfId="5487" xr:uid="{00000000-0005-0000-0000-00006F150000}"/>
    <cellStyle name="Currency 2 5 4 6 2" xfId="5488" xr:uid="{00000000-0005-0000-0000-000070150000}"/>
    <cellStyle name="Currency 2 5 4 6 3" xfId="5489" xr:uid="{00000000-0005-0000-0000-000071150000}"/>
    <cellStyle name="Currency 2 5 4 7" xfId="5490" xr:uid="{00000000-0005-0000-0000-000072150000}"/>
    <cellStyle name="Currency 2 5 4 8" xfId="5491" xr:uid="{00000000-0005-0000-0000-000073150000}"/>
    <cellStyle name="Currency 2 5 4 8 2" xfId="5492" xr:uid="{00000000-0005-0000-0000-000074150000}"/>
    <cellStyle name="Currency 2 5 4 8 2 2" xfId="5493" xr:uid="{00000000-0005-0000-0000-000075150000}"/>
    <cellStyle name="Currency 2 5 4 8 3" xfId="5494" xr:uid="{00000000-0005-0000-0000-000076150000}"/>
    <cellStyle name="Currency 2 5 4 8 4" xfId="5495" xr:uid="{00000000-0005-0000-0000-000077150000}"/>
    <cellStyle name="Currency 2 5 4 9" xfId="5496" xr:uid="{00000000-0005-0000-0000-000078150000}"/>
    <cellStyle name="Currency 2 5 4 9 2" xfId="5497" xr:uid="{00000000-0005-0000-0000-000079150000}"/>
    <cellStyle name="Currency 2 5 4 9 2 2" xfId="5498" xr:uid="{00000000-0005-0000-0000-00007A150000}"/>
    <cellStyle name="Currency 2 5 4 9 3" xfId="5499" xr:uid="{00000000-0005-0000-0000-00007B150000}"/>
    <cellStyle name="Currency 2 5 5" xfId="5500" xr:uid="{00000000-0005-0000-0000-00007C150000}"/>
    <cellStyle name="Currency 2 5 5 10" xfId="5501" xr:uid="{00000000-0005-0000-0000-00007D150000}"/>
    <cellStyle name="Currency 2 5 5 10 2" xfId="5502" xr:uid="{00000000-0005-0000-0000-00007E150000}"/>
    <cellStyle name="Currency 2 5 5 10 2 2" xfId="5503" xr:uid="{00000000-0005-0000-0000-00007F150000}"/>
    <cellStyle name="Currency 2 5 5 10 3" xfId="5504" xr:uid="{00000000-0005-0000-0000-000080150000}"/>
    <cellStyle name="Currency 2 5 5 11" xfId="5505" xr:uid="{00000000-0005-0000-0000-000081150000}"/>
    <cellStyle name="Currency 2 5 5 11 2" xfId="5506" xr:uid="{00000000-0005-0000-0000-000082150000}"/>
    <cellStyle name="Currency 2 5 5 12" xfId="5507" xr:uid="{00000000-0005-0000-0000-000083150000}"/>
    <cellStyle name="Currency 2 5 5 12 2" xfId="5508" xr:uid="{00000000-0005-0000-0000-000084150000}"/>
    <cellStyle name="Currency 2 5 5 13" xfId="5509" xr:uid="{00000000-0005-0000-0000-000085150000}"/>
    <cellStyle name="Currency 2 5 5 14" xfId="5510" xr:uid="{00000000-0005-0000-0000-000086150000}"/>
    <cellStyle name="Currency 2 5 5 15" xfId="5511" xr:uid="{00000000-0005-0000-0000-000087150000}"/>
    <cellStyle name="Currency 2 5 5 2" xfId="5512" xr:uid="{00000000-0005-0000-0000-000088150000}"/>
    <cellStyle name="Currency 2 5 5 2 2" xfId="5513" xr:uid="{00000000-0005-0000-0000-000089150000}"/>
    <cellStyle name="Currency 2 5 5 2 2 2" xfId="5514" xr:uid="{00000000-0005-0000-0000-00008A150000}"/>
    <cellStyle name="Currency 2 5 5 2 2 3" xfId="5515" xr:uid="{00000000-0005-0000-0000-00008B150000}"/>
    <cellStyle name="Currency 2 5 5 2 2 3 2" xfId="5516" xr:uid="{00000000-0005-0000-0000-00008C150000}"/>
    <cellStyle name="Currency 2 5 5 2 2 3 3" xfId="5517" xr:uid="{00000000-0005-0000-0000-00008D150000}"/>
    <cellStyle name="Currency 2 5 5 2 2 4" xfId="5518" xr:uid="{00000000-0005-0000-0000-00008E150000}"/>
    <cellStyle name="Currency 2 5 5 2 2 4 2" xfId="5519" xr:uid="{00000000-0005-0000-0000-00008F150000}"/>
    <cellStyle name="Currency 2 5 5 2 2 4 2 2" xfId="5520" xr:uid="{00000000-0005-0000-0000-000090150000}"/>
    <cellStyle name="Currency 2 5 5 2 2 4 3" xfId="5521" xr:uid="{00000000-0005-0000-0000-000091150000}"/>
    <cellStyle name="Currency 2 5 5 2 2 5" xfId="5522" xr:uid="{00000000-0005-0000-0000-000092150000}"/>
    <cellStyle name="Currency 2 5 5 2 2 5 2" xfId="5523" xr:uid="{00000000-0005-0000-0000-000093150000}"/>
    <cellStyle name="Currency 2 5 5 2 2 5 2 2" xfId="5524" xr:uid="{00000000-0005-0000-0000-000094150000}"/>
    <cellStyle name="Currency 2 5 5 2 2 5 3" xfId="5525" xr:uid="{00000000-0005-0000-0000-000095150000}"/>
    <cellStyle name="Currency 2 5 5 2 2 6" xfId="5526" xr:uid="{00000000-0005-0000-0000-000096150000}"/>
    <cellStyle name="Currency 2 5 5 2 2 6 2" xfId="5527" xr:uid="{00000000-0005-0000-0000-000097150000}"/>
    <cellStyle name="Currency 2 5 5 2 2 6 2 2" xfId="5528" xr:uid="{00000000-0005-0000-0000-000098150000}"/>
    <cellStyle name="Currency 2 5 5 2 2 6 3" xfId="5529" xr:uid="{00000000-0005-0000-0000-000099150000}"/>
    <cellStyle name="Currency 2 5 5 2 2 7" xfId="5530" xr:uid="{00000000-0005-0000-0000-00009A150000}"/>
    <cellStyle name="Currency 2 5 5 2 2 7 2" xfId="5531" xr:uid="{00000000-0005-0000-0000-00009B150000}"/>
    <cellStyle name="Currency 2 5 5 2 2 8" xfId="5532" xr:uid="{00000000-0005-0000-0000-00009C150000}"/>
    <cellStyle name="Currency 2 5 5 2 2 8 2" xfId="5533" xr:uid="{00000000-0005-0000-0000-00009D150000}"/>
    <cellStyle name="Currency 2 5 5 2 2 9" xfId="5534" xr:uid="{00000000-0005-0000-0000-00009E150000}"/>
    <cellStyle name="Currency 2 5 5 2 3" xfId="5535" xr:uid="{00000000-0005-0000-0000-00009F150000}"/>
    <cellStyle name="Currency 2 5 5 2 3 2" xfId="5536" xr:uid="{00000000-0005-0000-0000-0000A0150000}"/>
    <cellStyle name="Currency 2 5 5 2 3 3" xfId="5537" xr:uid="{00000000-0005-0000-0000-0000A1150000}"/>
    <cellStyle name="Currency 2 5 5 2 3 3 2" xfId="5538" xr:uid="{00000000-0005-0000-0000-0000A2150000}"/>
    <cellStyle name="Currency 2 5 5 2 3 3 3" xfId="5539" xr:uid="{00000000-0005-0000-0000-0000A3150000}"/>
    <cellStyle name="Currency 2 5 5 2 3 4" xfId="5540" xr:uid="{00000000-0005-0000-0000-0000A4150000}"/>
    <cellStyle name="Currency 2 5 5 2 3 4 2" xfId="5541" xr:uid="{00000000-0005-0000-0000-0000A5150000}"/>
    <cellStyle name="Currency 2 5 5 2 3 4 2 2" xfId="5542" xr:uid="{00000000-0005-0000-0000-0000A6150000}"/>
    <cellStyle name="Currency 2 5 5 2 3 4 3" xfId="5543" xr:uid="{00000000-0005-0000-0000-0000A7150000}"/>
    <cellStyle name="Currency 2 5 5 2 3 5" xfId="5544" xr:uid="{00000000-0005-0000-0000-0000A8150000}"/>
    <cellStyle name="Currency 2 5 5 2 3 5 2" xfId="5545" xr:uid="{00000000-0005-0000-0000-0000A9150000}"/>
    <cellStyle name="Currency 2 5 5 2 3 5 2 2" xfId="5546" xr:uid="{00000000-0005-0000-0000-0000AA150000}"/>
    <cellStyle name="Currency 2 5 5 2 3 5 3" xfId="5547" xr:uid="{00000000-0005-0000-0000-0000AB150000}"/>
    <cellStyle name="Currency 2 5 5 2 3 6" xfId="5548" xr:uid="{00000000-0005-0000-0000-0000AC150000}"/>
    <cellStyle name="Currency 2 5 5 2 3 6 2" xfId="5549" xr:uid="{00000000-0005-0000-0000-0000AD150000}"/>
    <cellStyle name="Currency 2 5 5 2 3 6 2 2" xfId="5550" xr:uid="{00000000-0005-0000-0000-0000AE150000}"/>
    <cellStyle name="Currency 2 5 5 2 3 6 3" xfId="5551" xr:uid="{00000000-0005-0000-0000-0000AF150000}"/>
    <cellStyle name="Currency 2 5 5 2 3 7" xfId="5552" xr:uid="{00000000-0005-0000-0000-0000B0150000}"/>
    <cellStyle name="Currency 2 5 5 2 3 7 2" xfId="5553" xr:uid="{00000000-0005-0000-0000-0000B1150000}"/>
    <cellStyle name="Currency 2 5 5 2 3 8" xfId="5554" xr:uid="{00000000-0005-0000-0000-0000B2150000}"/>
    <cellStyle name="Currency 2 5 5 2 3 8 2" xfId="5555" xr:uid="{00000000-0005-0000-0000-0000B3150000}"/>
    <cellStyle name="Currency 2 5 5 2 3 9" xfId="5556" xr:uid="{00000000-0005-0000-0000-0000B4150000}"/>
    <cellStyle name="Currency 2 5 5 2 4" xfId="5557" xr:uid="{00000000-0005-0000-0000-0000B5150000}"/>
    <cellStyle name="Currency 2 5 5 2 4 2" xfId="5558" xr:uid="{00000000-0005-0000-0000-0000B6150000}"/>
    <cellStyle name="Currency 2 5 5 2 4 3" xfId="5559" xr:uid="{00000000-0005-0000-0000-0000B7150000}"/>
    <cellStyle name="Currency 2 5 5 2 4 3 2" xfId="5560" xr:uid="{00000000-0005-0000-0000-0000B8150000}"/>
    <cellStyle name="Currency 2 5 5 2 4 3 2 2" xfId="5561" xr:uid="{00000000-0005-0000-0000-0000B9150000}"/>
    <cellStyle name="Currency 2 5 5 2 4 3 3" xfId="5562" xr:uid="{00000000-0005-0000-0000-0000BA150000}"/>
    <cellStyle name="Currency 2 5 5 2 4 4" xfId="5563" xr:uid="{00000000-0005-0000-0000-0000BB150000}"/>
    <cellStyle name="Currency 2 5 5 2 4 4 2" xfId="5564" xr:uid="{00000000-0005-0000-0000-0000BC150000}"/>
    <cellStyle name="Currency 2 5 5 2 4 4 2 2" xfId="5565" xr:uid="{00000000-0005-0000-0000-0000BD150000}"/>
    <cellStyle name="Currency 2 5 5 2 4 4 3" xfId="5566" xr:uid="{00000000-0005-0000-0000-0000BE150000}"/>
    <cellStyle name="Currency 2 5 5 2 4 5" xfId="5567" xr:uid="{00000000-0005-0000-0000-0000BF150000}"/>
    <cellStyle name="Currency 2 5 5 2 4 5 2" xfId="5568" xr:uid="{00000000-0005-0000-0000-0000C0150000}"/>
    <cellStyle name="Currency 2 5 5 2 4 5 2 2" xfId="5569" xr:uid="{00000000-0005-0000-0000-0000C1150000}"/>
    <cellStyle name="Currency 2 5 5 2 4 5 3" xfId="5570" xr:uid="{00000000-0005-0000-0000-0000C2150000}"/>
    <cellStyle name="Currency 2 5 5 2 4 6" xfId="5571" xr:uid="{00000000-0005-0000-0000-0000C3150000}"/>
    <cellStyle name="Currency 2 5 5 2 4 6 2" xfId="5572" xr:uid="{00000000-0005-0000-0000-0000C4150000}"/>
    <cellStyle name="Currency 2 5 5 2 4 7" xfId="5573" xr:uid="{00000000-0005-0000-0000-0000C5150000}"/>
    <cellStyle name="Currency 2 5 5 2 4 7 2" xfId="5574" xr:uid="{00000000-0005-0000-0000-0000C6150000}"/>
    <cellStyle name="Currency 2 5 5 2 4 8" xfId="5575" xr:uid="{00000000-0005-0000-0000-0000C7150000}"/>
    <cellStyle name="Currency 2 5 5 2 4 9" xfId="5576" xr:uid="{00000000-0005-0000-0000-0000C8150000}"/>
    <cellStyle name="Currency 2 5 5 2 5" xfId="5577" xr:uid="{00000000-0005-0000-0000-0000C9150000}"/>
    <cellStyle name="Currency 2 5 5 2 5 2" xfId="5578" xr:uid="{00000000-0005-0000-0000-0000CA150000}"/>
    <cellStyle name="Currency 2 5 5 2 5 3" xfId="5579" xr:uid="{00000000-0005-0000-0000-0000CB150000}"/>
    <cellStyle name="Currency 2 5 5 2 6" xfId="5580" xr:uid="{00000000-0005-0000-0000-0000CC150000}"/>
    <cellStyle name="Currency 2 5 5 2 6 2" xfId="5581" xr:uid="{00000000-0005-0000-0000-0000CD150000}"/>
    <cellStyle name="Currency 2 5 5 2 6 2 2" xfId="5582" xr:uid="{00000000-0005-0000-0000-0000CE150000}"/>
    <cellStyle name="Currency 2 5 5 2 6 2 2 2" xfId="5583" xr:uid="{00000000-0005-0000-0000-0000CF150000}"/>
    <cellStyle name="Currency 2 5 5 2 6 2 3" xfId="5584" xr:uid="{00000000-0005-0000-0000-0000D0150000}"/>
    <cellStyle name="Currency 2 5 5 2 6 3" xfId="5585" xr:uid="{00000000-0005-0000-0000-0000D1150000}"/>
    <cellStyle name="Currency 2 5 5 2 6 3 2" xfId="5586" xr:uid="{00000000-0005-0000-0000-0000D2150000}"/>
    <cellStyle name="Currency 2 5 5 2 6 3 2 2" xfId="5587" xr:uid="{00000000-0005-0000-0000-0000D3150000}"/>
    <cellStyle name="Currency 2 5 5 2 6 3 3" xfId="5588" xr:uid="{00000000-0005-0000-0000-0000D4150000}"/>
    <cellStyle name="Currency 2 5 5 2 6 4" xfId="5589" xr:uid="{00000000-0005-0000-0000-0000D5150000}"/>
    <cellStyle name="Currency 2 5 5 2 6 4 2" xfId="5590" xr:uid="{00000000-0005-0000-0000-0000D6150000}"/>
    <cellStyle name="Currency 2 5 5 2 6 4 2 2" xfId="5591" xr:uid="{00000000-0005-0000-0000-0000D7150000}"/>
    <cellStyle name="Currency 2 5 5 2 6 4 3" xfId="5592" xr:uid="{00000000-0005-0000-0000-0000D8150000}"/>
    <cellStyle name="Currency 2 5 5 2 6 5" xfId="5593" xr:uid="{00000000-0005-0000-0000-0000D9150000}"/>
    <cellStyle name="Currency 2 5 5 2 6 5 2" xfId="5594" xr:uid="{00000000-0005-0000-0000-0000DA150000}"/>
    <cellStyle name="Currency 2 5 5 2 6 6" xfId="5595" xr:uid="{00000000-0005-0000-0000-0000DB150000}"/>
    <cellStyle name="Currency 2 5 5 2 6 6 2" xfId="5596" xr:uid="{00000000-0005-0000-0000-0000DC150000}"/>
    <cellStyle name="Currency 2 5 5 2 6 7" xfId="5597" xr:uid="{00000000-0005-0000-0000-0000DD150000}"/>
    <cellStyle name="Currency 2 5 5 2 7" xfId="5598" xr:uid="{00000000-0005-0000-0000-0000DE150000}"/>
    <cellStyle name="Currency 2 5 5 2 7 2" xfId="5599" xr:uid="{00000000-0005-0000-0000-0000DF150000}"/>
    <cellStyle name="Currency 2 5 5 2 7 2 2" xfId="5600" xr:uid="{00000000-0005-0000-0000-0000E0150000}"/>
    <cellStyle name="Currency 2 5 5 2 7 3" xfId="5601" xr:uid="{00000000-0005-0000-0000-0000E1150000}"/>
    <cellStyle name="Currency 2 5 5 2 8" xfId="5602" xr:uid="{00000000-0005-0000-0000-0000E2150000}"/>
    <cellStyle name="Currency 2 5 5 2 8 2" xfId="5603" xr:uid="{00000000-0005-0000-0000-0000E3150000}"/>
    <cellStyle name="Currency 2 5 5 2 8 2 2" xfId="5604" xr:uid="{00000000-0005-0000-0000-0000E4150000}"/>
    <cellStyle name="Currency 2 5 5 2 8 3" xfId="5605" xr:uid="{00000000-0005-0000-0000-0000E5150000}"/>
    <cellStyle name="Currency 2 5 5 3" xfId="5606" xr:uid="{00000000-0005-0000-0000-0000E6150000}"/>
    <cellStyle name="Currency 2 5 5 3 10" xfId="5607" xr:uid="{00000000-0005-0000-0000-0000E7150000}"/>
    <cellStyle name="Currency 2 5 5 3 2" xfId="5608" xr:uid="{00000000-0005-0000-0000-0000E8150000}"/>
    <cellStyle name="Currency 2 5 5 3 2 2" xfId="5609" xr:uid="{00000000-0005-0000-0000-0000E9150000}"/>
    <cellStyle name="Currency 2 5 5 3 2 3" xfId="5610" xr:uid="{00000000-0005-0000-0000-0000EA150000}"/>
    <cellStyle name="Currency 2 5 5 3 2 3 2" xfId="5611" xr:uid="{00000000-0005-0000-0000-0000EB150000}"/>
    <cellStyle name="Currency 2 5 5 3 2 3 3" xfId="5612" xr:uid="{00000000-0005-0000-0000-0000EC150000}"/>
    <cellStyle name="Currency 2 5 5 3 2 4" xfId="5613" xr:uid="{00000000-0005-0000-0000-0000ED150000}"/>
    <cellStyle name="Currency 2 5 5 3 2 4 2" xfId="5614" xr:uid="{00000000-0005-0000-0000-0000EE150000}"/>
    <cellStyle name="Currency 2 5 5 3 2 4 2 2" xfId="5615" xr:uid="{00000000-0005-0000-0000-0000EF150000}"/>
    <cellStyle name="Currency 2 5 5 3 2 4 3" xfId="5616" xr:uid="{00000000-0005-0000-0000-0000F0150000}"/>
    <cellStyle name="Currency 2 5 5 3 2 5" xfId="5617" xr:uid="{00000000-0005-0000-0000-0000F1150000}"/>
    <cellStyle name="Currency 2 5 5 3 2 5 2" xfId="5618" xr:uid="{00000000-0005-0000-0000-0000F2150000}"/>
    <cellStyle name="Currency 2 5 5 3 2 5 2 2" xfId="5619" xr:uid="{00000000-0005-0000-0000-0000F3150000}"/>
    <cellStyle name="Currency 2 5 5 3 2 5 3" xfId="5620" xr:uid="{00000000-0005-0000-0000-0000F4150000}"/>
    <cellStyle name="Currency 2 5 5 3 2 6" xfId="5621" xr:uid="{00000000-0005-0000-0000-0000F5150000}"/>
    <cellStyle name="Currency 2 5 5 3 2 6 2" xfId="5622" xr:uid="{00000000-0005-0000-0000-0000F6150000}"/>
    <cellStyle name="Currency 2 5 5 3 2 6 2 2" xfId="5623" xr:uid="{00000000-0005-0000-0000-0000F7150000}"/>
    <cellStyle name="Currency 2 5 5 3 2 6 3" xfId="5624" xr:uid="{00000000-0005-0000-0000-0000F8150000}"/>
    <cellStyle name="Currency 2 5 5 3 2 7" xfId="5625" xr:uid="{00000000-0005-0000-0000-0000F9150000}"/>
    <cellStyle name="Currency 2 5 5 3 2 7 2" xfId="5626" xr:uid="{00000000-0005-0000-0000-0000FA150000}"/>
    <cellStyle name="Currency 2 5 5 3 2 8" xfId="5627" xr:uid="{00000000-0005-0000-0000-0000FB150000}"/>
    <cellStyle name="Currency 2 5 5 3 2 8 2" xfId="5628" xr:uid="{00000000-0005-0000-0000-0000FC150000}"/>
    <cellStyle name="Currency 2 5 5 3 2 9" xfId="5629" xr:uid="{00000000-0005-0000-0000-0000FD150000}"/>
    <cellStyle name="Currency 2 5 5 3 3" xfId="5630" xr:uid="{00000000-0005-0000-0000-0000FE150000}"/>
    <cellStyle name="Currency 2 5 5 3 4" xfId="5631" xr:uid="{00000000-0005-0000-0000-0000FF150000}"/>
    <cellStyle name="Currency 2 5 5 3 4 2" xfId="5632" xr:uid="{00000000-0005-0000-0000-000000160000}"/>
    <cellStyle name="Currency 2 5 5 3 4 3" xfId="5633" xr:uid="{00000000-0005-0000-0000-000001160000}"/>
    <cellStyle name="Currency 2 5 5 3 5" xfId="5634" xr:uid="{00000000-0005-0000-0000-000002160000}"/>
    <cellStyle name="Currency 2 5 5 3 5 2" xfId="5635" xr:uid="{00000000-0005-0000-0000-000003160000}"/>
    <cellStyle name="Currency 2 5 5 3 5 2 2" xfId="5636" xr:uid="{00000000-0005-0000-0000-000004160000}"/>
    <cellStyle name="Currency 2 5 5 3 5 3" xfId="5637" xr:uid="{00000000-0005-0000-0000-000005160000}"/>
    <cellStyle name="Currency 2 5 5 3 6" xfId="5638" xr:uid="{00000000-0005-0000-0000-000006160000}"/>
    <cellStyle name="Currency 2 5 5 3 6 2" xfId="5639" xr:uid="{00000000-0005-0000-0000-000007160000}"/>
    <cellStyle name="Currency 2 5 5 3 6 2 2" xfId="5640" xr:uid="{00000000-0005-0000-0000-000008160000}"/>
    <cellStyle name="Currency 2 5 5 3 6 3" xfId="5641" xr:uid="{00000000-0005-0000-0000-000009160000}"/>
    <cellStyle name="Currency 2 5 5 3 7" xfId="5642" xr:uid="{00000000-0005-0000-0000-00000A160000}"/>
    <cellStyle name="Currency 2 5 5 3 7 2" xfId="5643" xr:uid="{00000000-0005-0000-0000-00000B160000}"/>
    <cellStyle name="Currency 2 5 5 3 7 2 2" xfId="5644" xr:uid="{00000000-0005-0000-0000-00000C160000}"/>
    <cellStyle name="Currency 2 5 5 3 7 3" xfId="5645" xr:uid="{00000000-0005-0000-0000-00000D160000}"/>
    <cellStyle name="Currency 2 5 5 3 8" xfId="5646" xr:uid="{00000000-0005-0000-0000-00000E160000}"/>
    <cellStyle name="Currency 2 5 5 3 8 2" xfId="5647" xr:uid="{00000000-0005-0000-0000-00000F160000}"/>
    <cellStyle name="Currency 2 5 5 3 9" xfId="5648" xr:uid="{00000000-0005-0000-0000-000010160000}"/>
    <cellStyle name="Currency 2 5 5 3 9 2" xfId="5649" xr:uid="{00000000-0005-0000-0000-000011160000}"/>
    <cellStyle name="Currency 2 5 5 4" xfId="5650" xr:uid="{00000000-0005-0000-0000-000012160000}"/>
    <cellStyle name="Currency 2 5 5 4 2" xfId="5651" xr:uid="{00000000-0005-0000-0000-000013160000}"/>
    <cellStyle name="Currency 2 5 5 4 2 10" xfId="5652" xr:uid="{00000000-0005-0000-0000-000014160000}"/>
    <cellStyle name="Currency 2 5 5 4 2 2" xfId="5653" xr:uid="{00000000-0005-0000-0000-000015160000}"/>
    <cellStyle name="Currency 2 5 5 4 2 3" xfId="5654" xr:uid="{00000000-0005-0000-0000-000016160000}"/>
    <cellStyle name="Currency 2 5 5 4 2 4" xfId="5655" xr:uid="{00000000-0005-0000-0000-000017160000}"/>
    <cellStyle name="Currency 2 5 5 4 2 4 2" xfId="5656" xr:uid="{00000000-0005-0000-0000-000018160000}"/>
    <cellStyle name="Currency 2 5 5 4 2 4 2 2" xfId="5657" xr:uid="{00000000-0005-0000-0000-000019160000}"/>
    <cellStyle name="Currency 2 5 5 4 2 4 3" xfId="5658" xr:uid="{00000000-0005-0000-0000-00001A160000}"/>
    <cellStyle name="Currency 2 5 5 4 2 5" xfId="5659" xr:uid="{00000000-0005-0000-0000-00001B160000}"/>
    <cellStyle name="Currency 2 5 5 4 2 5 2" xfId="5660" xr:uid="{00000000-0005-0000-0000-00001C160000}"/>
    <cellStyle name="Currency 2 5 5 4 2 5 2 2" xfId="5661" xr:uid="{00000000-0005-0000-0000-00001D160000}"/>
    <cellStyle name="Currency 2 5 5 4 2 5 3" xfId="5662" xr:uid="{00000000-0005-0000-0000-00001E160000}"/>
    <cellStyle name="Currency 2 5 5 4 2 6" xfId="5663" xr:uid="{00000000-0005-0000-0000-00001F160000}"/>
    <cellStyle name="Currency 2 5 5 4 2 6 2" xfId="5664" xr:uid="{00000000-0005-0000-0000-000020160000}"/>
    <cellStyle name="Currency 2 5 5 4 2 6 2 2" xfId="5665" xr:uid="{00000000-0005-0000-0000-000021160000}"/>
    <cellStyle name="Currency 2 5 5 4 2 6 3" xfId="5666" xr:uid="{00000000-0005-0000-0000-000022160000}"/>
    <cellStyle name="Currency 2 5 5 4 2 7" xfId="5667" xr:uid="{00000000-0005-0000-0000-000023160000}"/>
    <cellStyle name="Currency 2 5 5 4 2 7 2" xfId="5668" xr:uid="{00000000-0005-0000-0000-000024160000}"/>
    <cellStyle name="Currency 2 5 5 4 2 8" xfId="5669" xr:uid="{00000000-0005-0000-0000-000025160000}"/>
    <cellStyle name="Currency 2 5 5 4 2 8 2" xfId="5670" xr:uid="{00000000-0005-0000-0000-000026160000}"/>
    <cellStyle name="Currency 2 5 5 4 2 9" xfId="5671" xr:uid="{00000000-0005-0000-0000-000027160000}"/>
    <cellStyle name="Currency 2 5 5 4 3" xfId="5672" xr:uid="{00000000-0005-0000-0000-000028160000}"/>
    <cellStyle name="Currency 2 5 5 4 4" xfId="5673" xr:uid="{00000000-0005-0000-0000-000029160000}"/>
    <cellStyle name="Currency 2 5 5 4 4 2" xfId="5674" xr:uid="{00000000-0005-0000-0000-00002A160000}"/>
    <cellStyle name="Currency 2 5 5 4 4 2 2" xfId="5675" xr:uid="{00000000-0005-0000-0000-00002B160000}"/>
    <cellStyle name="Currency 2 5 5 4 4 3" xfId="5676" xr:uid="{00000000-0005-0000-0000-00002C160000}"/>
    <cellStyle name="Currency 2 5 5 4 5" xfId="5677" xr:uid="{00000000-0005-0000-0000-00002D160000}"/>
    <cellStyle name="Currency 2 5 5 4 5 2" xfId="5678" xr:uid="{00000000-0005-0000-0000-00002E160000}"/>
    <cellStyle name="Currency 2 5 5 4 5 2 2" xfId="5679" xr:uid="{00000000-0005-0000-0000-00002F160000}"/>
    <cellStyle name="Currency 2 5 5 4 5 3" xfId="5680" xr:uid="{00000000-0005-0000-0000-000030160000}"/>
    <cellStyle name="Currency 2 5 5 5" xfId="5681" xr:uid="{00000000-0005-0000-0000-000031160000}"/>
    <cellStyle name="Currency 2 5 5 5 2" xfId="5682" xr:uid="{00000000-0005-0000-0000-000032160000}"/>
    <cellStyle name="Currency 2 5 5 5 3" xfId="5683" xr:uid="{00000000-0005-0000-0000-000033160000}"/>
    <cellStyle name="Currency 2 5 5 5 3 2" xfId="5684" xr:uid="{00000000-0005-0000-0000-000034160000}"/>
    <cellStyle name="Currency 2 5 5 5 3 3" xfId="5685" xr:uid="{00000000-0005-0000-0000-000035160000}"/>
    <cellStyle name="Currency 2 5 5 5 4" xfId="5686" xr:uid="{00000000-0005-0000-0000-000036160000}"/>
    <cellStyle name="Currency 2 5 5 5 4 2" xfId="5687" xr:uid="{00000000-0005-0000-0000-000037160000}"/>
    <cellStyle name="Currency 2 5 5 5 4 2 2" xfId="5688" xr:uid="{00000000-0005-0000-0000-000038160000}"/>
    <cellStyle name="Currency 2 5 5 5 4 3" xfId="5689" xr:uid="{00000000-0005-0000-0000-000039160000}"/>
    <cellStyle name="Currency 2 5 5 5 5" xfId="5690" xr:uid="{00000000-0005-0000-0000-00003A160000}"/>
    <cellStyle name="Currency 2 5 5 5 5 2" xfId="5691" xr:uid="{00000000-0005-0000-0000-00003B160000}"/>
    <cellStyle name="Currency 2 5 5 5 5 2 2" xfId="5692" xr:uid="{00000000-0005-0000-0000-00003C160000}"/>
    <cellStyle name="Currency 2 5 5 5 5 3" xfId="5693" xr:uid="{00000000-0005-0000-0000-00003D160000}"/>
    <cellStyle name="Currency 2 5 5 5 6" xfId="5694" xr:uid="{00000000-0005-0000-0000-00003E160000}"/>
    <cellStyle name="Currency 2 5 5 5 6 2" xfId="5695" xr:uid="{00000000-0005-0000-0000-00003F160000}"/>
    <cellStyle name="Currency 2 5 5 5 6 2 2" xfId="5696" xr:uid="{00000000-0005-0000-0000-000040160000}"/>
    <cellStyle name="Currency 2 5 5 5 6 3" xfId="5697" xr:uid="{00000000-0005-0000-0000-000041160000}"/>
    <cellStyle name="Currency 2 5 5 5 7" xfId="5698" xr:uid="{00000000-0005-0000-0000-000042160000}"/>
    <cellStyle name="Currency 2 5 5 5 7 2" xfId="5699" xr:uid="{00000000-0005-0000-0000-000043160000}"/>
    <cellStyle name="Currency 2 5 5 5 8" xfId="5700" xr:uid="{00000000-0005-0000-0000-000044160000}"/>
    <cellStyle name="Currency 2 5 5 5 8 2" xfId="5701" xr:uid="{00000000-0005-0000-0000-000045160000}"/>
    <cellStyle name="Currency 2 5 5 5 9" xfId="5702" xr:uid="{00000000-0005-0000-0000-000046160000}"/>
    <cellStyle name="Currency 2 5 5 6" xfId="5703" xr:uid="{00000000-0005-0000-0000-000047160000}"/>
    <cellStyle name="Currency 2 5 5 6 2" xfId="5704" xr:uid="{00000000-0005-0000-0000-000048160000}"/>
    <cellStyle name="Currency 2 5 5 6 3" xfId="5705" xr:uid="{00000000-0005-0000-0000-000049160000}"/>
    <cellStyle name="Currency 2 5 5 7" xfId="5706" xr:uid="{00000000-0005-0000-0000-00004A160000}"/>
    <cellStyle name="Currency 2 5 5 8" xfId="5707" xr:uid="{00000000-0005-0000-0000-00004B160000}"/>
    <cellStyle name="Currency 2 5 5 8 2" xfId="5708" xr:uid="{00000000-0005-0000-0000-00004C160000}"/>
    <cellStyle name="Currency 2 5 5 8 2 2" xfId="5709" xr:uid="{00000000-0005-0000-0000-00004D160000}"/>
    <cellStyle name="Currency 2 5 5 8 3" xfId="5710" xr:uid="{00000000-0005-0000-0000-00004E160000}"/>
    <cellStyle name="Currency 2 5 5 8 4" xfId="5711" xr:uid="{00000000-0005-0000-0000-00004F160000}"/>
    <cellStyle name="Currency 2 5 5 9" xfId="5712" xr:uid="{00000000-0005-0000-0000-000050160000}"/>
    <cellStyle name="Currency 2 5 5 9 2" xfId="5713" xr:uid="{00000000-0005-0000-0000-000051160000}"/>
    <cellStyle name="Currency 2 5 5 9 2 2" xfId="5714" xr:uid="{00000000-0005-0000-0000-000052160000}"/>
    <cellStyle name="Currency 2 5 5 9 3" xfId="5715" xr:uid="{00000000-0005-0000-0000-000053160000}"/>
    <cellStyle name="Currency 2 5 6" xfId="5716" xr:uid="{00000000-0005-0000-0000-000054160000}"/>
    <cellStyle name="Currency 2 5 6 2" xfId="5717" xr:uid="{00000000-0005-0000-0000-000055160000}"/>
    <cellStyle name="Currency 2 5 6 2 2" xfId="5718" xr:uid="{00000000-0005-0000-0000-000056160000}"/>
    <cellStyle name="Currency 2 5 6 2 3" xfId="5719" xr:uid="{00000000-0005-0000-0000-000057160000}"/>
    <cellStyle name="Currency 2 5 6 2 3 2" xfId="5720" xr:uid="{00000000-0005-0000-0000-000058160000}"/>
    <cellStyle name="Currency 2 5 6 2 3 3" xfId="5721" xr:uid="{00000000-0005-0000-0000-000059160000}"/>
    <cellStyle name="Currency 2 5 6 2 4" xfId="5722" xr:uid="{00000000-0005-0000-0000-00005A160000}"/>
    <cellStyle name="Currency 2 5 6 2 4 2" xfId="5723" xr:uid="{00000000-0005-0000-0000-00005B160000}"/>
    <cellStyle name="Currency 2 5 6 2 4 2 2" xfId="5724" xr:uid="{00000000-0005-0000-0000-00005C160000}"/>
    <cellStyle name="Currency 2 5 6 2 4 3" xfId="5725" xr:uid="{00000000-0005-0000-0000-00005D160000}"/>
    <cellStyle name="Currency 2 5 6 2 5" xfId="5726" xr:uid="{00000000-0005-0000-0000-00005E160000}"/>
    <cellStyle name="Currency 2 5 6 2 5 2" xfId="5727" xr:uid="{00000000-0005-0000-0000-00005F160000}"/>
    <cellStyle name="Currency 2 5 6 2 5 2 2" xfId="5728" xr:uid="{00000000-0005-0000-0000-000060160000}"/>
    <cellStyle name="Currency 2 5 6 2 5 3" xfId="5729" xr:uid="{00000000-0005-0000-0000-000061160000}"/>
    <cellStyle name="Currency 2 5 6 2 6" xfId="5730" xr:uid="{00000000-0005-0000-0000-000062160000}"/>
    <cellStyle name="Currency 2 5 6 2 6 2" xfId="5731" xr:uid="{00000000-0005-0000-0000-000063160000}"/>
    <cellStyle name="Currency 2 5 6 2 6 2 2" xfId="5732" xr:uid="{00000000-0005-0000-0000-000064160000}"/>
    <cellStyle name="Currency 2 5 6 2 6 3" xfId="5733" xr:uid="{00000000-0005-0000-0000-000065160000}"/>
    <cellStyle name="Currency 2 5 6 2 7" xfId="5734" xr:uid="{00000000-0005-0000-0000-000066160000}"/>
    <cellStyle name="Currency 2 5 6 2 7 2" xfId="5735" xr:uid="{00000000-0005-0000-0000-000067160000}"/>
    <cellStyle name="Currency 2 5 6 2 8" xfId="5736" xr:uid="{00000000-0005-0000-0000-000068160000}"/>
    <cellStyle name="Currency 2 5 6 2 8 2" xfId="5737" xr:uid="{00000000-0005-0000-0000-000069160000}"/>
    <cellStyle name="Currency 2 5 6 2 9" xfId="5738" xr:uid="{00000000-0005-0000-0000-00006A160000}"/>
    <cellStyle name="Currency 2 5 6 3" xfId="5739" xr:uid="{00000000-0005-0000-0000-00006B160000}"/>
    <cellStyle name="Currency 2 5 6 3 2" xfId="5740" xr:uid="{00000000-0005-0000-0000-00006C160000}"/>
    <cellStyle name="Currency 2 5 6 3 3" xfId="5741" xr:uid="{00000000-0005-0000-0000-00006D160000}"/>
    <cellStyle name="Currency 2 5 6 3 3 2" xfId="5742" xr:uid="{00000000-0005-0000-0000-00006E160000}"/>
    <cellStyle name="Currency 2 5 6 3 3 3" xfId="5743" xr:uid="{00000000-0005-0000-0000-00006F160000}"/>
    <cellStyle name="Currency 2 5 6 3 4" xfId="5744" xr:uid="{00000000-0005-0000-0000-000070160000}"/>
    <cellStyle name="Currency 2 5 6 3 4 2" xfId="5745" xr:uid="{00000000-0005-0000-0000-000071160000}"/>
    <cellStyle name="Currency 2 5 6 3 4 2 2" xfId="5746" xr:uid="{00000000-0005-0000-0000-000072160000}"/>
    <cellStyle name="Currency 2 5 6 3 4 3" xfId="5747" xr:uid="{00000000-0005-0000-0000-000073160000}"/>
    <cellStyle name="Currency 2 5 6 3 5" xfId="5748" xr:uid="{00000000-0005-0000-0000-000074160000}"/>
    <cellStyle name="Currency 2 5 6 3 5 2" xfId="5749" xr:uid="{00000000-0005-0000-0000-000075160000}"/>
    <cellStyle name="Currency 2 5 6 3 5 2 2" xfId="5750" xr:uid="{00000000-0005-0000-0000-000076160000}"/>
    <cellStyle name="Currency 2 5 6 3 5 3" xfId="5751" xr:uid="{00000000-0005-0000-0000-000077160000}"/>
    <cellStyle name="Currency 2 5 6 3 6" xfId="5752" xr:uid="{00000000-0005-0000-0000-000078160000}"/>
    <cellStyle name="Currency 2 5 6 3 6 2" xfId="5753" xr:uid="{00000000-0005-0000-0000-000079160000}"/>
    <cellStyle name="Currency 2 5 6 3 6 2 2" xfId="5754" xr:uid="{00000000-0005-0000-0000-00007A160000}"/>
    <cellStyle name="Currency 2 5 6 3 6 3" xfId="5755" xr:uid="{00000000-0005-0000-0000-00007B160000}"/>
    <cellStyle name="Currency 2 5 6 3 7" xfId="5756" xr:uid="{00000000-0005-0000-0000-00007C160000}"/>
    <cellStyle name="Currency 2 5 6 3 7 2" xfId="5757" xr:uid="{00000000-0005-0000-0000-00007D160000}"/>
    <cellStyle name="Currency 2 5 6 3 8" xfId="5758" xr:uid="{00000000-0005-0000-0000-00007E160000}"/>
    <cellStyle name="Currency 2 5 6 3 8 2" xfId="5759" xr:uid="{00000000-0005-0000-0000-00007F160000}"/>
    <cellStyle name="Currency 2 5 6 3 9" xfId="5760" xr:uid="{00000000-0005-0000-0000-000080160000}"/>
    <cellStyle name="Currency 2 5 6 4" xfId="5761" xr:uid="{00000000-0005-0000-0000-000081160000}"/>
    <cellStyle name="Currency 2 5 6 4 2" xfId="5762" xr:uid="{00000000-0005-0000-0000-000082160000}"/>
    <cellStyle name="Currency 2 5 6 4 3" xfId="5763" xr:uid="{00000000-0005-0000-0000-000083160000}"/>
    <cellStyle name="Currency 2 5 6 4 3 2" xfId="5764" xr:uid="{00000000-0005-0000-0000-000084160000}"/>
    <cellStyle name="Currency 2 5 6 4 3 2 2" xfId="5765" xr:uid="{00000000-0005-0000-0000-000085160000}"/>
    <cellStyle name="Currency 2 5 6 4 3 3" xfId="5766" xr:uid="{00000000-0005-0000-0000-000086160000}"/>
    <cellStyle name="Currency 2 5 6 4 4" xfId="5767" xr:uid="{00000000-0005-0000-0000-000087160000}"/>
    <cellStyle name="Currency 2 5 6 4 4 2" xfId="5768" xr:uid="{00000000-0005-0000-0000-000088160000}"/>
    <cellStyle name="Currency 2 5 6 4 4 2 2" xfId="5769" xr:uid="{00000000-0005-0000-0000-000089160000}"/>
    <cellStyle name="Currency 2 5 6 4 4 3" xfId="5770" xr:uid="{00000000-0005-0000-0000-00008A160000}"/>
    <cellStyle name="Currency 2 5 6 4 5" xfId="5771" xr:uid="{00000000-0005-0000-0000-00008B160000}"/>
    <cellStyle name="Currency 2 5 6 4 5 2" xfId="5772" xr:uid="{00000000-0005-0000-0000-00008C160000}"/>
    <cellStyle name="Currency 2 5 6 4 5 2 2" xfId="5773" xr:uid="{00000000-0005-0000-0000-00008D160000}"/>
    <cellStyle name="Currency 2 5 6 4 5 3" xfId="5774" xr:uid="{00000000-0005-0000-0000-00008E160000}"/>
    <cellStyle name="Currency 2 5 6 4 6" xfId="5775" xr:uid="{00000000-0005-0000-0000-00008F160000}"/>
    <cellStyle name="Currency 2 5 6 4 6 2" xfId="5776" xr:uid="{00000000-0005-0000-0000-000090160000}"/>
    <cellStyle name="Currency 2 5 6 4 7" xfId="5777" xr:uid="{00000000-0005-0000-0000-000091160000}"/>
    <cellStyle name="Currency 2 5 6 4 7 2" xfId="5778" xr:uid="{00000000-0005-0000-0000-000092160000}"/>
    <cellStyle name="Currency 2 5 6 4 8" xfId="5779" xr:uid="{00000000-0005-0000-0000-000093160000}"/>
    <cellStyle name="Currency 2 5 6 4 9" xfId="5780" xr:uid="{00000000-0005-0000-0000-000094160000}"/>
    <cellStyle name="Currency 2 5 6 5" xfId="5781" xr:uid="{00000000-0005-0000-0000-000095160000}"/>
    <cellStyle name="Currency 2 5 6 5 2" xfId="5782" xr:uid="{00000000-0005-0000-0000-000096160000}"/>
    <cellStyle name="Currency 2 5 6 5 3" xfId="5783" xr:uid="{00000000-0005-0000-0000-000097160000}"/>
    <cellStyle name="Currency 2 5 6 6" xfId="5784" xr:uid="{00000000-0005-0000-0000-000098160000}"/>
    <cellStyle name="Currency 2 5 6 6 2" xfId="5785" xr:uid="{00000000-0005-0000-0000-000099160000}"/>
    <cellStyle name="Currency 2 5 6 6 2 2" xfId="5786" xr:uid="{00000000-0005-0000-0000-00009A160000}"/>
    <cellStyle name="Currency 2 5 6 6 2 2 2" xfId="5787" xr:uid="{00000000-0005-0000-0000-00009B160000}"/>
    <cellStyle name="Currency 2 5 6 6 2 3" xfId="5788" xr:uid="{00000000-0005-0000-0000-00009C160000}"/>
    <cellStyle name="Currency 2 5 6 6 3" xfId="5789" xr:uid="{00000000-0005-0000-0000-00009D160000}"/>
    <cellStyle name="Currency 2 5 6 6 3 2" xfId="5790" xr:uid="{00000000-0005-0000-0000-00009E160000}"/>
    <cellStyle name="Currency 2 5 6 6 3 2 2" xfId="5791" xr:uid="{00000000-0005-0000-0000-00009F160000}"/>
    <cellStyle name="Currency 2 5 6 6 3 3" xfId="5792" xr:uid="{00000000-0005-0000-0000-0000A0160000}"/>
    <cellStyle name="Currency 2 5 6 6 4" xfId="5793" xr:uid="{00000000-0005-0000-0000-0000A1160000}"/>
    <cellStyle name="Currency 2 5 6 6 4 2" xfId="5794" xr:uid="{00000000-0005-0000-0000-0000A2160000}"/>
    <cellStyle name="Currency 2 5 6 6 4 2 2" xfId="5795" xr:uid="{00000000-0005-0000-0000-0000A3160000}"/>
    <cellStyle name="Currency 2 5 6 6 4 3" xfId="5796" xr:uid="{00000000-0005-0000-0000-0000A4160000}"/>
    <cellStyle name="Currency 2 5 6 6 5" xfId="5797" xr:uid="{00000000-0005-0000-0000-0000A5160000}"/>
    <cellStyle name="Currency 2 5 6 6 5 2" xfId="5798" xr:uid="{00000000-0005-0000-0000-0000A6160000}"/>
    <cellStyle name="Currency 2 5 6 6 6" xfId="5799" xr:uid="{00000000-0005-0000-0000-0000A7160000}"/>
    <cellStyle name="Currency 2 5 6 6 6 2" xfId="5800" xr:uid="{00000000-0005-0000-0000-0000A8160000}"/>
    <cellStyle name="Currency 2 5 6 6 7" xfId="5801" xr:uid="{00000000-0005-0000-0000-0000A9160000}"/>
    <cellStyle name="Currency 2 5 6 7" xfId="5802" xr:uid="{00000000-0005-0000-0000-0000AA160000}"/>
    <cellStyle name="Currency 2 5 6 7 2" xfId="5803" xr:uid="{00000000-0005-0000-0000-0000AB160000}"/>
    <cellStyle name="Currency 2 5 6 7 2 2" xfId="5804" xr:uid="{00000000-0005-0000-0000-0000AC160000}"/>
    <cellStyle name="Currency 2 5 6 7 3" xfId="5805" xr:uid="{00000000-0005-0000-0000-0000AD160000}"/>
    <cellStyle name="Currency 2 5 6 8" xfId="5806" xr:uid="{00000000-0005-0000-0000-0000AE160000}"/>
    <cellStyle name="Currency 2 5 6 8 2" xfId="5807" xr:uid="{00000000-0005-0000-0000-0000AF160000}"/>
    <cellStyle name="Currency 2 5 6 8 2 2" xfId="5808" xr:uid="{00000000-0005-0000-0000-0000B0160000}"/>
    <cellStyle name="Currency 2 5 6 8 3" xfId="5809" xr:uid="{00000000-0005-0000-0000-0000B1160000}"/>
    <cellStyle name="Currency 2 5 7" xfId="5810" xr:uid="{00000000-0005-0000-0000-0000B2160000}"/>
    <cellStyle name="Currency 2 5 7 10" xfId="5811" xr:uid="{00000000-0005-0000-0000-0000B3160000}"/>
    <cellStyle name="Currency 2 5 7 2" xfId="5812" xr:uid="{00000000-0005-0000-0000-0000B4160000}"/>
    <cellStyle name="Currency 2 5 7 2 2" xfId="5813" xr:uid="{00000000-0005-0000-0000-0000B5160000}"/>
    <cellStyle name="Currency 2 5 7 2 3" xfId="5814" xr:uid="{00000000-0005-0000-0000-0000B6160000}"/>
    <cellStyle name="Currency 2 5 7 2 3 2" xfId="5815" xr:uid="{00000000-0005-0000-0000-0000B7160000}"/>
    <cellStyle name="Currency 2 5 7 2 3 3" xfId="5816" xr:uid="{00000000-0005-0000-0000-0000B8160000}"/>
    <cellStyle name="Currency 2 5 7 2 4" xfId="5817" xr:uid="{00000000-0005-0000-0000-0000B9160000}"/>
    <cellStyle name="Currency 2 5 7 2 4 2" xfId="5818" xr:uid="{00000000-0005-0000-0000-0000BA160000}"/>
    <cellStyle name="Currency 2 5 7 2 4 2 2" xfId="5819" xr:uid="{00000000-0005-0000-0000-0000BB160000}"/>
    <cellStyle name="Currency 2 5 7 2 4 3" xfId="5820" xr:uid="{00000000-0005-0000-0000-0000BC160000}"/>
    <cellStyle name="Currency 2 5 7 2 5" xfId="5821" xr:uid="{00000000-0005-0000-0000-0000BD160000}"/>
    <cellStyle name="Currency 2 5 7 2 5 2" xfId="5822" xr:uid="{00000000-0005-0000-0000-0000BE160000}"/>
    <cellStyle name="Currency 2 5 7 2 5 2 2" xfId="5823" xr:uid="{00000000-0005-0000-0000-0000BF160000}"/>
    <cellStyle name="Currency 2 5 7 2 5 3" xfId="5824" xr:uid="{00000000-0005-0000-0000-0000C0160000}"/>
    <cellStyle name="Currency 2 5 7 2 6" xfId="5825" xr:uid="{00000000-0005-0000-0000-0000C1160000}"/>
    <cellStyle name="Currency 2 5 7 2 6 2" xfId="5826" xr:uid="{00000000-0005-0000-0000-0000C2160000}"/>
    <cellStyle name="Currency 2 5 7 2 6 2 2" xfId="5827" xr:uid="{00000000-0005-0000-0000-0000C3160000}"/>
    <cellStyle name="Currency 2 5 7 2 6 3" xfId="5828" xr:uid="{00000000-0005-0000-0000-0000C4160000}"/>
    <cellStyle name="Currency 2 5 7 2 7" xfId="5829" xr:uid="{00000000-0005-0000-0000-0000C5160000}"/>
    <cellStyle name="Currency 2 5 7 2 7 2" xfId="5830" xr:uid="{00000000-0005-0000-0000-0000C6160000}"/>
    <cellStyle name="Currency 2 5 7 2 8" xfId="5831" xr:uid="{00000000-0005-0000-0000-0000C7160000}"/>
    <cellStyle name="Currency 2 5 7 2 8 2" xfId="5832" xr:uid="{00000000-0005-0000-0000-0000C8160000}"/>
    <cellStyle name="Currency 2 5 7 2 9" xfId="5833" xr:uid="{00000000-0005-0000-0000-0000C9160000}"/>
    <cellStyle name="Currency 2 5 7 3" xfId="5834" xr:uid="{00000000-0005-0000-0000-0000CA160000}"/>
    <cellStyle name="Currency 2 5 7 4" xfId="5835" xr:uid="{00000000-0005-0000-0000-0000CB160000}"/>
    <cellStyle name="Currency 2 5 7 4 2" xfId="5836" xr:uid="{00000000-0005-0000-0000-0000CC160000}"/>
    <cellStyle name="Currency 2 5 7 4 3" xfId="5837" xr:uid="{00000000-0005-0000-0000-0000CD160000}"/>
    <cellStyle name="Currency 2 5 7 5" xfId="5838" xr:uid="{00000000-0005-0000-0000-0000CE160000}"/>
    <cellStyle name="Currency 2 5 7 5 2" xfId="5839" xr:uid="{00000000-0005-0000-0000-0000CF160000}"/>
    <cellStyle name="Currency 2 5 7 5 2 2" xfId="5840" xr:uid="{00000000-0005-0000-0000-0000D0160000}"/>
    <cellStyle name="Currency 2 5 7 5 3" xfId="5841" xr:uid="{00000000-0005-0000-0000-0000D1160000}"/>
    <cellStyle name="Currency 2 5 7 6" xfId="5842" xr:uid="{00000000-0005-0000-0000-0000D2160000}"/>
    <cellStyle name="Currency 2 5 7 6 2" xfId="5843" xr:uid="{00000000-0005-0000-0000-0000D3160000}"/>
    <cellStyle name="Currency 2 5 7 6 2 2" xfId="5844" xr:uid="{00000000-0005-0000-0000-0000D4160000}"/>
    <cellStyle name="Currency 2 5 7 6 3" xfId="5845" xr:uid="{00000000-0005-0000-0000-0000D5160000}"/>
    <cellStyle name="Currency 2 5 7 7" xfId="5846" xr:uid="{00000000-0005-0000-0000-0000D6160000}"/>
    <cellStyle name="Currency 2 5 7 7 2" xfId="5847" xr:uid="{00000000-0005-0000-0000-0000D7160000}"/>
    <cellStyle name="Currency 2 5 7 7 2 2" xfId="5848" xr:uid="{00000000-0005-0000-0000-0000D8160000}"/>
    <cellStyle name="Currency 2 5 7 7 3" xfId="5849" xr:uid="{00000000-0005-0000-0000-0000D9160000}"/>
    <cellStyle name="Currency 2 5 7 8" xfId="5850" xr:uid="{00000000-0005-0000-0000-0000DA160000}"/>
    <cellStyle name="Currency 2 5 7 8 2" xfId="5851" xr:uid="{00000000-0005-0000-0000-0000DB160000}"/>
    <cellStyle name="Currency 2 5 7 9" xfId="5852" xr:uid="{00000000-0005-0000-0000-0000DC160000}"/>
    <cellStyle name="Currency 2 5 7 9 2" xfId="5853" xr:uid="{00000000-0005-0000-0000-0000DD160000}"/>
    <cellStyle name="Currency 2 5 8" xfId="5854" xr:uid="{00000000-0005-0000-0000-0000DE160000}"/>
    <cellStyle name="Currency 2 5 8 2" xfId="5855" xr:uid="{00000000-0005-0000-0000-0000DF160000}"/>
    <cellStyle name="Currency 2 5 8 2 10" xfId="5856" xr:uid="{00000000-0005-0000-0000-0000E0160000}"/>
    <cellStyle name="Currency 2 5 8 2 2" xfId="5857" xr:uid="{00000000-0005-0000-0000-0000E1160000}"/>
    <cellStyle name="Currency 2 5 8 2 3" xfId="5858" xr:uid="{00000000-0005-0000-0000-0000E2160000}"/>
    <cellStyle name="Currency 2 5 8 2 4" xfId="5859" xr:uid="{00000000-0005-0000-0000-0000E3160000}"/>
    <cellStyle name="Currency 2 5 8 2 4 2" xfId="5860" xr:uid="{00000000-0005-0000-0000-0000E4160000}"/>
    <cellStyle name="Currency 2 5 8 2 4 2 2" xfId="5861" xr:uid="{00000000-0005-0000-0000-0000E5160000}"/>
    <cellStyle name="Currency 2 5 8 2 4 3" xfId="5862" xr:uid="{00000000-0005-0000-0000-0000E6160000}"/>
    <cellStyle name="Currency 2 5 8 2 5" xfId="5863" xr:uid="{00000000-0005-0000-0000-0000E7160000}"/>
    <cellStyle name="Currency 2 5 8 2 5 2" xfId="5864" xr:uid="{00000000-0005-0000-0000-0000E8160000}"/>
    <cellStyle name="Currency 2 5 8 2 5 2 2" xfId="5865" xr:uid="{00000000-0005-0000-0000-0000E9160000}"/>
    <cellStyle name="Currency 2 5 8 2 5 3" xfId="5866" xr:uid="{00000000-0005-0000-0000-0000EA160000}"/>
    <cellStyle name="Currency 2 5 8 2 6" xfId="5867" xr:uid="{00000000-0005-0000-0000-0000EB160000}"/>
    <cellStyle name="Currency 2 5 8 2 6 2" xfId="5868" xr:uid="{00000000-0005-0000-0000-0000EC160000}"/>
    <cellStyle name="Currency 2 5 8 2 6 2 2" xfId="5869" xr:uid="{00000000-0005-0000-0000-0000ED160000}"/>
    <cellStyle name="Currency 2 5 8 2 6 3" xfId="5870" xr:uid="{00000000-0005-0000-0000-0000EE160000}"/>
    <cellStyle name="Currency 2 5 8 2 7" xfId="5871" xr:uid="{00000000-0005-0000-0000-0000EF160000}"/>
    <cellStyle name="Currency 2 5 8 2 7 2" xfId="5872" xr:uid="{00000000-0005-0000-0000-0000F0160000}"/>
    <cellStyle name="Currency 2 5 8 2 8" xfId="5873" xr:uid="{00000000-0005-0000-0000-0000F1160000}"/>
    <cellStyle name="Currency 2 5 8 2 8 2" xfId="5874" xr:uid="{00000000-0005-0000-0000-0000F2160000}"/>
    <cellStyle name="Currency 2 5 8 2 9" xfId="5875" xr:uid="{00000000-0005-0000-0000-0000F3160000}"/>
    <cellStyle name="Currency 2 5 8 3" xfId="5876" xr:uid="{00000000-0005-0000-0000-0000F4160000}"/>
    <cellStyle name="Currency 2 5 8 4" xfId="5877" xr:uid="{00000000-0005-0000-0000-0000F5160000}"/>
    <cellStyle name="Currency 2 5 8 4 2" xfId="5878" xr:uid="{00000000-0005-0000-0000-0000F6160000}"/>
    <cellStyle name="Currency 2 5 8 4 2 2" xfId="5879" xr:uid="{00000000-0005-0000-0000-0000F7160000}"/>
    <cellStyle name="Currency 2 5 8 4 3" xfId="5880" xr:uid="{00000000-0005-0000-0000-0000F8160000}"/>
    <cellStyle name="Currency 2 5 8 5" xfId="5881" xr:uid="{00000000-0005-0000-0000-0000F9160000}"/>
    <cellStyle name="Currency 2 5 8 5 2" xfId="5882" xr:uid="{00000000-0005-0000-0000-0000FA160000}"/>
    <cellStyle name="Currency 2 5 8 5 2 2" xfId="5883" xr:uid="{00000000-0005-0000-0000-0000FB160000}"/>
    <cellStyle name="Currency 2 5 8 5 3" xfId="5884" xr:uid="{00000000-0005-0000-0000-0000FC160000}"/>
    <cellStyle name="Currency 2 5 9" xfId="5885" xr:uid="{00000000-0005-0000-0000-0000FD160000}"/>
    <cellStyle name="Currency 2 5 9 2" xfId="5886" xr:uid="{00000000-0005-0000-0000-0000FE160000}"/>
    <cellStyle name="Currency 2 5 9 3" xfId="5887" xr:uid="{00000000-0005-0000-0000-0000FF160000}"/>
    <cellStyle name="Currency 2 5 9 3 2" xfId="5888" xr:uid="{00000000-0005-0000-0000-000000170000}"/>
    <cellStyle name="Currency 2 5 9 3 3" xfId="5889" xr:uid="{00000000-0005-0000-0000-000001170000}"/>
    <cellStyle name="Currency 2 5 9 4" xfId="5890" xr:uid="{00000000-0005-0000-0000-000002170000}"/>
    <cellStyle name="Currency 2 5 9 4 2" xfId="5891" xr:uid="{00000000-0005-0000-0000-000003170000}"/>
    <cellStyle name="Currency 2 5 9 4 2 2" xfId="5892" xr:uid="{00000000-0005-0000-0000-000004170000}"/>
    <cellStyle name="Currency 2 5 9 4 3" xfId="5893" xr:uid="{00000000-0005-0000-0000-000005170000}"/>
    <cellStyle name="Currency 2 5 9 5" xfId="5894" xr:uid="{00000000-0005-0000-0000-000006170000}"/>
    <cellStyle name="Currency 2 5 9 5 2" xfId="5895" xr:uid="{00000000-0005-0000-0000-000007170000}"/>
    <cellStyle name="Currency 2 5 9 5 2 2" xfId="5896" xr:uid="{00000000-0005-0000-0000-000008170000}"/>
    <cellStyle name="Currency 2 5 9 5 3" xfId="5897" xr:uid="{00000000-0005-0000-0000-000009170000}"/>
    <cellStyle name="Currency 2 5 9 6" xfId="5898" xr:uid="{00000000-0005-0000-0000-00000A170000}"/>
    <cellStyle name="Currency 2 5 9 6 2" xfId="5899" xr:uid="{00000000-0005-0000-0000-00000B170000}"/>
    <cellStyle name="Currency 2 5 9 6 2 2" xfId="5900" xr:uid="{00000000-0005-0000-0000-00000C170000}"/>
    <cellStyle name="Currency 2 5 9 6 3" xfId="5901" xr:uid="{00000000-0005-0000-0000-00000D170000}"/>
    <cellStyle name="Currency 2 5 9 7" xfId="5902" xr:uid="{00000000-0005-0000-0000-00000E170000}"/>
    <cellStyle name="Currency 2 5 9 7 2" xfId="5903" xr:uid="{00000000-0005-0000-0000-00000F170000}"/>
    <cellStyle name="Currency 2 5 9 8" xfId="5904" xr:uid="{00000000-0005-0000-0000-000010170000}"/>
    <cellStyle name="Currency 2 5 9 8 2" xfId="5905" xr:uid="{00000000-0005-0000-0000-000011170000}"/>
    <cellStyle name="Currency 2 5 9 9" xfId="5906" xr:uid="{00000000-0005-0000-0000-000012170000}"/>
    <cellStyle name="Currency 2 6" xfId="5907" xr:uid="{00000000-0005-0000-0000-000013170000}"/>
    <cellStyle name="Currency 2 6 10" xfId="5908" xr:uid="{00000000-0005-0000-0000-000014170000}"/>
    <cellStyle name="Currency 2 6 10 10" xfId="5909" xr:uid="{00000000-0005-0000-0000-000015170000}"/>
    <cellStyle name="Currency 2 6 10 11" xfId="5910" xr:uid="{00000000-0005-0000-0000-000016170000}"/>
    <cellStyle name="Currency 2 6 10 12" xfId="5911" xr:uid="{00000000-0005-0000-0000-000017170000}"/>
    <cellStyle name="Currency 2 6 10 2" xfId="5912" xr:uid="{00000000-0005-0000-0000-000018170000}"/>
    <cellStyle name="Currency 2 6 10 2 2" xfId="5913" xr:uid="{00000000-0005-0000-0000-000019170000}"/>
    <cellStyle name="Currency 2 6 10 2 3" xfId="5914" xr:uid="{00000000-0005-0000-0000-00001A170000}"/>
    <cellStyle name="Currency 2 6 10 3" xfId="5915" xr:uid="{00000000-0005-0000-0000-00001B170000}"/>
    <cellStyle name="Currency 2 6 10 3 2" xfId="5916" xr:uid="{00000000-0005-0000-0000-00001C170000}"/>
    <cellStyle name="Currency 2 6 10 3 3" xfId="5917" xr:uid="{00000000-0005-0000-0000-00001D170000}"/>
    <cellStyle name="Currency 2 6 10 4" xfId="5918" xr:uid="{00000000-0005-0000-0000-00001E170000}"/>
    <cellStyle name="Currency 2 6 10 5" xfId="5919" xr:uid="{00000000-0005-0000-0000-00001F170000}"/>
    <cellStyle name="Currency 2 6 10 5 2" xfId="5920" xr:uid="{00000000-0005-0000-0000-000020170000}"/>
    <cellStyle name="Currency 2 6 10 5 2 2" xfId="5921" xr:uid="{00000000-0005-0000-0000-000021170000}"/>
    <cellStyle name="Currency 2 6 10 5 3" xfId="5922" xr:uid="{00000000-0005-0000-0000-000022170000}"/>
    <cellStyle name="Currency 2 6 10 6" xfId="5923" xr:uid="{00000000-0005-0000-0000-000023170000}"/>
    <cellStyle name="Currency 2 6 10 6 2" xfId="5924" xr:uid="{00000000-0005-0000-0000-000024170000}"/>
    <cellStyle name="Currency 2 6 10 6 2 2" xfId="5925" xr:uid="{00000000-0005-0000-0000-000025170000}"/>
    <cellStyle name="Currency 2 6 10 6 3" xfId="5926" xr:uid="{00000000-0005-0000-0000-000026170000}"/>
    <cellStyle name="Currency 2 6 10 7" xfId="5927" xr:uid="{00000000-0005-0000-0000-000027170000}"/>
    <cellStyle name="Currency 2 6 10 7 2" xfId="5928" xr:uid="{00000000-0005-0000-0000-000028170000}"/>
    <cellStyle name="Currency 2 6 10 7 2 2" xfId="5929" xr:uid="{00000000-0005-0000-0000-000029170000}"/>
    <cellStyle name="Currency 2 6 10 7 3" xfId="5930" xr:uid="{00000000-0005-0000-0000-00002A170000}"/>
    <cellStyle name="Currency 2 6 10 8" xfId="5931" xr:uid="{00000000-0005-0000-0000-00002B170000}"/>
    <cellStyle name="Currency 2 6 10 8 2" xfId="5932" xr:uid="{00000000-0005-0000-0000-00002C170000}"/>
    <cellStyle name="Currency 2 6 10 9" xfId="5933" xr:uid="{00000000-0005-0000-0000-00002D170000}"/>
    <cellStyle name="Currency 2 6 10 9 2" xfId="5934" xr:uid="{00000000-0005-0000-0000-00002E170000}"/>
    <cellStyle name="Currency 2 6 11" xfId="5935" xr:uid="{00000000-0005-0000-0000-00002F170000}"/>
    <cellStyle name="Currency 2 6 11 2" xfId="5936" xr:uid="{00000000-0005-0000-0000-000030170000}"/>
    <cellStyle name="Currency 2 6 11 3" xfId="5937" xr:uid="{00000000-0005-0000-0000-000031170000}"/>
    <cellStyle name="Currency 2 6 12" xfId="5938" xr:uid="{00000000-0005-0000-0000-000032170000}"/>
    <cellStyle name="Currency 2 6 12 2" xfId="5939" xr:uid="{00000000-0005-0000-0000-000033170000}"/>
    <cellStyle name="Currency 2 6 12 2 2" xfId="5940" xr:uid="{00000000-0005-0000-0000-000034170000}"/>
    <cellStyle name="Currency 2 6 12 3" xfId="5941" xr:uid="{00000000-0005-0000-0000-000035170000}"/>
    <cellStyle name="Currency 2 6 12 4" xfId="5942" xr:uid="{00000000-0005-0000-0000-000036170000}"/>
    <cellStyle name="Currency 2 6 13" xfId="5943" xr:uid="{00000000-0005-0000-0000-000037170000}"/>
    <cellStyle name="Currency 2 6 13 2" xfId="5944" xr:uid="{00000000-0005-0000-0000-000038170000}"/>
    <cellStyle name="Currency 2 6 13 2 2" xfId="5945" xr:uid="{00000000-0005-0000-0000-000039170000}"/>
    <cellStyle name="Currency 2 6 13 3" xfId="5946" xr:uid="{00000000-0005-0000-0000-00003A170000}"/>
    <cellStyle name="Currency 2 6 14" xfId="5947" xr:uid="{00000000-0005-0000-0000-00003B170000}"/>
    <cellStyle name="Currency 2 6 14 2" xfId="5948" xr:uid="{00000000-0005-0000-0000-00003C170000}"/>
    <cellStyle name="Currency 2 6 14 2 2" xfId="5949" xr:uid="{00000000-0005-0000-0000-00003D170000}"/>
    <cellStyle name="Currency 2 6 14 3" xfId="5950" xr:uid="{00000000-0005-0000-0000-00003E170000}"/>
    <cellStyle name="Currency 2 6 15" xfId="5951" xr:uid="{00000000-0005-0000-0000-00003F170000}"/>
    <cellStyle name="Currency 2 6 15 2" xfId="5952" xr:uid="{00000000-0005-0000-0000-000040170000}"/>
    <cellStyle name="Currency 2 6 16" xfId="5953" xr:uid="{00000000-0005-0000-0000-000041170000}"/>
    <cellStyle name="Currency 2 6 16 2" xfId="5954" xr:uid="{00000000-0005-0000-0000-000042170000}"/>
    <cellStyle name="Currency 2 6 17" xfId="5955" xr:uid="{00000000-0005-0000-0000-000043170000}"/>
    <cellStyle name="Currency 2 6 18" xfId="5956" xr:uid="{00000000-0005-0000-0000-000044170000}"/>
    <cellStyle name="Currency 2 6 19" xfId="5957" xr:uid="{00000000-0005-0000-0000-000045170000}"/>
    <cellStyle name="Currency 2 6 2" xfId="5958" xr:uid="{00000000-0005-0000-0000-000046170000}"/>
    <cellStyle name="Currency 2 6 2 10" xfId="5959" xr:uid="{00000000-0005-0000-0000-000047170000}"/>
    <cellStyle name="Currency 2 6 2 10 2" xfId="5960" xr:uid="{00000000-0005-0000-0000-000048170000}"/>
    <cellStyle name="Currency 2 6 2 10 2 2" xfId="5961" xr:uid="{00000000-0005-0000-0000-000049170000}"/>
    <cellStyle name="Currency 2 6 2 10 3" xfId="5962" xr:uid="{00000000-0005-0000-0000-00004A170000}"/>
    <cellStyle name="Currency 2 6 2 10 4" xfId="5963" xr:uid="{00000000-0005-0000-0000-00004B170000}"/>
    <cellStyle name="Currency 2 6 2 11" xfId="5964" xr:uid="{00000000-0005-0000-0000-00004C170000}"/>
    <cellStyle name="Currency 2 6 2 11 2" xfId="5965" xr:uid="{00000000-0005-0000-0000-00004D170000}"/>
    <cellStyle name="Currency 2 6 2 11 2 2" xfId="5966" xr:uid="{00000000-0005-0000-0000-00004E170000}"/>
    <cellStyle name="Currency 2 6 2 11 3" xfId="5967" xr:uid="{00000000-0005-0000-0000-00004F170000}"/>
    <cellStyle name="Currency 2 6 2 12" xfId="5968" xr:uid="{00000000-0005-0000-0000-000050170000}"/>
    <cellStyle name="Currency 2 6 2 12 2" xfId="5969" xr:uid="{00000000-0005-0000-0000-000051170000}"/>
    <cellStyle name="Currency 2 6 2 12 2 2" xfId="5970" xr:uid="{00000000-0005-0000-0000-000052170000}"/>
    <cellStyle name="Currency 2 6 2 12 3" xfId="5971" xr:uid="{00000000-0005-0000-0000-000053170000}"/>
    <cellStyle name="Currency 2 6 2 13" xfId="5972" xr:uid="{00000000-0005-0000-0000-000054170000}"/>
    <cellStyle name="Currency 2 6 2 13 2" xfId="5973" xr:uid="{00000000-0005-0000-0000-000055170000}"/>
    <cellStyle name="Currency 2 6 2 14" xfId="5974" xr:uid="{00000000-0005-0000-0000-000056170000}"/>
    <cellStyle name="Currency 2 6 2 14 2" xfId="5975" xr:uid="{00000000-0005-0000-0000-000057170000}"/>
    <cellStyle name="Currency 2 6 2 15" xfId="5976" xr:uid="{00000000-0005-0000-0000-000058170000}"/>
    <cellStyle name="Currency 2 6 2 16" xfId="5977" xr:uid="{00000000-0005-0000-0000-000059170000}"/>
    <cellStyle name="Currency 2 6 2 17" xfId="5978" xr:uid="{00000000-0005-0000-0000-00005A170000}"/>
    <cellStyle name="Currency 2 6 2 18" xfId="5979" xr:uid="{00000000-0005-0000-0000-00005B170000}"/>
    <cellStyle name="Currency 2 6 2 2" xfId="5980" xr:uid="{00000000-0005-0000-0000-00005C170000}"/>
    <cellStyle name="Currency 2 6 2 2 10" xfId="5981" xr:uid="{00000000-0005-0000-0000-00005D170000}"/>
    <cellStyle name="Currency 2 6 2 2 10 2" xfId="5982" xr:uid="{00000000-0005-0000-0000-00005E170000}"/>
    <cellStyle name="Currency 2 6 2 2 10 2 2" xfId="5983" xr:uid="{00000000-0005-0000-0000-00005F170000}"/>
    <cellStyle name="Currency 2 6 2 2 10 3" xfId="5984" xr:uid="{00000000-0005-0000-0000-000060170000}"/>
    <cellStyle name="Currency 2 6 2 2 11" xfId="5985" xr:uid="{00000000-0005-0000-0000-000061170000}"/>
    <cellStyle name="Currency 2 6 2 2 11 2" xfId="5986" xr:uid="{00000000-0005-0000-0000-000062170000}"/>
    <cellStyle name="Currency 2 6 2 2 12" xfId="5987" xr:uid="{00000000-0005-0000-0000-000063170000}"/>
    <cellStyle name="Currency 2 6 2 2 12 2" xfId="5988" xr:uid="{00000000-0005-0000-0000-000064170000}"/>
    <cellStyle name="Currency 2 6 2 2 13" xfId="5989" xr:uid="{00000000-0005-0000-0000-000065170000}"/>
    <cellStyle name="Currency 2 6 2 2 14" xfId="5990" xr:uid="{00000000-0005-0000-0000-000066170000}"/>
    <cellStyle name="Currency 2 6 2 2 15" xfId="5991" xr:uid="{00000000-0005-0000-0000-000067170000}"/>
    <cellStyle name="Currency 2 6 2 2 16" xfId="5992" xr:uid="{00000000-0005-0000-0000-000068170000}"/>
    <cellStyle name="Currency 2 6 2 2 2" xfId="5993" xr:uid="{00000000-0005-0000-0000-000069170000}"/>
    <cellStyle name="Currency 2 6 2 2 2 2" xfId="5994" xr:uid="{00000000-0005-0000-0000-00006A170000}"/>
    <cellStyle name="Currency 2 6 2 2 2 2 10" xfId="5995" xr:uid="{00000000-0005-0000-0000-00006B170000}"/>
    <cellStyle name="Currency 2 6 2 2 2 2 2" xfId="5996" xr:uid="{00000000-0005-0000-0000-00006C170000}"/>
    <cellStyle name="Currency 2 6 2 2 2 2 2 2" xfId="5997" xr:uid="{00000000-0005-0000-0000-00006D170000}"/>
    <cellStyle name="Currency 2 6 2 2 2 2 2 3" xfId="5998" xr:uid="{00000000-0005-0000-0000-00006E170000}"/>
    <cellStyle name="Currency 2 6 2 2 2 2 3" xfId="5999" xr:uid="{00000000-0005-0000-0000-00006F170000}"/>
    <cellStyle name="Currency 2 6 2 2 2 2 3 2" xfId="6000" xr:uid="{00000000-0005-0000-0000-000070170000}"/>
    <cellStyle name="Currency 2 6 2 2 2 2 3 3" xfId="6001" xr:uid="{00000000-0005-0000-0000-000071170000}"/>
    <cellStyle name="Currency 2 6 2 2 2 2 4" xfId="6002" xr:uid="{00000000-0005-0000-0000-000072170000}"/>
    <cellStyle name="Currency 2 6 2 2 2 2 4 2" xfId="6003" xr:uid="{00000000-0005-0000-0000-000073170000}"/>
    <cellStyle name="Currency 2 6 2 2 2 2 4 2 2" xfId="6004" xr:uid="{00000000-0005-0000-0000-000074170000}"/>
    <cellStyle name="Currency 2 6 2 2 2 2 4 3" xfId="6005" xr:uid="{00000000-0005-0000-0000-000075170000}"/>
    <cellStyle name="Currency 2 6 2 2 2 2 5" xfId="6006" xr:uid="{00000000-0005-0000-0000-000076170000}"/>
    <cellStyle name="Currency 2 6 2 2 2 2 5 2" xfId="6007" xr:uid="{00000000-0005-0000-0000-000077170000}"/>
    <cellStyle name="Currency 2 6 2 2 2 2 5 2 2" xfId="6008" xr:uid="{00000000-0005-0000-0000-000078170000}"/>
    <cellStyle name="Currency 2 6 2 2 2 2 5 3" xfId="6009" xr:uid="{00000000-0005-0000-0000-000079170000}"/>
    <cellStyle name="Currency 2 6 2 2 2 2 6" xfId="6010" xr:uid="{00000000-0005-0000-0000-00007A170000}"/>
    <cellStyle name="Currency 2 6 2 2 2 2 6 2" xfId="6011" xr:uid="{00000000-0005-0000-0000-00007B170000}"/>
    <cellStyle name="Currency 2 6 2 2 2 2 6 2 2" xfId="6012" xr:uid="{00000000-0005-0000-0000-00007C170000}"/>
    <cellStyle name="Currency 2 6 2 2 2 2 6 3" xfId="6013" xr:uid="{00000000-0005-0000-0000-00007D170000}"/>
    <cellStyle name="Currency 2 6 2 2 2 2 7" xfId="6014" xr:uid="{00000000-0005-0000-0000-00007E170000}"/>
    <cellStyle name="Currency 2 6 2 2 2 2 7 2" xfId="6015" xr:uid="{00000000-0005-0000-0000-00007F170000}"/>
    <cellStyle name="Currency 2 6 2 2 2 2 8" xfId="6016" xr:uid="{00000000-0005-0000-0000-000080170000}"/>
    <cellStyle name="Currency 2 6 2 2 2 2 8 2" xfId="6017" xr:uid="{00000000-0005-0000-0000-000081170000}"/>
    <cellStyle name="Currency 2 6 2 2 2 2 9" xfId="6018" xr:uid="{00000000-0005-0000-0000-000082170000}"/>
    <cellStyle name="Currency 2 6 2 2 2 3" xfId="6019" xr:uid="{00000000-0005-0000-0000-000083170000}"/>
    <cellStyle name="Currency 2 6 2 2 2 3 10" xfId="6020" xr:uid="{00000000-0005-0000-0000-000084170000}"/>
    <cellStyle name="Currency 2 6 2 2 2 3 2" xfId="6021" xr:uid="{00000000-0005-0000-0000-000085170000}"/>
    <cellStyle name="Currency 2 6 2 2 2 3 2 2" xfId="6022" xr:uid="{00000000-0005-0000-0000-000086170000}"/>
    <cellStyle name="Currency 2 6 2 2 2 3 2 3" xfId="6023" xr:uid="{00000000-0005-0000-0000-000087170000}"/>
    <cellStyle name="Currency 2 6 2 2 2 3 3" xfId="6024" xr:uid="{00000000-0005-0000-0000-000088170000}"/>
    <cellStyle name="Currency 2 6 2 2 2 3 3 2" xfId="6025" xr:uid="{00000000-0005-0000-0000-000089170000}"/>
    <cellStyle name="Currency 2 6 2 2 2 3 3 3" xfId="6026" xr:uid="{00000000-0005-0000-0000-00008A170000}"/>
    <cellStyle name="Currency 2 6 2 2 2 3 4" xfId="6027" xr:uid="{00000000-0005-0000-0000-00008B170000}"/>
    <cellStyle name="Currency 2 6 2 2 2 3 4 2" xfId="6028" xr:uid="{00000000-0005-0000-0000-00008C170000}"/>
    <cellStyle name="Currency 2 6 2 2 2 3 4 2 2" xfId="6029" xr:uid="{00000000-0005-0000-0000-00008D170000}"/>
    <cellStyle name="Currency 2 6 2 2 2 3 4 3" xfId="6030" xr:uid="{00000000-0005-0000-0000-00008E170000}"/>
    <cellStyle name="Currency 2 6 2 2 2 3 5" xfId="6031" xr:uid="{00000000-0005-0000-0000-00008F170000}"/>
    <cellStyle name="Currency 2 6 2 2 2 3 5 2" xfId="6032" xr:uid="{00000000-0005-0000-0000-000090170000}"/>
    <cellStyle name="Currency 2 6 2 2 2 3 5 2 2" xfId="6033" xr:uid="{00000000-0005-0000-0000-000091170000}"/>
    <cellStyle name="Currency 2 6 2 2 2 3 5 3" xfId="6034" xr:uid="{00000000-0005-0000-0000-000092170000}"/>
    <cellStyle name="Currency 2 6 2 2 2 3 6" xfId="6035" xr:uid="{00000000-0005-0000-0000-000093170000}"/>
    <cellStyle name="Currency 2 6 2 2 2 3 6 2" xfId="6036" xr:uid="{00000000-0005-0000-0000-000094170000}"/>
    <cellStyle name="Currency 2 6 2 2 2 3 6 2 2" xfId="6037" xr:uid="{00000000-0005-0000-0000-000095170000}"/>
    <cellStyle name="Currency 2 6 2 2 2 3 6 3" xfId="6038" xr:uid="{00000000-0005-0000-0000-000096170000}"/>
    <cellStyle name="Currency 2 6 2 2 2 3 7" xfId="6039" xr:uid="{00000000-0005-0000-0000-000097170000}"/>
    <cellStyle name="Currency 2 6 2 2 2 3 7 2" xfId="6040" xr:uid="{00000000-0005-0000-0000-000098170000}"/>
    <cellStyle name="Currency 2 6 2 2 2 3 8" xfId="6041" xr:uid="{00000000-0005-0000-0000-000099170000}"/>
    <cellStyle name="Currency 2 6 2 2 2 3 8 2" xfId="6042" xr:uid="{00000000-0005-0000-0000-00009A170000}"/>
    <cellStyle name="Currency 2 6 2 2 2 3 9" xfId="6043" xr:uid="{00000000-0005-0000-0000-00009B170000}"/>
    <cellStyle name="Currency 2 6 2 2 2 4" xfId="6044" xr:uid="{00000000-0005-0000-0000-00009C170000}"/>
    <cellStyle name="Currency 2 6 2 2 2 4 10" xfId="6045" xr:uid="{00000000-0005-0000-0000-00009D170000}"/>
    <cellStyle name="Currency 2 6 2 2 2 4 2" xfId="6046" xr:uid="{00000000-0005-0000-0000-00009E170000}"/>
    <cellStyle name="Currency 2 6 2 2 2 4 3" xfId="6047" xr:uid="{00000000-0005-0000-0000-00009F170000}"/>
    <cellStyle name="Currency 2 6 2 2 2 4 3 2" xfId="6048" xr:uid="{00000000-0005-0000-0000-0000A0170000}"/>
    <cellStyle name="Currency 2 6 2 2 2 4 3 2 2" xfId="6049" xr:uid="{00000000-0005-0000-0000-0000A1170000}"/>
    <cellStyle name="Currency 2 6 2 2 2 4 3 3" xfId="6050" xr:uid="{00000000-0005-0000-0000-0000A2170000}"/>
    <cellStyle name="Currency 2 6 2 2 2 4 4" xfId="6051" xr:uid="{00000000-0005-0000-0000-0000A3170000}"/>
    <cellStyle name="Currency 2 6 2 2 2 4 4 2" xfId="6052" xr:uid="{00000000-0005-0000-0000-0000A4170000}"/>
    <cellStyle name="Currency 2 6 2 2 2 4 4 2 2" xfId="6053" xr:uid="{00000000-0005-0000-0000-0000A5170000}"/>
    <cellStyle name="Currency 2 6 2 2 2 4 4 3" xfId="6054" xr:uid="{00000000-0005-0000-0000-0000A6170000}"/>
    <cellStyle name="Currency 2 6 2 2 2 4 5" xfId="6055" xr:uid="{00000000-0005-0000-0000-0000A7170000}"/>
    <cellStyle name="Currency 2 6 2 2 2 4 5 2" xfId="6056" xr:uid="{00000000-0005-0000-0000-0000A8170000}"/>
    <cellStyle name="Currency 2 6 2 2 2 4 5 2 2" xfId="6057" xr:uid="{00000000-0005-0000-0000-0000A9170000}"/>
    <cellStyle name="Currency 2 6 2 2 2 4 5 3" xfId="6058" xr:uid="{00000000-0005-0000-0000-0000AA170000}"/>
    <cellStyle name="Currency 2 6 2 2 2 4 6" xfId="6059" xr:uid="{00000000-0005-0000-0000-0000AB170000}"/>
    <cellStyle name="Currency 2 6 2 2 2 4 6 2" xfId="6060" xr:uid="{00000000-0005-0000-0000-0000AC170000}"/>
    <cellStyle name="Currency 2 6 2 2 2 4 7" xfId="6061" xr:uid="{00000000-0005-0000-0000-0000AD170000}"/>
    <cellStyle name="Currency 2 6 2 2 2 4 7 2" xfId="6062" xr:uid="{00000000-0005-0000-0000-0000AE170000}"/>
    <cellStyle name="Currency 2 6 2 2 2 4 8" xfId="6063" xr:uid="{00000000-0005-0000-0000-0000AF170000}"/>
    <cellStyle name="Currency 2 6 2 2 2 4 9" xfId="6064" xr:uid="{00000000-0005-0000-0000-0000B0170000}"/>
    <cellStyle name="Currency 2 6 2 2 2 5" xfId="6065" xr:uid="{00000000-0005-0000-0000-0000B1170000}"/>
    <cellStyle name="Currency 2 6 2 2 2 5 2" xfId="6066" xr:uid="{00000000-0005-0000-0000-0000B2170000}"/>
    <cellStyle name="Currency 2 6 2 2 2 5 3" xfId="6067" xr:uid="{00000000-0005-0000-0000-0000B3170000}"/>
    <cellStyle name="Currency 2 6 2 2 2 5 4" xfId="6068" xr:uid="{00000000-0005-0000-0000-0000B4170000}"/>
    <cellStyle name="Currency 2 6 2 2 2 6" xfId="6069" xr:uid="{00000000-0005-0000-0000-0000B5170000}"/>
    <cellStyle name="Currency 2 6 2 2 2 6 2" xfId="6070" xr:uid="{00000000-0005-0000-0000-0000B6170000}"/>
    <cellStyle name="Currency 2 6 2 2 2 6 2 2" xfId="6071" xr:uid="{00000000-0005-0000-0000-0000B7170000}"/>
    <cellStyle name="Currency 2 6 2 2 2 6 2 2 2" xfId="6072" xr:uid="{00000000-0005-0000-0000-0000B8170000}"/>
    <cellStyle name="Currency 2 6 2 2 2 6 2 3" xfId="6073" xr:uid="{00000000-0005-0000-0000-0000B9170000}"/>
    <cellStyle name="Currency 2 6 2 2 2 6 3" xfId="6074" xr:uid="{00000000-0005-0000-0000-0000BA170000}"/>
    <cellStyle name="Currency 2 6 2 2 2 6 3 2" xfId="6075" xr:uid="{00000000-0005-0000-0000-0000BB170000}"/>
    <cellStyle name="Currency 2 6 2 2 2 6 3 2 2" xfId="6076" xr:uid="{00000000-0005-0000-0000-0000BC170000}"/>
    <cellStyle name="Currency 2 6 2 2 2 6 3 3" xfId="6077" xr:uid="{00000000-0005-0000-0000-0000BD170000}"/>
    <cellStyle name="Currency 2 6 2 2 2 6 4" xfId="6078" xr:uid="{00000000-0005-0000-0000-0000BE170000}"/>
    <cellStyle name="Currency 2 6 2 2 2 6 4 2" xfId="6079" xr:uid="{00000000-0005-0000-0000-0000BF170000}"/>
    <cellStyle name="Currency 2 6 2 2 2 6 4 2 2" xfId="6080" xr:uid="{00000000-0005-0000-0000-0000C0170000}"/>
    <cellStyle name="Currency 2 6 2 2 2 6 4 3" xfId="6081" xr:uid="{00000000-0005-0000-0000-0000C1170000}"/>
    <cellStyle name="Currency 2 6 2 2 2 6 5" xfId="6082" xr:uid="{00000000-0005-0000-0000-0000C2170000}"/>
    <cellStyle name="Currency 2 6 2 2 2 6 5 2" xfId="6083" xr:uid="{00000000-0005-0000-0000-0000C3170000}"/>
    <cellStyle name="Currency 2 6 2 2 2 6 6" xfId="6084" xr:uid="{00000000-0005-0000-0000-0000C4170000}"/>
    <cellStyle name="Currency 2 6 2 2 2 6 6 2" xfId="6085" xr:uid="{00000000-0005-0000-0000-0000C5170000}"/>
    <cellStyle name="Currency 2 6 2 2 2 6 7" xfId="6086" xr:uid="{00000000-0005-0000-0000-0000C6170000}"/>
    <cellStyle name="Currency 2 6 2 2 2 7" xfId="6087" xr:uid="{00000000-0005-0000-0000-0000C7170000}"/>
    <cellStyle name="Currency 2 6 2 2 2 7 2" xfId="6088" xr:uid="{00000000-0005-0000-0000-0000C8170000}"/>
    <cellStyle name="Currency 2 6 2 2 2 7 2 2" xfId="6089" xr:uid="{00000000-0005-0000-0000-0000C9170000}"/>
    <cellStyle name="Currency 2 6 2 2 2 7 3" xfId="6090" xr:uid="{00000000-0005-0000-0000-0000CA170000}"/>
    <cellStyle name="Currency 2 6 2 2 2 8" xfId="6091" xr:uid="{00000000-0005-0000-0000-0000CB170000}"/>
    <cellStyle name="Currency 2 6 2 2 2 8 2" xfId="6092" xr:uid="{00000000-0005-0000-0000-0000CC170000}"/>
    <cellStyle name="Currency 2 6 2 2 2 8 2 2" xfId="6093" xr:uid="{00000000-0005-0000-0000-0000CD170000}"/>
    <cellStyle name="Currency 2 6 2 2 2 8 3" xfId="6094" xr:uid="{00000000-0005-0000-0000-0000CE170000}"/>
    <cellStyle name="Currency 2 6 2 2 2 9" xfId="6095" xr:uid="{00000000-0005-0000-0000-0000CF170000}"/>
    <cellStyle name="Currency 2 6 2 2 3" xfId="6096" xr:uid="{00000000-0005-0000-0000-0000D0170000}"/>
    <cellStyle name="Currency 2 6 2 2 3 10" xfId="6097" xr:uid="{00000000-0005-0000-0000-0000D1170000}"/>
    <cellStyle name="Currency 2 6 2 2 3 11" xfId="6098" xr:uid="{00000000-0005-0000-0000-0000D2170000}"/>
    <cellStyle name="Currency 2 6 2 2 3 12" xfId="6099" xr:uid="{00000000-0005-0000-0000-0000D3170000}"/>
    <cellStyle name="Currency 2 6 2 2 3 13" xfId="6100" xr:uid="{00000000-0005-0000-0000-0000D4170000}"/>
    <cellStyle name="Currency 2 6 2 2 3 2" xfId="6101" xr:uid="{00000000-0005-0000-0000-0000D5170000}"/>
    <cellStyle name="Currency 2 6 2 2 3 2 10" xfId="6102" xr:uid="{00000000-0005-0000-0000-0000D6170000}"/>
    <cellStyle name="Currency 2 6 2 2 3 2 2" xfId="6103" xr:uid="{00000000-0005-0000-0000-0000D7170000}"/>
    <cellStyle name="Currency 2 6 2 2 3 2 2 2" xfId="6104" xr:uid="{00000000-0005-0000-0000-0000D8170000}"/>
    <cellStyle name="Currency 2 6 2 2 3 2 2 3" xfId="6105" xr:uid="{00000000-0005-0000-0000-0000D9170000}"/>
    <cellStyle name="Currency 2 6 2 2 3 2 3" xfId="6106" xr:uid="{00000000-0005-0000-0000-0000DA170000}"/>
    <cellStyle name="Currency 2 6 2 2 3 2 3 2" xfId="6107" xr:uid="{00000000-0005-0000-0000-0000DB170000}"/>
    <cellStyle name="Currency 2 6 2 2 3 2 3 3" xfId="6108" xr:uid="{00000000-0005-0000-0000-0000DC170000}"/>
    <cellStyle name="Currency 2 6 2 2 3 2 3 4" xfId="6109" xr:uid="{00000000-0005-0000-0000-0000DD170000}"/>
    <cellStyle name="Currency 2 6 2 2 3 2 4" xfId="6110" xr:uid="{00000000-0005-0000-0000-0000DE170000}"/>
    <cellStyle name="Currency 2 6 2 2 3 2 4 2" xfId="6111" xr:uid="{00000000-0005-0000-0000-0000DF170000}"/>
    <cellStyle name="Currency 2 6 2 2 3 2 4 2 2" xfId="6112" xr:uid="{00000000-0005-0000-0000-0000E0170000}"/>
    <cellStyle name="Currency 2 6 2 2 3 2 4 3" xfId="6113" xr:uid="{00000000-0005-0000-0000-0000E1170000}"/>
    <cellStyle name="Currency 2 6 2 2 3 2 5" xfId="6114" xr:uid="{00000000-0005-0000-0000-0000E2170000}"/>
    <cellStyle name="Currency 2 6 2 2 3 2 5 2" xfId="6115" xr:uid="{00000000-0005-0000-0000-0000E3170000}"/>
    <cellStyle name="Currency 2 6 2 2 3 2 5 2 2" xfId="6116" xr:uid="{00000000-0005-0000-0000-0000E4170000}"/>
    <cellStyle name="Currency 2 6 2 2 3 2 5 3" xfId="6117" xr:uid="{00000000-0005-0000-0000-0000E5170000}"/>
    <cellStyle name="Currency 2 6 2 2 3 2 6" xfId="6118" xr:uid="{00000000-0005-0000-0000-0000E6170000}"/>
    <cellStyle name="Currency 2 6 2 2 3 2 6 2" xfId="6119" xr:uid="{00000000-0005-0000-0000-0000E7170000}"/>
    <cellStyle name="Currency 2 6 2 2 3 2 6 2 2" xfId="6120" xr:uid="{00000000-0005-0000-0000-0000E8170000}"/>
    <cellStyle name="Currency 2 6 2 2 3 2 6 3" xfId="6121" xr:uid="{00000000-0005-0000-0000-0000E9170000}"/>
    <cellStyle name="Currency 2 6 2 2 3 2 7" xfId="6122" xr:uid="{00000000-0005-0000-0000-0000EA170000}"/>
    <cellStyle name="Currency 2 6 2 2 3 2 7 2" xfId="6123" xr:uid="{00000000-0005-0000-0000-0000EB170000}"/>
    <cellStyle name="Currency 2 6 2 2 3 2 8" xfId="6124" xr:uid="{00000000-0005-0000-0000-0000EC170000}"/>
    <cellStyle name="Currency 2 6 2 2 3 2 8 2" xfId="6125" xr:uid="{00000000-0005-0000-0000-0000ED170000}"/>
    <cellStyle name="Currency 2 6 2 2 3 2 9" xfId="6126" xr:uid="{00000000-0005-0000-0000-0000EE170000}"/>
    <cellStyle name="Currency 2 6 2 2 3 3" xfId="6127" xr:uid="{00000000-0005-0000-0000-0000EF170000}"/>
    <cellStyle name="Currency 2 6 2 2 3 3 2" xfId="6128" xr:uid="{00000000-0005-0000-0000-0000F0170000}"/>
    <cellStyle name="Currency 2 6 2 2 3 3 2 2" xfId="6129" xr:uid="{00000000-0005-0000-0000-0000F1170000}"/>
    <cellStyle name="Currency 2 6 2 2 3 3 2 3" xfId="6130" xr:uid="{00000000-0005-0000-0000-0000F2170000}"/>
    <cellStyle name="Currency 2 6 2 2 3 3 3" xfId="6131" xr:uid="{00000000-0005-0000-0000-0000F3170000}"/>
    <cellStyle name="Currency 2 6 2 2 3 4" xfId="6132" xr:uid="{00000000-0005-0000-0000-0000F4170000}"/>
    <cellStyle name="Currency 2 6 2 2 3 4 2" xfId="6133" xr:uid="{00000000-0005-0000-0000-0000F5170000}"/>
    <cellStyle name="Currency 2 6 2 2 3 4 3" xfId="6134" xr:uid="{00000000-0005-0000-0000-0000F6170000}"/>
    <cellStyle name="Currency 2 6 2 2 3 4 4" xfId="6135" xr:uid="{00000000-0005-0000-0000-0000F7170000}"/>
    <cellStyle name="Currency 2 6 2 2 3 5" xfId="6136" xr:uid="{00000000-0005-0000-0000-0000F8170000}"/>
    <cellStyle name="Currency 2 6 2 2 3 5 2" xfId="6137" xr:uid="{00000000-0005-0000-0000-0000F9170000}"/>
    <cellStyle name="Currency 2 6 2 2 3 5 2 2" xfId="6138" xr:uid="{00000000-0005-0000-0000-0000FA170000}"/>
    <cellStyle name="Currency 2 6 2 2 3 5 3" xfId="6139" xr:uid="{00000000-0005-0000-0000-0000FB170000}"/>
    <cellStyle name="Currency 2 6 2 2 3 6" xfId="6140" xr:uid="{00000000-0005-0000-0000-0000FC170000}"/>
    <cellStyle name="Currency 2 6 2 2 3 6 2" xfId="6141" xr:uid="{00000000-0005-0000-0000-0000FD170000}"/>
    <cellStyle name="Currency 2 6 2 2 3 6 2 2" xfId="6142" xr:uid="{00000000-0005-0000-0000-0000FE170000}"/>
    <cellStyle name="Currency 2 6 2 2 3 6 3" xfId="6143" xr:uid="{00000000-0005-0000-0000-0000FF170000}"/>
    <cellStyle name="Currency 2 6 2 2 3 7" xfId="6144" xr:uid="{00000000-0005-0000-0000-000000180000}"/>
    <cellStyle name="Currency 2 6 2 2 3 7 2" xfId="6145" xr:uid="{00000000-0005-0000-0000-000001180000}"/>
    <cellStyle name="Currency 2 6 2 2 3 7 2 2" xfId="6146" xr:uid="{00000000-0005-0000-0000-000002180000}"/>
    <cellStyle name="Currency 2 6 2 2 3 7 3" xfId="6147" xr:uid="{00000000-0005-0000-0000-000003180000}"/>
    <cellStyle name="Currency 2 6 2 2 3 8" xfId="6148" xr:uid="{00000000-0005-0000-0000-000004180000}"/>
    <cellStyle name="Currency 2 6 2 2 3 8 2" xfId="6149" xr:uid="{00000000-0005-0000-0000-000005180000}"/>
    <cellStyle name="Currency 2 6 2 2 3 9" xfId="6150" xr:uid="{00000000-0005-0000-0000-000006180000}"/>
    <cellStyle name="Currency 2 6 2 2 3 9 2" xfId="6151" xr:uid="{00000000-0005-0000-0000-000007180000}"/>
    <cellStyle name="Currency 2 6 2 2 4" xfId="6152" xr:uid="{00000000-0005-0000-0000-000008180000}"/>
    <cellStyle name="Currency 2 6 2 2 4 2" xfId="6153" xr:uid="{00000000-0005-0000-0000-000009180000}"/>
    <cellStyle name="Currency 2 6 2 2 4 2 10" xfId="6154" xr:uid="{00000000-0005-0000-0000-00000A180000}"/>
    <cellStyle name="Currency 2 6 2 2 4 2 11" xfId="6155" xr:uid="{00000000-0005-0000-0000-00000B180000}"/>
    <cellStyle name="Currency 2 6 2 2 4 2 2" xfId="6156" xr:uid="{00000000-0005-0000-0000-00000C180000}"/>
    <cellStyle name="Currency 2 6 2 2 4 2 2 2" xfId="6157" xr:uid="{00000000-0005-0000-0000-00000D180000}"/>
    <cellStyle name="Currency 2 6 2 2 4 2 2 3" xfId="6158" xr:uid="{00000000-0005-0000-0000-00000E180000}"/>
    <cellStyle name="Currency 2 6 2 2 4 2 3" xfId="6159" xr:uid="{00000000-0005-0000-0000-00000F180000}"/>
    <cellStyle name="Currency 2 6 2 2 4 2 3 2" xfId="6160" xr:uid="{00000000-0005-0000-0000-000010180000}"/>
    <cellStyle name="Currency 2 6 2 2 4 2 3 3" xfId="6161" xr:uid="{00000000-0005-0000-0000-000011180000}"/>
    <cellStyle name="Currency 2 6 2 2 4 2 4" xfId="6162" xr:uid="{00000000-0005-0000-0000-000012180000}"/>
    <cellStyle name="Currency 2 6 2 2 4 2 4 2" xfId="6163" xr:uid="{00000000-0005-0000-0000-000013180000}"/>
    <cellStyle name="Currency 2 6 2 2 4 2 4 2 2" xfId="6164" xr:uid="{00000000-0005-0000-0000-000014180000}"/>
    <cellStyle name="Currency 2 6 2 2 4 2 4 3" xfId="6165" xr:uid="{00000000-0005-0000-0000-000015180000}"/>
    <cellStyle name="Currency 2 6 2 2 4 2 5" xfId="6166" xr:uid="{00000000-0005-0000-0000-000016180000}"/>
    <cellStyle name="Currency 2 6 2 2 4 2 5 2" xfId="6167" xr:uid="{00000000-0005-0000-0000-000017180000}"/>
    <cellStyle name="Currency 2 6 2 2 4 2 5 2 2" xfId="6168" xr:uid="{00000000-0005-0000-0000-000018180000}"/>
    <cellStyle name="Currency 2 6 2 2 4 2 5 3" xfId="6169" xr:uid="{00000000-0005-0000-0000-000019180000}"/>
    <cellStyle name="Currency 2 6 2 2 4 2 6" xfId="6170" xr:uid="{00000000-0005-0000-0000-00001A180000}"/>
    <cellStyle name="Currency 2 6 2 2 4 2 6 2" xfId="6171" xr:uid="{00000000-0005-0000-0000-00001B180000}"/>
    <cellStyle name="Currency 2 6 2 2 4 2 6 2 2" xfId="6172" xr:uid="{00000000-0005-0000-0000-00001C180000}"/>
    <cellStyle name="Currency 2 6 2 2 4 2 6 3" xfId="6173" xr:uid="{00000000-0005-0000-0000-00001D180000}"/>
    <cellStyle name="Currency 2 6 2 2 4 2 7" xfId="6174" xr:uid="{00000000-0005-0000-0000-00001E180000}"/>
    <cellStyle name="Currency 2 6 2 2 4 2 7 2" xfId="6175" xr:uid="{00000000-0005-0000-0000-00001F180000}"/>
    <cellStyle name="Currency 2 6 2 2 4 2 8" xfId="6176" xr:uid="{00000000-0005-0000-0000-000020180000}"/>
    <cellStyle name="Currency 2 6 2 2 4 2 8 2" xfId="6177" xr:uid="{00000000-0005-0000-0000-000021180000}"/>
    <cellStyle name="Currency 2 6 2 2 4 2 9" xfId="6178" xr:uid="{00000000-0005-0000-0000-000022180000}"/>
    <cellStyle name="Currency 2 6 2 2 4 3" xfId="6179" xr:uid="{00000000-0005-0000-0000-000023180000}"/>
    <cellStyle name="Currency 2 6 2 2 4 3 2" xfId="6180" xr:uid="{00000000-0005-0000-0000-000024180000}"/>
    <cellStyle name="Currency 2 6 2 2 4 3 2 2" xfId="6181" xr:uid="{00000000-0005-0000-0000-000025180000}"/>
    <cellStyle name="Currency 2 6 2 2 4 3 2 3" xfId="6182" xr:uid="{00000000-0005-0000-0000-000026180000}"/>
    <cellStyle name="Currency 2 6 2 2 4 3 3" xfId="6183" xr:uid="{00000000-0005-0000-0000-000027180000}"/>
    <cellStyle name="Currency 2 6 2 2 4 4" xfId="6184" xr:uid="{00000000-0005-0000-0000-000028180000}"/>
    <cellStyle name="Currency 2 6 2 2 4 4 2" xfId="6185" xr:uid="{00000000-0005-0000-0000-000029180000}"/>
    <cellStyle name="Currency 2 6 2 2 4 4 2 2" xfId="6186" xr:uid="{00000000-0005-0000-0000-00002A180000}"/>
    <cellStyle name="Currency 2 6 2 2 4 4 3" xfId="6187" xr:uid="{00000000-0005-0000-0000-00002B180000}"/>
    <cellStyle name="Currency 2 6 2 2 4 4 4" xfId="6188" xr:uid="{00000000-0005-0000-0000-00002C180000}"/>
    <cellStyle name="Currency 2 6 2 2 4 5" xfId="6189" xr:uid="{00000000-0005-0000-0000-00002D180000}"/>
    <cellStyle name="Currency 2 6 2 2 4 5 2" xfId="6190" xr:uid="{00000000-0005-0000-0000-00002E180000}"/>
    <cellStyle name="Currency 2 6 2 2 4 5 2 2" xfId="6191" xr:uid="{00000000-0005-0000-0000-00002F180000}"/>
    <cellStyle name="Currency 2 6 2 2 4 5 3" xfId="6192" xr:uid="{00000000-0005-0000-0000-000030180000}"/>
    <cellStyle name="Currency 2 6 2 2 4 6" xfId="6193" xr:uid="{00000000-0005-0000-0000-000031180000}"/>
    <cellStyle name="Currency 2 6 2 2 4 7" xfId="6194" xr:uid="{00000000-0005-0000-0000-000032180000}"/>
    <cellStyle name="Currency 2 6 2 2 5" xfId="6195" xr:uid="{00000000-0005-0000-0000-000033180000}"/>
    <cellStyle name="Currency 2 6 2 2 5 10" xfId="6196" xr:uid="{00000000-0005-0000-0000-000034180000}"/>
    <cellStyle name="Currency 2 6 2 2 5 2" xfId="6197" xr:uid="{00000000-0005-0000-0000-000035180000}"/>
    <cellStyle name="Currency 2 6 2 2 5 2 2" xfId="6198" xr:uid="{00000000-0005-0000-0000-000036180000}"/>
    <cellStyle name="Currency 2 6 2 2 5 2 3" xfId="6199" xr:uid="{00000000-0005-0000-0000-000037180000}"/>
    <cellStyle name="Currency 2 6 2 2 5 3" xfId="6200" xr:uid="{00000000-0005-0000-0000-000038180000}"/>
    <cellStyle name="Currency 2 6 2 2 5 3 2" xfId="6201" xr:uid="{00000000-0005-0000-0000-000039180000}"/>
    <cellStyle name="Currency 2 6 2 2 5 3 3" xfId="6202" xr:uid="{00000000-0005-0000-0000-00003A180000}"/>
    <cellStyle name="Currency 2 6 2 2 5 4" xfId="6203" xr:uid="{00000000-0005-0000-0000-00003B180000}"/>
    <cellStyle name="Currency 2 6 2 2 5 4 2" xfId="6204" xr:uid="{00000000-0005-0000-0000-00003C180000}"/>
    <cellStyle name="Currency 2 6 2 2 5 4 2 2" xfId="6205" xr:uid="{00000000-0005-0000-0000-00003D180000}"/>
    <cellStyle name="Currency 2 6 2 2 5 4 3" xfId="6206" xr:uid="{00000000-0005-0000-0000-00003E180000}"/>
    <cellStyle name="Currency 2 6 2 2 5 5" xfId="6207" xr:uid="{00000000-0005-0000-0000-00003F180000}"/>
    <cellStyle name="Currency 2 6 2 2 5 5 2" xfId="6208" xr:uid="{00000000-0005-0000-0000-000040180000}"/>
    <cellStyle name="Currency 2 6 2 2 5 5 2 2" xfId="6209" xr:uid="{00000000-0005-0000-0000-000041180000}"/>
    <cellStyle name="Currency 2 6 2 2 5 5 3" xfId="6210" xr:uid="{00000000-0005-0000-0000-000042180000}"/>
    <cellStyle name="Currency 2 6 2 2 5 6" xfId="6211" xr:uid="{00000000-0005-0000-0000-000043180000}"/>
    <cellStyle name="Currency 2 6 2 2 5 6 2" xfId="6212" xr:uid="{00000000-0005-0000-0000-000044180000}"/>
    <cellStyle name="Currency 2 6 2 2 5 6 2 2" xfId="6213" xr:uid="{00000000-0005-0000-0000-000045180000}"/>
    <cellStyle name="Currency 2 6 2 2 5 6 3" xfId="6214" xr:uid="{00000000-0005-0000-0000-000046180000}"/>
    <cellStyle name="Currency 2 6 2 2 5 7" xfId="6215" xr:uid="{00000000-0005-0000-0000-000047180000}"/>
    <cellStyle name="Currency 2 6 2 2 5 7 2" xfId="6216" xr:uid="{00000000-0005-0000-0000-000048180000}"/>
    <cellStyle name="Currency 2 6 2 2 5 8" xfId="6217" xr:uid="{00000000-0005-0000-0000-000049180000}"/>
    <cellStyle name="Currency 2 6 2 2 5 8 2" xfId="6218" xr:uid="{00000000-0005-0000-0000-00004A180000}"/>
    <cellStyle name="Currency 2 6 2 2 5 9" xfId="6219" xr:uid="{00000000-0005-0000-0000-00004B180000}"/>
    <cellStyle name="Currency 2 6 2 2 6" xfId="6220" xr:uid="{00000000-0005-0000-0000-00004C180000}"/>
    <cellStyle name="Currency 2 6 2 2 6 10" xfId="6221" xr:uid="{00000000-0005-0000-0000-00004D180000}"/>
    <cellStyle name="Currency 2 6 2 2 6 11" xfId="6222" xr:uid="{00000000-0005-0000-0000-00004E180000}"/>
    <cellStyle name="Currency 2 6 2 2 6 12" xfId="6223" xr:uid="{00000000-0005-0000-0000-00004F180000}"/>
    <cellStyle name="Currency 2 6 2 2 6 2" xfId="6224" xr:uid="{00000000-0005-0000-0000-000050180000}"/>
    <cellStyle name="Currency 2 6 2 2 6 2 2" xfId="6225" xr:uid="{00000000-0005-0000-0000-000051180000}"/>
    <cellStyle name="Currency 2 6 2 2 6 2 3" xfId="6226" xr:uid="{00000000-0005-0000-0000-000052180000}"/>
    <cellStyle name="Currency 2 6 2 2 6 3" xfId="6227" xr:uid="{00000000-0005-0000-0000-000053180000}"/>
    <cellStyle name="Currency 2 6 2 2 6 3 2" xfId="6228" xr:uid="{00000000-0005-0000-0000-000054180000}"/>
    <cellStyle name="Currency 2 6 2 2 6 3 3" xfId="6229" xr:uid="{00000000-0005-0000-0000-000055180000}"/>
    <cellStyle name="Currency 2 6 2 2 6 4" xfId="6230" xr:uid="{00000000-0005-0000-0000-000056180000}"/>
    <cellStyle name="Currency 2 6 2 2 6 5" xfId="6231" xr:uid="{00000000-0005-0000-0000-000057180000}"/>
    <cellStyle name="Currency 2 6 2 2 6 5 2" xfId="6232" xr:uid="{00000000-0005-0000-0000-000058180000}"/>
    <cellStyle name="Currency 2 6 2 2 6 5 2 2" xfId="6233" xr:uid="{00000000-0005-0000-0000-000059180000}"/>
    <cellStyle name="Currency 2 6 2 2 6 5 3" xfId="6234" xr:uid="{00000000-0005-0000-0000-00005A180000}"/>
    <cellStyle name="Currency 2 6 2 2 6 6" xfId="6235" xr:uid="{00000000-0005-0000-0000-00005B180000}"/>
    <cellStyle name="Currency 2 6 2 2 6 6 2" xfId="6236" xr:uid="{00000000-0005-0000-0000-00005C180000}"/>
    <cellStyle name="Currency 2 6 2 2 6 6 2 2" xfId="6237" xr:uid="{00000000-0005-0000-0000-00005D180000}"/>
    <cellStyle name="Currency 2 6 2 2 6 6 3" xfId="6238" xr:uid="{00000000-0005-0000-0000-00005E180000}"/>
    <cellStyle name="Currency 2 6 2 2 6 7" xfId="6239" xr:uid="{00000000-0005-0000-0000-00005F180000}"/>
    <cellStyle name="Currency 2 6 2 2 6 7 2" xfId="6240" xr:uid="{00000000-0005-0000-0000-000060180000}"/>
    <cellStyle name="Currency 2 6 2 2 6 7 2 2" xfId="6241" xr:uid="{00000000-0005-0000-0000-000061180000}"/>
    <cellStyle name="Currency 2 6 2 2 6 7 3" xfId="6242" xr:uid="{00000000-0005-0000-0000-000062180000}"/>
    <cellStyle name="Currency 2 6 2 2 6 8" xfId="6243" xr:uid="{00000000-0005-0000-0000-000063180000}"/>
    <cellStyle name="Currency 2 6 2 2 6 8 2" xfId="6244" xr:uid="{00000000-0005-0000-0000-000064180000}"/>
    <cellStyle name="Currency 2 6 2 2 6 9" xfId="6245" xr:uid="{00000000-0005-0000-0000-000065180000}"/>
    <cellStyle name="Currency 2 6 2 2 6 9 2" xfId="6246" xr:uid="{00000000-0005-0000-0000-000066180000}"/>
    <cellStyle name="Currency 2 6 2 2 7" xfId="6247" xr:uid="{00000000-0005-0000-0000-000067180000}"/>
    <cellStyle name="Currency 2 6 2 2 7 2" xfId="6248" xr:uid="{00000000-0005-0000-0000-000068180000}"/>
    <cellStyle name="Currency 2 6 2 2 7 3" xfId="6249" xr:uid="{00000000-0005-0000-0000-000069180000}"/>
    <cellStyle name="Currency 2 6 2 2 8" xfId="6250" xr:uid="{00000000-0005-0000-0000-00006A180000}"/>
    <cellStyle name="Currency 2 6 2 2 8 2" xfId="6251" xr:uid="{00000000-0005-0000-0000-00006B180000}"/>
    <cellStyle name="Currency 2 6 2 2 8 2 2" xfId="6252" xr:uid="{00000000-0005-0000-0000-00006C180000}"/>
    <cellStyle name="Currency 2 6 2 2 8 3" xfId="6253" xr:uid="{00000000-0005-0000-0000-00006D180000}"/>
    <cellStyle name="Currency 2 6 2 2 8 4" xfId="6254" xr:uid="{00000000-0005-0000-0000-00006E180000}"/>
    <cellStyle name="Currency 2 6 2 2 9" xfId="6255" xr:uid="{00000000-0005-0000-0000-00006F180000}"/>
    <cellStyle name="Currency 2 6 2 2 9 2" xfId="6256" xr:uid="{00000000-0005-0000-0000-000070180000}"/>
    <cellStyle name="Currency 2 6 2 2 9 2 2" xfId="6257" xr:uid="{00000000-0005-0000-0000-000071180000}"/>
    <cellStyle name="Currency 2 6 2 2 9 3" xfId="6258" xr:uid="{00000000-0005-0000-0000-000072180000}"/>
    <cellStyle name="Currency 2 6 2 3" xfId="6259" xr:uid="{00000000-0005-0000-0000-000073180000}"/>
    <cellStyle name="Currency 2 6 2 3 10" xfId="6260" xr:uid="{00000000-0005-0000-0000-000074180000}"/>
    <cellStyle name="Currency 2 6 2 3 10 2" xfId="6261" xr:uid="{00000000-0005-0000-0000-000075180000}"/>
    <cellStyle name="Currency 2 6 2 3 10 2 2" xfId="6262" xr:uid="{00000000-0005-0000-0000-000076180000}"/>
    <cellStyle name="Currency 2 6 2 3 10 3" xfId="6263" xr:uid="{00000000-0005-0000-0000-000077180000}"/>
    <cellStyle name="Currency 2 6 2 3 11" xfId="6264" xr:uid="{00000000-0005-0000-0000-000078180000}"/>
    <cellStyle name="Currency 2 6 2 3 11 2" xfId="6265" xr:uid="{00000000-0005-0000-0000-000079180000}"/>
    <cellStyle name="Currency 2 6 2 3 12" xfId="6266" xr:uid="{00000000-0005-0000-0000-00007A180000}"/>
    <cellStyle name="Currency 2 6 2 3 12 2" xfId="6267" xr:uid="{00000000-0005-0000-0000-00007B180000}"/>
    <cellStyle name="Currency 2 6 2 3 13" xfId="6268" xr:uid="{00000000-0005-0000-0000-00007C180000}"/>
    <cellStyle name="Currency 2 6 2 3 14" xfId="6269" xr:uid="{00000000-0005-0000-0000-00007D180000}"/>
    <cellStyle name="Currency 2 6 2 3 15" xfId="6270" xr:uid="{00000000-0005-0000-0000-00007E180000}"/>
    <cellStyle name="Currency 2 6 2 3 16" xfId="6271" xr:uid="{00000000-0005-0000-0000-00007F180000}"/>
    <cellStyle name="Currency 2 6 2 3 2" xfId="6272" xr:uid="{00000000-0005-0000-0000-000080180000}"/>
    <cellStyle name="Currency 2 6 2 3 2 2" xfId="6273" xr:uid="{00000000-0005-0000-0000-000081180000}"/>
    <cellStyle name="Currency 2 6 2 3 2 2 10" xfId="6274" xr:uid="{00000000-0005-0000-0000-000082180000}"/>
    <cellStyle name="Currency 2 6 2 3 2 2 2" xfId="6275" xr:uid="{00000000-0005-0000-0000-000083180000}"/>
    <cellStyle name="Currency 2 6 2 3 2 2 2 2" xfId="6276" xr:uid="{00000000-0005-0000-0000-000084180000}"/>
    <cellStyle name="Currency 2 6 2 3 2 2 2 3" xfId="6277" xr:uid="{00000000-0005-0000-0000-000085180000}"/>
    <cellStyle name="Currency 2 6 2 3 2 2 3" xfId="6278" xr:uid="{00000000-0005-0000-0000-000086180000}"/>
    <cellStyle name="Currency 2 6 2 3 2 2 3 2" xfId="6279" xr:uid="{00000000-0005-0000-0000-000087180000}"/>
    <cellStyle name="Currency 2 6 2 3 2 2 3 3" xfId="6280" xr:uid="{00000000-0005-0000-0000-000088180000}"/>
    <cellStyle name="Currency 2 6 2 3 2 2 4" xfId="6281" xr:uid="{00000000-0005-0000-0000-000089180000}"/>
    <cellStyle name="Currency 2 6 2 3 2 2 4 2" xfId="6282" xr:uid="{00000000-0005-0000-0000-00008A180000}"/>
    <cellStyle name="Currency 2 6 2 3 2 2 4 2 2" xfId="6283" xr:uid="{00000000-0005-0000-0000-00008B180000}"/>
    <cellStyle name="Currency 2 6 2 3 2 2 4 3" xfId="6284" xr:uid="{00000000-0005-0000-0000-00008C180000}"/>
    <cellStyle name="Currency 2 6 2 3 2 2 5" xfId="6285" xr:uid="{00000000-0005-0000-0000-00008D180000}"/>
    <cellStyle name="Currency 2 6 2 3 2 2 5 2" xfId="6286" xr:uid="{00000000-0005-0000-0000-00008E180000}"/>
    <cellStyle name="Currency 2 6 2 3 2 2 5 2 2" xfId="6287" xr:uid="{00000000-0005-0000-0000-00008F180000}"/>
    <cellStyle name="Currency 2 6 2 3 2 2 5 3" xfId="6288" xr:uid="{00000000-0005-0000-0000-000090180000}"/>
    <cellStyle name="Currency 2 6 2 3 2 2 6" xfId="6289" xr:uid="{00000000-0005-0000-0000-000091180000}"/>
    <cellStyle name="Currency 2 6 2 3 2 2 6 2" xfId="6290" xr:uid="{00000000-0005-0000-0000-000092180000}"/>
    <cellStyle name="Currency 2 6 2 3 2 2 6 2 2" xfId="6291" xr:uid="{00000000-0005-0000-0000-000093180000}"/>
    <cellStyle name="Currency 2 6 2 3 2 2 6 3" xfId="6292" xr:uid="{00000000-0005-0000-0000-000094180000}"/>
    <cellStyle name="Currency 2 6 2 3 2 2 7" xfId="6293" xr:uid="{00000000-0005-0000-0000-000095180000}"/>
    <cellStyle name="Currency 2 6 2 3 2 2 7 2" xfId="6294" xr:uid="{00000000-0005-0000-0000-000096180000}"/>
    <cellStyle name="Currency 2 6 2 3 2 2 8" xfId="6295" xr:uid="{00000000-0005-0000-0000-000097180000}"/>
    <cellStyle name="Currency 2 6 2 3 2 2 8 2" xfId="6296" xr:uid="{00000000-0005-0000-0000-000098180000}"/>
    <cellStyle name="Currency 2 6 2 3 2 2 9" xfId="6297" xr:uid="{00000000-0005-0000-0000-000099180000}"/>
    <cellStyle name="Currency 2 6 2 3 2 3" xfId="6298" xr:uid="{00000000-0005-0000-0000-00009A180000}"/>
    <cellStyle name="Currency 2 6 2 3 2 3 10" xfId="6299" xr:uid="{00000000-0005-0000-0000-00009B180000}"/>
    <cellStyle name="Currency 2 6 2 3 2 3 2" xfId="6300" xr:uid="{00000000-0005-0000-0000-00009C180000}"/>
    <cellStyle name="Currency 2 6 2 3 2 3 2 2" xfId="6301" xr:uid="{00000000-0005-0000-0000-00009D180000}"/>
    <cellStyle name="Currency 2 6 2 3 2 3 2 3" xfId="6302" xr:uid="{00000000-0005-0000-0000-00009E180000}"/>
    <cellStyle name="Currency 2 6 2 3 2 3 3" xfId="6303" xr:uid="{00000000-0005-0000-0000-00009F180000}"/>
    <cellStyle name="Currency 2 6 2 3 2 3 3 2" xfId="6304" xr:uid="{00000000-0005-0000-0000-0000A0180000}"/>
    <cellStyle name="Currency 2 6 2 3 2 3 3 3" xfId="6305" xr:uid="{00000000-0005-0000-0000-0000A1180000}"/>
    <cellStyle name="Currency 2 6 2 3 2 3 4" xfId="6306" xr:uid="{00000000-0005-0000-0000-0000A2180000}"/>
    <cellStyle name="Currency 2 6 2 3 2 3 4 2" xfId="6307" xr:uid="{00000000-0005-0000-0000-0000A3180000}"/>
    <cellStyle name="Currency 2 6 2 3 2 3 4 2 2" xfId="6308" xr:uid="{00000000-0005-0000-0000-0000A4180000}"/>
    <cellStyle name="Currency 2 6 2 3 2 3 4 3" xfId="6309" xr:uid="{00000000-0005-0000-0000-0000A5180000}"/>
    <cellStyle name="Currency 2 6 2 3 2 3 5" xfId="6310" xr:uid="{00000000-0005-0000-0000-0000A6180000}"/>
    <cellStyle name="Currency 2 6 2 3 2 3 5 2" xfId="6311" xr:uid="{00000000-0005-0000-0000-0000A7180000}"/>
    <cellStyle name="Currency 2 6 2 3 2 3 5 2 2" xfId="6312" xr:uid="{00000000-0005-0000-0000-0000A8180000}"/>
    <cellStyle name="Currency 2 6 2 3 2 3 5 3" xfId="6313" xr:uid="{00000000-0005-0000-0000-0000A9180000}"/>
    <cellStyle name="Currency 2 6 2 3 2 3 6" xfId="6314" xr:uid="{00000000-0005-0000-0000-0000AA180000}"/>
    <cellStyle name="Currency 2 6 2 3 2 3 6 2" xfId="6315" xr:uid="{00000000-0005-0000-0000-0000AB180000}"/>
    <cellStyle name="Currency 2 6 2 3 2 3 6 2 2" xfId="6316" xr:uid="{00000000-0005-0000-0000-0000AC180000}"/>
    <cellStyle name="Currency 2 6 2 3 2 3 6 3" xfId="6317" xr:uid="{00000000-0005-0000-0000-0000AD180000}"/>
    <cellStyle name="Currency 2 6 2 3 2 3 7" xfId="6318" xr:uid="{00000000-0005-0000-0000-0000AE180000}"/>
    <cellStyle name="Currency 2 6 2 3 2 3 7 2" xfId="6319" xr:uid="{00000000-0005-0000-0000-0000AF180000}"/>
    <cellStyle name="Currency 2 6 2 3 2 3 8" xfId="6320" xr:uid="{00000000-0005-0000-0000-0000B0180000}"/>
    <cellStyle name="Currency 2 6 2 3 2 3 8 2" xfId="6321" xr:uid="{00000000-0005-0000-0000-0000B1180000}"/>
    <cellStyle name="Currency 2 6 2 3 2 3 9" xfId="6322" xr:uid="{00000000-0005-0000-0000-0000B2180000}"/>
    <cellStyle name="Currency 2 6 2 3 2 4" xfId="6323" xr:uid="{00000000-0005-0000-0000-0000B3180000}"/>
    <cellStyle name="Currency 2 6 2 3 2 4 10" xfId="6324" xr:uid="{00000000-0005-0000-0000-0000B4180000}"/>
    <cellStyle name="Currency 2 6 2 3 2 4 2" xfId="6325" xr:uid="{00000000-0005-0000-0000-0000B5180000}"/>
    <cellStyle name="Currency 2 6 2 3 2 4 3" xfId="6326" xr:uid="{00000000-0005-0000-0000-0000B6180000}"/>
    <cellStyle name="Currency 2 6 2 3 2 4 3 2" xfId="6327" xr:uid="{00000000-0005-0000-0000-0000B7180000}"/>
    <cellStyle name="Currency 2 6 2 3 2 4 3 2 2" xfId="6328" xr:uid="{00000000-0005-0000-0000-0000B8180000}"/>
    <cellStyle name="Currency 2 6 2 3 2 4 3 3" xfId="6329" xr:uid="{00000000-0005-0000-0000-0000B9180000}"/>
    <cellStyle name="Currency 2 6 2 3 2 4 4" xfId="6330" xr:uid="{00000000-0005-0000-0000-0000BA180000}"/>
    <cellStyle name="Currency 2 6 2 3 2 4 4 2" xfId="6331" xr:uid="{00000000-0005-0000-0000-0000BB180000}"/>
    <cellStyle name="Currency 2 6 2 3 2 4 4 2 2" xfId="6332" xr:uid="{00000000-0005-0000-0000-0000BC180000}"/>
    <cellStyle name="Currency 2 6 2 3 2 4 4 3" xfId="6333" xr:uid="{00000000-0005-0000-0000-0000BD180000}"/>
    <cellStyle name="Currency 2 6 2 3 2 4 5" xfId="6334" xr:uid="{00000000-0005-0000-0000-0000BE180000}"/>
    <cellStyle name="Currency 2 6 2 3 2 4 5 2" xfId="6335" xr:uid="{00000000-0005-0000-0000-0000BF180000}"/>
    <cellStyle name="Currency 2 6 2 3 2 4 5 2 2" xfId="6336" xr:uid="{00000000-0005-0000-0000-0000C0180000}"/>
    <cellStyle name="Currency 2 6 2 3 2 4 5 3" xfId="6337" xr:uid="{00000000-0005-0000-0000-0000C1180000}"/>
    <cellStyle name="Currency 2 6 2 3 2 4 6" xfId="6338" xr:uid="{00000000-0005-0000-0000-0000C2180000}"/>
    <cellStyle name="Currency 2 6 2 3 2 4 6 2" xfId="6339" xr:uid="{00000000-0005-0000-0000-0000C3180000}"/>
    <cellStyle name="Currency 2 6 2 3 2 4 7" xfId="6340" xr:uid="{00000000-0005-0000-0000-0000C4180000}"/>
    <cellStyle name="Currency 2 6 2 3 2 4 7 2" xfId="6341" xr:uid="{00000000-0005-0000-0000-0000C5180000}"/>
    <cellStyle name="Currency 2 6 2 3 2 4 8" xfId="6342" xr:uid="{00000000-0005-0000-0000-0000C6180000}"/>
    <cellStyle name="Currency 2 6 2 3 2 4 9" xfId="6343" xr:uid="{00000000-0005-0000-0000-0000C7180000}"/>
    <cellStyle name="Currency 2 6 2 3 2 5" xfId="6344" xr:uid="{00000000-0005-0000-0000-0000C8180000}"/>
    <cellStyle name="Currency 2 6 2 3 2 5 2" xfId="6345" xr:uid="{00000000-0005-0000-0000-0000C9180000}"/>
    <cellStyle name="Currency 2 6 2 3 2 5 3" xfId="6346" xr:uid="{00000000-0005-0000-0000-0000CA180000}"/>
    <cellStyle name="Currency 2 6 2 3 2 5 4" xfId="6347" xr:uid="{00000000-0005-0000-0000-0000CB180000}"/>
    <cellStyle name="Currency 2 6 2 3 2 6" xfId="6348" xr:uid="{00000000-0005-0000-0000-0000CC180000}"/>
    <cellStyle name="Currency 2 6 2 3 2 6 2" xfId="6349" xr:uid="{00000000-0005-0000-0000-0000CD180000}"/>
    <cellStyle name="Currency 2 6 2 3 2 6 2 2" xfId="6350" xr:uid="{00000000-0005-0000-0000-0000CE180000}"/>
    <cellStyle name="Currency 2 6 2 3 2 6 2 2 2" xfId="6351" xr:uid="{00000000-0005-0000-0000-0000CF180000}"/>
    <cellStyle name="Currency 2 6 2 3 2 6 2 3" xfId="6352" xr:uid="{00000000-0005-0000-0000-0000D0180000}"/>
    <cellStyle name="Currency 2 6 2 3 2 6 3" xfId="6353" xr:uid="{00000000-0005-0000-0000-0000D1180000}"/>
    <cellStyle name="Currency 2 6 2 3 2 6 3 2" xfId="6354" xr:uid="{00000000-0005-0000-0000-0000D2180000}"/>
    <cellStyle name="Currency 2 6 2 3 2 6 3 2 2" xfId="6355" xr:uid="{00000000-0005-0000-0000-0000D3180000}"/>
    <cellStyle name="Currency 2 6 2 3 2 6 3 3" xfId="6356" xr:uid="{00000000-0005-0000-0000-0000D4180000}"/>
    <cellStyle name="Currency 2 6 2 3 2 6 4" xfId="6357" xr:uid="{00000000-0005-0000-0000-0000D5180000}"/>
    <cellStyle name="Currency 2 6 2 3 2 6 4 2" xfId="6358" xr:uid="{00000000-0005-0000-0000-0000D6180000}"/>
    <cellStyle name="Currency 2 6 2 3 2 6 4 2 2" xfId="6359" xr:uid="{00000000-0005-0000-0000-0000D7180000}"/>
    <cellStyle name="Currency 2 6 2 3 2 6 4 3" xfId="6360" xr:uid="{00000000-0005-0000-0000-0000D8180000}"/>
    <cellStyle name="Currency 2 6 2 3 2 6 5" xfId="6361" xr:uid="{00000000-0005-0000-0000-0000D9180000}"/>
    <cellStyle name="Currency 2 6 2 3 2 6 5 2" xfId="6362" xr:uid="{00000000-0005-0000-0000-0000DA180000}"/>
    <cellStyle name="Currency 2 6 2 3 2 6 6" xfId="6363" xr:uid="{00000000-0005-0000-0000-0000DB180000}"/>
    <cellStyle name="Currency 2 6 2 3 2 6 6 2" xfId="6364" xr:uid="{00000000-0005-0000-0000-0000DC180000}"/>
    <cellStyle name="Currency 2 6 2 3 2 6 7" xfId="6365" xr:uid="{00000000-0005-0000-0000-0000DD180000}"/>
    <cellStyle name="Currency 2 6 2 3 2 7" xfId="6366" xr:uid="{00000000-0005-0000-0000-0000DE180000}"/>
    <cellStyle name="Currency 2 6 2 3 2 7 2" xfId="6367" xr:uid="{00000000-0005-0000-0000-0000DF180000}"/>
    <cellStyle name="Currency 2 6 2 3 2 7 2 2" xfId="6368" xr:uid="{00000000-0005-0000-0000-0000E0180000}"/>
    <cellStyle name="Currency 2 6 2 3 2 7 3" xfId="6369" xr:uid="{00000000-0005-0000-0000-0000E1180000}"/>
    <cellStyle name="Currency 2 6 2 3 2 8" xfId="6370" xr:uid="{00000000-0005-0000-0000-0000E2180000}"/>
    <cellStyle name="Currency 2 6 2 3 2 8 2" xfId="6371" xr:uid="{00000000-0005-0000-0000-0000E3180000}"/>
    <cellStyle name="Currency 2 6 2 3 2 8 2 2" xfId="6372" xr:uid="{00000000-0005-0000-0000-0000E4180000}"/>
    <cellStyle name="Currency 2 6 2 3 2 8 3" xfId="6373" xr:uid="{00000000-0005-0000-0000-0000E5180000}"/>
    <cellStyle name="Currency 2 6 2 3 2 9" xfId="6374" xr:uid="{00000000-0005-0000-0000-0000E6180000}"/>
    <cellStyle name="Currency 2 6 2 3 3" xfId="6375" xr:uid="{00000000-0005-0000-0000-0000E7180000}"/>
    <cellStyle name="Currency 2 6 2 3 3 10" xfId="6376" xr:uid="{00000000-0005-0000-0000-0000E8180000}"/>
    <cellStyle name="Currency 2 6 2 3 3 11" xfId="6377" xr:uid="{00000000-0005-0000-0000-0000E9180000}"/>
    <cellStyle name="Currency 2 6 2 3 3 12" xfId="6378" xr:uid="{00000000-0005-0000-0000-0000EA180000}"/>
    <cellStyle name="Currency 2 6 2 3 3 13" xfId="6379" xr:uid="{00000000-0005-0000-0000-0000EB180000}"/>
    <cellStyle name="Currency 2 6 2 3 3 2" xfId="6380" xr:uid="{00000000-0005-0000-0000-0000EC180000}"/>
    <cellStyle name="Currency 2 6 2 3 3 2 10" xfId="6381" xr:uid="{00000000-0005-0000-0000-0000ED180000}"/>
    <cellStyle name="Currency 2 6 2 3 3 2 2" xfId="6382" xr:uid="{00000000-0005-0000-0000-0000EE180000}"/>
    <cellStyle name="Currency 2 6 2 3 3 2 2 2" xfId="6383" xr:uid="{00000000-0005-0000-0000-0000EF180000}"/>
    <cellStyle name="Currency 2 6 2 3 3 2 2 3" xfId="6384" xr:uid="{00000000-0005-0000-0000-0000F0180000}"/>
    <cellStyle name="Currency 2 6 2 3 3 2 3" xfId="6385" xr:uid="{00000000-0005-0000-0000-0000F1180000}"/>
    <cellStyle name="Currency 2 6 2 3 3 2 3 2" xfId="6386" xr:uid="{00000000-0005-0000-0000-0000F2180000}"/>
    <cellStyle name="Currency 2 6 2 3 3 2 3 3" xfId="6387" xr:uid="{00000000-0005-0000-0000-0000F3180000}"/>
    <cellStyle name="Currency 2 6 2 3 3 2 3 4" xfId="6388" xr:uid="{00000000-0005-0000-0000-0000F4180000}"/>
    <cellStyle name="Currency 2 6 2 3 3 2 4" xfId="6389" xr:uid="{00000000-0005-0000-0000-0000F5180000}"/>
    <cellStyle name="Currency 2 6 2 3 3 2 4 2" xfId="6390" xr:uid="{00000000-0005-0000-0000-0000F6180000}"/>
    <cellStyle name="Currency 2 6 2 3 3 2 4 2 2" xfId="6391" xr:uid="{00000000-0005-0000-0000-0000F7180000}"/>
    <cellStyle name="Currency 2 6 2 3 3 2 4 3" xfId="6392" xr:uid="{00000000-0005-0000-0000-0000F8180000}"/>
    <cellStyle name="Currency 2 6 2 3 3 2 5" xfId="6393" xr:uid="{00000000-0005-0000-0000-0000F9180000}"/>
    <cellStyle name="Currency 2 6 2 3 3 2 5 2" xfId="6394" xr:uid="{00000000-0005-0000-0000-0000FA180000}"/>
    <cellStyle name="Currency 2 6 2 3 3 2 5 2 2" xfId="6395" xr:uid="{00000000-0005-0000-0000-0000FB180000}"/>
    <cellStyle name="Currency 2 6 2 3 3 2 5 3" xfId="6396" xr:uid="{00000000-0005-0000-0000-0000FC180000}"/>
    <cellStyle name="Currency 2 6 2 3 3 2 6" xfId="6397" xr:uid="{00000000-0005-0000-0000-0000FD180000}"/>
    <cellStyle name="Currency 2 6 2 3 3 2 6 2" xfId="6398" xr:uid="{00000000-0005-0000-0000-0000FE180000}"/>
    <cellStyle name="Currency 2 6 2 3 3 2 6 2 2" xfId="6399" xr:uid="{00000000-0005-0000-0000-0000FF180000}"/>
    <cellStyle name="Currency 2 6 2 3 3 2 6 3" xfId="6400" xr:uid="{00000000-0005-0000-0000-000000190000}"/>
    <cellStyle name="Currency 2 6 2 3 3 2 7" xfId="6401" xr:uid="{00000000-0005-0000-0000-000001190000}"/>
    <cellStyle name="Currency 2 6 2 3 3 2 7 2" xfId="6402" xr:uid="{00000000-0005-0000-0000-000002190000}"/>
    <cellStyle name="Currency 2 6 2 3 3 2 8" xfId="6403" xr:uid="{00000000-0005-0000-0000-000003190000}"/>
    <cellStyle name="Currency 2 6 2 3 3 2 8 2" xfId="6404" xr:uid="{00000000-0005-0000-0000-000004190000}"/>
    <cellStyle name="Currency 2 6 2 3 3 2 9" xfId="6405" xr:uid="{00000000-0005-0000-0000-000005190000}"/>
    <cellStyle name="Currency 2 6 2 3 3 3" xfId="6406" xr:uid="{00000000-0005-0000-0000-000006190000}"/>
    <cellStyle name="Currency 2 6 2 3 3 3 2" xfId="6407" xr:uid="{00000000-0005-0000-0000-000007190000}"/>
    <cellStyle name="Currency 2 6 2 3 3 3 2 2" xfId="6408" xr:uid="{00000000-0005-0000-0000-000008190000}"/>
    <cellStyle name="Currency 2 6 2 3 3 3 2 3" xfId="6409" xr:uid="{00000000-0005-0000-0000-000009190000}"/>
    <cellStyle name="Currency 2 6 2 3 3 3 3" xfId="6410" xr:uid="{00000000-0005-0000-0000-00000A190000}"/>
    <cellStyle name="Currency 2 6 2 3 3 4" xfId="6411" xr:uid="{00000000-0005-0000-0000-00000B190000}"/>
    <cellStyle name="Currency 2 6 2 3 3 4 2" xfId="6412" xr:uid="{00000000-0005-0000-0000-00000C190000}"/>
    <cellStyle name="Currency 2 6 2 3 3 4 3" xfId="6413" xr:uid="{00000000-0005-0000-0000-00000D190000}"/>
    <cellStyle name="Currency 2 6 2 3 3 4 4" xfId="6414" xr:uid="{00000000-0005-0000-0000-00000E190000}"/>
    <cellStyle name="Currency 2 6 2 3 3 5" xfId="6415" xr:uid="{00000000-0005-0000-0000-00000F190000}"/>
    <cellStyle name="Currency 2 6 2 3 3 5 2" xfId="6416" xr:uid="{00000000-0005-0000-0000-000010190000}"/>
    <cellStyle name="Currency 2 6 2 3 3 5 2 2" xfId="6417" xr:uid="{00000000-0005-0000-0000-000011190000}"/>
    <cellStyle name="Currency 2 6 2 3 3 5 3" xfId="6418" xr:uid="{00000000-0005-0000-0000-000012190000}"/>
    <cellStyle name="Currency 2 6 2 3 3 6" xfId="6419" xr:uid="{00000000-0005-0000-0000-000013190000}"/>
    <cellStyle name="Currency 2 6 2 3 3 6 2" xfId="6420" xr:uid="{00000000-0005-0000-0000-000014190000}"/>
    <cellStyle name="Currency 2 6 2 3 3 6 2 2" xfId="6421" xr:uid="{00000000-0005-0000-0000-000015190000}"/>
    <cellStyle name="Currency 2 6 2 3 3 6 3" xfId="6422" xr:uid="{00000000-0005-0000-0000-000016190000}"/>
    <cellStyle name="Currency 2 6 2 3 3 7" xfId="6423" xr:uid="{00000000-0005-0000-0000-000017190000}"/>
    <cellStyle name="Currency 2 6 2 3 3 7 2" xfId="6424" xr:uid="{00000000-0005-0000-0000-000018190000}"/>
    <cellStyle name="Currency 2 6 2 3 3 7 2 2" xfId="6425" xr:uid="{00000000-0005-0000-0000-000019190000}"/>
    <cellStyle name="Currency 2 6 2 3 3 7 3" xfId="6426" xr:uid="{00000000-0005-0000-0000-00001A190000}"/>
    <cellStyle name="Currency 2 6 2 3 3 8" xfId="6427" xr:uid="{00000000-0005-0000-0000-00001B190000}"/>
    <cellStyle name="Currency 2 6 2 3 3 8 2" xfId="6428" xr:uid="{00000000-0005-0000-0000-00001C190000}"/>
    <cellStyle name="Currency 2 6 2 3 3 9" xfId="6429" xr:uid="{00000000-0005-0000-0000-00001D190000}"/>
    <cellStyle name="Currency 2 6 2 3 3 9 2" xfId="6430" xr:uid="{00000000-0005-0000-0000-00001E190000}"/>
    <cellStyle name="Currency 2 6 2 3 4" xfId="6431" xr:uid="{00000000-0005-0000-0000-00001F190000}"/>
    <cellStyle name="Currency 2 6 2 3 4 2" xfId="6432" xr:uid="{00000000-0005-0000-0000-000020190000}"/>
    <cellStyle name="Currency 2 6 2 3 4 2 10" xfId="6433" xr:uid="{00000000-0005-0000-0000-000021190000}"/>
    <cellStyle name="Currency 2 6 2 3 4 2 11" xfId="6434" xr:uid="{00000000-0005-0000-0000-000022190000}"/>
    <cellStyle name="Currency 2 6 2 3 4 2 2" xfId="6435" xr:uid="{00000000-0005-0000-0000-000023190000}"/>
    <cellStyle name="Currency 2 6 2 3 4 2 2 2" xfId="6436" xr:uid="{00000000-0005-0000-0000-000024190000}"/>
    <cellStyle name="Currency 2 6 2 3 4 2 2 3" xfId="6437" xr:uid="{00000000-0005-0000-0000-000025190000}"/>
    <cellStyle name="Currency 2 6 2 3 4 2 3" xfId="6438" xr:uid="{00000000-0005-0000-0000-000026190000}"/>
    <cellStyle name="Currency 2 6 2 3 4 2 3 2" xfId="6439" xr:uid="{00000000-0005-0000-0000-000027190000}"/>
    <cellStyle name="Currency 2 6 2 3 4 2 3 3" xfId="6440" xr:uid="{00000000-0005-0000-0000-000028190000}"/>
    <cellStyle name="Currency 2 6 2 3 4 2 4" xfId="6441" xr:uid="{00000000-0005-0000-0000-000029190000}"/>
    <cellStyle name="Currency 2 6 2 3 4 2 4 2" xfId="6442" xr:uid="{00000000-0005-0000-0000-00002A190000}"/>
    <cellStyle name="Currency 2 6 2 3 4 2 4 2 2" xfId="6443" xr:uid="{00000000-0005-0000-0000-00002B190000}"/>
    <cellStyle name="Currency 2 6 2 3 4 2 4 3" xfId="6444" xr:uid="{00000000-0005-0000-0000-00002C190000}"/>
    <cellStyle name="Currency 2 6 2 3 4 2 5" xfId="6445" xr:uid="{00000000-0005-0000-0000-00002D190000}"/>
    <cellStyle name="Currency 2 6 2 3 4 2 5 2" xfId="6446" xr:uid="{00000000-0005-0000-0000-00002E190000}"/>
    <cellStyle name="Currency 2 6 2 3 4 2 5 2 2" xfId="6447" xr:uid="{00000000-0005-0000-0000-00002F190000}"/>
    <cellStyle name="Currency 2 6 2 3 4 2 5 3" xfId="6448" xr:uid="{00000000-0005-0000-0000-000030190000}"/>
    <cellStyle name="Currency 2 6 2 3 4 2 6" xfId="6449" xr:uid="{00000000-0005-0000-0000-000031190000}"/>
    <cellStyle name="Currency 2 6 2 3 4 2 6 2" xfId="6450" xr:uid="{00000000-0005-0000-0000-000032190000}"/>
    <cellStyle name="Currency 2 6 2 3 4 2 6 2 2" xfId="6451" xr:uid="{00000000-0005-0000-0000-000033190000}"/>
    <cellStyle name="Currency 2 6 2 3 4 2 6 3" xfId="6452" xr:uid="{00000000-0005-0000-0000-000034190000}"/>
    <cellStyle name="Currency 2 6 2 3 4 2 7" xfId="6453" xr:uid="{00000000-0005-0000-0000-000035190000}"/>
    <cellStyle name="Currency 2 6 2 3 4 2 7 2" xfId="6454" xr:uid="{00000000-0005-0000-0000-000036190000}"/>
    <cellStyle name="Currency 2 6 2 3 4 2 8" xfId="6455" xr:uid="{00000000-0005-0000-0000-000037190000}"/>
    <cellStyle name="Currency 2 6 2 3 4 2 8 2" xfId="6456" xr:uid="{00000000-0005-0000-0000-000038190000}"/>
    <cellStyle name="Currency 2 6 2 3 4 2 9" xfId="6457" xr:uid="{00000000-0005-0000-0000-000039190000}"/>
    <cellStyle name="Currency 2 6 2 3 4 3" xfId="6458" xr:uid="{00000000-0005-0000-0000-00003A190000}"/>
    <cellStyle name="Currency 2 6 2 3 4 3 2" xfId="6459" xr:uid="{00000000-0005-0000-0000-00003B190000}"/>
    <cellStyle name="Currency 2 6 2 3 4 3 2 2" xfId="6460" xr:uid="{00000000-0005-0000-0000-00003C190000}"/>
    <cellStyle name="Currency 2 6 2 3 4 3 2 3" xfId="6461" xr:uid="{00000000-0005-0000-0000-00003D190000}"/>
    <cellStyle name="Currency 2 6 2 3 4 3 3" xfId="6462" xr:uid="{00000000-0005-0000-0000-00003E190000}"/>
    <cellStyle name="Currency 2 6 2 3 4 4" xfId="6463" xr:uid="{00000000-0005-0000-0000-00003F190000}"/>
    <cellStyle name="Currency 2 6 2 3 4 4 2" xfId="6464" xr:uid="{00000000-0005-0000-0000-000040190000}"/>
    <cellStyle name="Currency 2 6 2 3 4 4 2 2" xfId="6465" xr:uid="{00000000-0005-0000-0000-000041190000}"/>
    <cellStyle name="Currency 2 6 2 3 4 4 3" xfId="6466" xr:uid="{00000000-0005-0000-0000-000042190000}"/>
    <cellStyle name="Currency 2 6 2 3 4 4 4" xfId="6467" xr:uid="{00000000-0005-0000-0000-000043190000}"/>
    <cellStyle name="Currency 2 6 2 3 4 5" xfId="6468" xr:uid="{00000000-0005-0000-0000-000044190000}"/>
    <cellStyle name="Currency 2 6 2 3 4 5 2" xfId="6469" xr:uid="{00000000-0005-0000-0000-000045190000}"/>
    <cellStyle name="Currency 2 6 2 3 4 5 2 2" xfId="6470" xr:uid="{00000000-0005-0000-0000-000046190000}"/>
    <cellStyle name="Currency 2 6 2 3 4 5 3" xfId="6471" xr:uid="{00000000-0005-0000-0000-000047190000}"/>
    <cellStyle name="Currency 2 6 2 3 4 6" xfId="6472" xr:uid="{00000000-0005-0000-0000-000048190000}"/>
    <cellStyle name="Currency 2 6 2 3 4 7" xfId="6473" xr:uid="{00000000-0005-0000-0000-000049190000}"/>
    <cellStyle name="Currency 2 6 2 3 5" xfId="6474" xr:uid="{00000000-0005-0000-0000-00004A190000}"/>
    <cellStyle name="Currency 2 6 2 3 5 10" xfId="6475" xr:uid="{00000000-0005-0000-0000-00004B190000}"/>
    <cellStyle name="Currency 2 6 2 3 5 2" xfId="6476" xr:uid="{00000000-0005-0000-0000-00004C190000}"/>
    <cellStyle name="Currency 2 6 2 3 5 2 2" xfId="6477" xr:uid="{00000000-0005-0000-0000-00004D190000}"/>
    <cellStyle name="Currency 2 6 2 3 5 2 3" xfId="6478" xr:uid="{00000000-0005-0000-0000-00004E190000}"/>
    <cellStyle name="Currency 2 6 2 3 5 3" xfId="6479" xr:uid="{00000000-0005-0000-0000-00004F190000}"/>
    <cellStyle name="Currency 2 6 2 3 5 3 2" xfId="6480" xr:uid="{00000000-0005-0000-0000-000050190000}"/>
    <cellStyle name="Currency 2 6 2 3 5 3 3" xfId="6481" xr:uid="{00000000-0005-0000-0000-000051190000}"/>
    <cellStyle name="Currency 2 6 2 3 5 4" xfId="6482" xr:uid="{00000000-0005-0000-0000-000052190000}"/>
    <cellStyle name="Currency 2 6 2 3 5 4 2" xfId="6483" xr:uid="{00000000-0005-0000-0000-000053190000}"/>
    <cellStyle name="Currency 2 6 2 3 5 4 2 2" xfId="6484" xr:uid="{00000000-0005-0000-0000-000054190000}"/>
    <cellStyle name="Currency 2 6 2 3 5 4 3" xfId="6485" xr:uid="{00000000-0005-0000-0000-000055190000}"/>
    <cellStyle name="Currency 2 6 2 3 5 5" xfId="6486" xr:uid="{00000000-0005-0000-0000-000056190000}"/>
    <cellStyle name="Currency 2 6 2 3 5 5 2" xfId="6487" xr:uid="{00000000-0005-0000-0000-000057190000}"/>
    <cellStyle name="Currency 2 6 2 3 5 5 2 2" xfId="6488" xr:uid="{00000000-0005-0000-0000-000058190000}"/>
    <cellStyle name="Currency 2 6 2 3 5 5 3" xfId="6489" xr:uid="{00000000-0005-0000-0000-000059190000}"/>
    <cellStyle name="Currency 2 6 2 3 5 6" xfId="6490" xr:uid="{00000000-0005-0000-0000-00005A190000}"/>
    <cellStyle name="Currency 2 6 2 3 5 6 2" xfId="6491" xr:uid="{00000000-0005-0000-0000-00005B190000}"/>
    <cellStyle name="Currency 2 6 2 3 5 6 2 2" xfId="6492" xr:uid="{00000000-0005-0000-0000-00005C190000}"/>
    <cellStyle name="Currency 2 6 2 3 5 6 3" xfId="6493" xr:uid="{00000000-0005-0000-0000-00005D190000}"/>
    <cellStyle name="Currency 2 6 2 3 5 7" xfId="6494" xr:uid="{00000000-0005-0000-0000-00005E190000}"/>
    <cellStyle name="Currency 2 6 2 3 5 7 2" xfId="6495" xr:uid="{00000000-0005-0000-0000-00005F190000}"/>
    <cellStyle name="Currency 2 6 2 3 5 8" xfId="6496" xr:uid="{00000000-0005-0000-0000-000060190000}"/>
    <cellStyle name="Currency 2 6 2 3 5 8 2" xfId="6497" xr:uid="{00000000-0005-0000-0000-000061190000}"/>
    <cellStyle name="Currency 2 6 2 3 5 9" xfId="6498" xr:uid="{00000000-0005-0000-0000-000062190000}"/>
    <cellStyle name="Currency 2 6 2 3 6" xfId="6499" xr:uid="{00000000-0005-0000-0000-000063190000}"/>
    <cellStyle name="Currency 2 6 2 3 6 10" xfId="6500" xr:uid="{00000000-0005-0000-0000-000064190000}"/>
    <cellStyle name="Currency 2 6 2 3 6 11" xfId="6501" xr:uid="{00000000-0005-0000-0000-000065190000}"/>
    <cellStyle name="Currency 2 6 2 3 6 12" xfId="6502" xr:uid="{00000000-0005-0000-0000-000066190000}"/>
    <cellStyle name="Currency 2 6 2 3 6 2" xfId="6503" xr:uid="{00000000-0005-0000-0000-000067190000}"/>
    <cellStyle name="Currency 2 6 2 3 6 2 2" xfId="6504" xr:uid="{00000000-0005-0000-0000-000068190000}"/>
    <cellStyle name="Currency 2 6 2 3 6 2 3" xfId="6505" xr:uid="{00000000-0005-0000-0000-000069190000}"/>
    <cellStyle name="Currency 2 6 2 3 6 3" xfId="6506" xr:uid="{00000000-0005-0000-0000-00006A190000}"/>
    <cellStyle name="Currency 2 6 2 3 6 3 2" xfId="6507" xr:uid="{00000000-0005-0000-0000-00006B190000}"/>
    <cellStyle name="Currency 2 6 2 3 6 3 3" xfId="6508" xr:uid="{00000000-0005-0000-0000-00006C190000}"/>
    <cellStyle name="Currency 2 6 2 3 6 4" xfId="6509" xr:uid="{00000000-0005-0000-0000-00006D190000}"/>
    <cellStyle name="Currency 2 6 2 3 6 5" xfId="6510" xr:uid="{00000000-0005-0000-0000-00006E190000}"/>
    <cellStyle name="Currency 2 6 2 3 6 5 2" xfId="6511" xr:uid="{00000000-0005-0000-0000-00006F190000}"/>
    <cellStyle name="Currency 2 6 2 3 6 5 2 2" xfId="6512" xr:uid="{00000000-0005-0000-0000-000070190000}"/>
    <cellStyle name="Currency 2 6 2 3 6 5 3" xfId="6513" xr:uid="{00000000-0005-0000-0000-000071190000}"/>
    <cellStyle name="Currency 2 6 2 3 6 6" xfId="6514" xr:uid="{00000000-0005-0000-0000-000072190000}"/>
    <cellStyle name="Currency 2 6 2 3 6 6 2" xfId="6515" xr:uid="{00000000-0005-0000-0000-000073190000}"/>
    <cellStyle name="Currency 2 6 2 3 6 6 2 2" xfId="6516" xr:uid="{00000000-0005-0000-0000-000074190000}"/>
    <cellStyle name="Currency 2 6 2 3 6 6 3" xfId="6517" xr:uid="{00000000-0005-0000-0000-000075190000}"/>
    <cellStyle name="Currency 2 6 2 3 6 7" xfId="6518" xr:uid="{00000000-0005-0000-0000-000076190000}"/>
    <cellStyle name="Currency 2 6 2 3 6 7 2" xfId="6519" xr:uid="{00000000-0005-0000-0000-000077190000}"/>
    <cellStyle name="Currency 2 6 2 3 6 7 2 2" xfId="6520" xr:uid="{00000000-0005-0000-0000-000078190000}"/>
    <cellStyle name="Currency 2 6 2 3 6 7 3" xfId="6521" xr:uid="{00000000-0005-0000-0000-000079190000}"/>
    <cellStyle name="Currency 2 6 2 3 6 8" xfId="6522" xr:uid="{00000000-0005-0000-0000-00007A190000}"/>
    <cellStyle name="Currency 2 6 2 3 6 8 2" xfId="6523" xr:uid="{00000000-0005-0000-0000-00007B190000}"/>
    <cellStyle name="Currency 2 6 2 3 6 9" xfId="6524" xr:uid="{00000000-0005-0000-0000-00007C190000}"/>
    <cellStyle name="Currency 2 6 2 3 6 9 2" xfId="6525" xr:uid="{00000000-0005-0000-0000-00007D190000}"/>
    <cellStyle name="Currency 2 6 2 3 7" xfId="6526" xr:uid="{00000000-0005-0000-0000-00007E190000}"/>
    <cellStyle name="Currency 2 6 2 3 7 2" xfId="6527" xr:uid="{00000000-0005-0000-0000-00007F190000}"/>
    <cellStyle name="Currency 2 6 2 3 7 3" xfId="6528" xr:uid="{00000000-0005-0000-0000-000080190000}"/>
    <cellStyle name="Currency 2 6 2 3 8" xfId="6529" xr:uid="{00000000-0005-0000-0000-000081190000}"/>
    <cellStyle name="Currency 2 6 2 3 8 2" xfId="6530" xr:uid="{00000000-0005-0000-0000-000082190000}"/>
    <cellStyle name="Currency 2 6 2 3 8 2 2" xfId="6531" xr:uid="{00000000-0005-0000-0000-000083190000}"/>
    <cellStyle name="Currency 2 6 2 3 8 3" xfId="6532" xr:uid="{00000000-0005-0000-0000-000084190000}"/>
    <cellStyle name="Currency 2 6 2 3 8 4" xfId="6533" xr:uid="{00000000-0005-0000-0000-000085190000}"/>
    <cellStyle name="Currency 2 6 2 3 9" xfId="6534" xr:uid="{00000000-0005-0000-0000-000086190000}"/>
    <cellStyle name="Currency 2 6 2 3 9 2" xfId="6535" xr:uid="{00000000-0005-0000-0000-000087190000}"/>
    <cellStyle name="Currency 2 6 2 3 9 2 2" xfId="6536" xr:uid="{00000000-0005-0000-0000-000088190000}"/>
    <cellStyle name="Currency 2 6 2 3 9 3" xfId="6537" xr:uid="{00000000-0005-0000-0000-000089190000}"/>
    <cellStyle name="Currency 2 6 2 4" xfId="6538" xr:uid="{00000000-0005-0000-0000-00008A190000}"/>
    <cellStyle name="Currency 2 6 2 4 2" xfId="6539" xr:uid="{00000000-0005-0000-0000-00008B190000}"/>
    <cellStyle name="Currency 2 6 2 4 2 10" xfId="6540" xr:uid="{00000000-0005-0000-0000-00008C190000}"/>
    <cellStyle name="Currency 2 6 2 4 2 2" xfId="6541" xr:uid="{00000000-0005-0000-0000-00008D190000}"/>
    <cellStyle name="Currency 2 6 2 4 2 2 2" xfId="6542" xr:uid="{00000000-0005-0000-0000-00008E190000}"/>
    <cellStyle name="Currency 2 6 2 4 2 2 3" xfId="6543" xr:uid="{00000000-0005-0000-0000-00008F190000}"/>
    <cellStyle name="Currency 2 6 2 4 2 3" xfId="6544" xr:uid="{00000000-0005-0000-0000-000090190000}"/>
    <cellStyle name="Currency 2 6 2 4 2 3 2" xfId="6545" xr:uid="{00000000-0005-0000-0000-000091190000}"/>
    <cellStyle name="Currency 2 6 2 4 2 3 3" xfId="6546" xr:uid="{00000000-0005-0000-0000-000092190000}"/>
    <cellStyle name="Currency 2 6 2 4 2 4" xfId="6547" xr:uid="{00000000-0005-0000-0000-000093190000}"/>
    <cellStyle name="Currency 2 6 2 4 2 4 2" xfId="6548" xr:uid="{00000000-0005-0000-0000-000094190000}"/>
    <cellStyle name="Currency 2 6 2 4 2 4 2 2" xfId="6549" xr:uid="{00000000-0005-0000-0000-000095190000}"/>
    <cellStyle name="Currency 2 6 2 4 2 4 3" xfId="6550" xr:uid="{00000000-0005-0000-0000-000096190000}"/>
    <cellStyle name="Currency 2 6 2 4 2 5" xfId="6551" xr:uid="{00000000-0005-0000-0000-000097190000}"/>
    <cellStyle name="Currency 2 6 2 4 2 5 2" xfId="6552" xr:uid="{00000000-0005-0000-0000-000098190000}"/>
    <cellStyle name="Currency 2 6 2 4 2 5 2 2" xfId="6553" xr:uid="{00000000-0005-0000-0000-000099190000}"/>
    <cellStyle name="Currency 2 6 2 4 2 5 3" xfId="6554" xr:uid="{00000000-0005-0000-0000-00009A190000}"/>
    <cellStyle name="Currency 2 6 2 4 2 6" xfId="6555" xr:uid="{00000000-0005-0000-0000-00009B190000}"/>
    <cellStyle name="Currency 2 6 2 4 2 6 2" xfId="6556" xr:uid="{00000000-0005-0000-0000-00009C190000}"/>
    <cellStyle name="Currency 2 6 2 4 2 6 2 2" xfId="6557" xr:uid="{00000000-0005-0000-0000-00009D190000}"/>
    <cellStyle name="Currency 2 6 2 4 2 6 3" xfId="6558" xr:uid="{00000000-0005-0000-0000-00009E190000}"/>
    <cellStyle name="Currency 2 6 2 4 2 7" xfId="6559" xr:uid="{00000000-0005-0000-0000-00009F190000}"/>
    <cellStyle name="Currency 2 6 2 4 2 7 2" xfId="6560" xr:uid="{00000000-0005-0000-0000-0000A0190000}"/>
    <cellStyle name="Currency 2 6 2 4 2 8" xfId="6561" xr:uid="{00000000-0005-0000-0000-0000A1190000}"/>
    <cellStyle name="Currency 2 6 2 4 2 8 2" xfId="6562" xr:uid="{00000000-0005-0000-0000-0000A2190000}"/>
    <cellStyle name="Currency 2 6 2 4 2 9" xfId="6563" xr:uid="{00000000-0005-0000-0000-0000A3190000}"/>
    <cellStyle name="Currency 2 6 2 4 3" xfId="6564" xr:uid="{00000000-0005-0000-0000-0000A4190000}"/>
    <cellStyle name="Currency 2 6 2 4 3 10" xfId="6565" xr:uid="{00000000-0005-0000-0000-0000A5190000}"/>
    <cellStyle name="Currency 2 6 2 4 3 2" xfId="6566" xr:uid="{00000000-0005-0000-0000-0000A6190000}"/>
    <cellStyle name="Currency 2 6 2 4 3 2 2" xfId="6567" xr:uid="{00000000-0005-0000-0000-0000A7190000}"/>
    <cellStyle name="Currency 2 6 2 4 3 2 3" xfId="6568" xr:uid="{00000000-0005-0000-0000-0000A8190000}"/>
    <cellStyle name="Currency 2 6 2 4 3 3" xfId="6569" xr:uid="{00000000-0005-0000-0000-0000A9190000}"/>
    <cellStyle name="Currency 2 6 2 4 3 3 2" xfId="6570" xr:uid="{00000000-0005-0000-0000-0000AA190000}"/>
    <cellStyle name="Currency 2 6 2 4 3 3 3" xfId="6571" xr:uid="{00000000-0005-0000-0000-0000AB190000}"/>
    <cellStyle name="Currency 2 6 2 4 3 4" xfId="6572" xr:uid="{00000000-0005-0000-0000-0000AC190000}"/>
    <cellStyle name="Currency 2 6 2 4 3 4 2" xfId="6573" xr:uid="{00000000-0005-0000-0000-0000AD190000}"/>
    <cellStyle name="Currency 2 6 2 4 3 4 2 2" xfId="6574" xr:uid="{00000000-0005-0000-0000-0000AE190000}"/>
    <cellStyle name="Currency 2 6 2 4 3 4 3" xfId="6575" xr:uid="{00000000-0005-0000-0000-0000AF190000}"/>
    <cellStyle name="Currency 2 6 2 4 3 5" xfId="6576" xr:uid="{00000000-0005-0000-0000-0000B0190000}"/>
    <cellStyle name="Currency 2 6 2 4 3 5 2" xfId="6577" xr:uid="{00000000-0005-0000-0000-0000B1190000}"/>
    <cellStyle name="Currency 2 6 2 4 3 5 2 2" xfId="6578" xr:uid="{00000000-0005-0000-0000-0000B2190000}"/>
    <cellStyle name="Currency 2 6 2 4 3 5 3" xfId="6579" xr:uid="{00000000-0005-0000-0000-0000B3190000}"/>
    <cellStyle name="Currency 2 6 2 4 3 6" xfId="6580" xr:uid="{00000000-0005-0000-0000-0000B4190000}"/>
    <cellStyle name="Currency 2 6 2 4 3 6 2" xfId="6581" xr:uid="{00000000-0005-0000-0000-0000B5190000}"/>
    <cellStyle name="Currency 2 6 2 4 3 6 2 2" xfId="6582" xr:uid="{00000000-0005-0000-0000-0000B6190000}"/>
    <cellStyle name="Currency 2 6 2 4 3 6 3" xfId="6583" xr:uid="{00000000-0005-0000-0000-0000B7190000}"/>
    <cellStyle name="Currency 2 6 2 4 3 7" xfId="6584" xr:uid="{00000000-0005-0000-0000-0000B8190000}"/>
    <cellStyle name="Currency 2 6 2 4 3 7 2" xfId="6585" xr:uid="{00000000-0005-0000-0000-0000B9190000}"/>
    <cellStyle name="Currency 2 6 2 4 3 8" xfId="6586" xr:uid="{00000000-0005-0000-0000-0000BA190000}"/>
    <cellStyle name="Currency 2 6 2 4 3 8 2" xfId="6587" xr:uid="{00000000-0005-0000-0000-0000BB190000}"/>
    <cellStyle name="Currency 2 6 2 4 3 9" xfId="6588" xr:uid="{00000000-0005-0000-0000-0000BC190000}"/>
    <cellStyle name="Currency 2 6 2 4 4" xfId="6589" xr:uid="{00000000-0005-0000-0000-0000BD190000}"/>
    <cellStyle name="Currency 2 6 2 4 4 10" xfId="6590" xr:uid="{00000000-0005-0000-0000-0000BE190000}"/>
    <cellStyle name="Currency 2 6 2 4 4 2" xfId="6591" xr:uid="{00000000-0005-0000-0000-0000BF190000}"/>
    <cellStyle name="Currency 2 6 2 4 4 3" xfId="6592" xr:uid="{00000000-0005-0000-0000-0000C0190000}"/>
    <cellStyle name="Currency 2 6 2 4 4 3 2" xfId="6593" xr:uid="{00000000-0005-0000-0000-0000C1190000}"/>
    <cellStyle name="Currency 2 6 2 4 4 3 2 2" xfId="6594" xr:uid="{00000000-0005-0000-0000-0000C2190000}"/>
    <cellStyle name="Currency 2 6 2 4 4 3 3" xfId="6595" xr:uid="{00000000-0005-0000-0000-0000C3190000}"/>
    <cellStyle name="Currency 2 6 2 4 4 4" xfId="6596" xr:uid="{00000000-0005-0000-0000-0000C4190000}"/>
    <cellStyle name="Currency 2 6 2 4 4 4 2" xfId="6597" xr:uid="{00000000-0005-0000-0000-0000C5190000}"/>
    <cellStyle name="Currency 2 6 2 4 4 4 2 2" xfId="6598" xr:uid="{00000000-0005-0000-0000-0000C6190000}"/>
    <cellStyle name="Currency 2 6 2 4 4 4 3" xfId="6599" xr:uid="{00000000-0005-0000-0000-0000C7190000}"/>
    <cellStyle name="Currency 2 6 2 4 4 5" xfId="6600" xr:uid="{00000000-0005-0000-0000-0000C8190000}"/>
    <cellStyle name="Currency 2 6 2 4 4 5 2" xfId="6601" xr:uid="{00000000-0005-0000-0000-0000C9190000}"/>
    <cellStyle name="Currency 2 6 2 4 4 5 2 2" xfId="6602" xr:uid="{00000000-0005-0000-0000-0000CA190000}"/>
    <cellStyle name="Currency 2 6 2 4 4 5 3" xfId="6603" xr:uid="{00000000-0005-0000-0000-0000CB190000}"/>
    <cellStyle name="Currency 2 6 2 4 4 6" xfId="6604" xr:uid="{00000000-0005-0000-0000-0000CC190000}"/>
    <cellStyle name="Currency 2 6 2 4 4 6 2" xfId="6605" xr:uid="{00000000-0005-0000-0000-0000CD190000}"/>
    <cellStyle name="Currency 2 6 2 4 4 7" xfId="6606" xr:uid="{00000000-0005-0000-0000-0000CE190000}"/>
    <cellStyle name="Currency 2 6 2 4 4 7 2" xfId="6607" xr:uid="{00000000-0005-0000-0000-0000CF190000}"/>
    <cellStyle name="Currency 2 6 2 4 4 8" xfId="6608" xr:uid="{00000000-0005-0000-0000-0000D0190000}"/>
    <cellStyle name="Currency 2 6 2 4 4 9" xfId="6609" xr:uid="{00000000-0005-0000-0000-0000D1190000}"/>
    <cellStyle name="Currency 2 6 2 4 5" xfId="6610" xr:uid="{00000000-0005-0000-0000-0000D2190000}"/>
    <cellStyle name="Currency 2 6 2 4 5 2" xfId="6611" xr:uid="{00000000-0005-0000-0000-0000D3190000}"/>
    <cellStyle name="Currency 2 6 2 4 5 3" xfId="6612" xr:uid="{00000000-0005-0000-0000-0000D4190000}"/>
    <cellStyle name="Currency 2 6 2 4 5 4" xfId="6613" xr:uid="{00000000-0005-0000-0000-0000D5190000}"/>
    <cellStyle name="Currency 2 6 2 4 6" xfId="6614" xr:uid="{00000000-0005-0000-0000-0000D6190000}"/>
    <cellStyle name="Currency 2 6 2 4 6 2" xfId="6615" xr:uid="{00000000-0005-0000-0000-0000D7190000}"/>
    <cellStyle name="Currency 2 6 2 4 6 2 2" xfId="6616" xr:uid="{00000000-0005-0000-0000-0000D8190000}"/>
    <cellStyle name="Currency 2 6 2 4 6 2 2 2" xfId="6617" xr:uid="{00000000-0005-0000-0000-0000D9190000}"/>
    <cellStyle name="Currency 2 6 2 4 6 2 3" xfId="6618" xr:uid="{00000000-0005-0000-0000-0000DA190000}"/>
    <cellStyle name="Currency 2 6 2 4 6 3" xfId="6619" xr:uid="{00000000-0005-0000-0000-0000DB190000}"/>
    <cellStyle name="Currency 2 6 2 4 6 3 2" xfId="6620" xr:uid="{00000000-0005-0000-0000-0000DC190000}"/>
    <cellStyle name="Currency 2 6 2 4 6 3 2 2" xfId="6621" xr:uid="{00000000-0005-0000-0000-0000DD190000}"/>
    <cellStyle name="Currency 2 6 2 4 6 3 3" xfId="6622" xr:uid="{00000000-0005-0000-0000-0000DE190000}"/>
    <cellStyle name="Currency 2 6 2 4 6 4" xfId="6623" xr:uid="{00000000-0005-0000-0000-0000DF190000}"/>
    <cellStyle name="Currency 2 6 2 4 6 4 2" xfId="6624" xr:uid="{00000000-0005-0000-0000-0000E0190000}"/>
    <cellStyle name="Currency 2 6 2 4 6 4 2 2" xfId="6625" xr:uid="{00000000-0005-0000-0000-0000E1190000}"/>
    <cellStyle name="Currency 2 6 2 4 6 4 3" xfId="6626" xr:uid="{00000000-0005-0000-0000-0000E2190000}"/>
    <cellStyle name="Currency 2 6 2 4 6 5" xfId="6627" xr:uid="{00000000-0005-0000-0000-0000E3190000}"/>
    <cellStyle name="Currency 2 6 2 4 6 5 2" xfId="6628" xr:uid="{00000000-0005-0000-0000-0000E4190000}"/>
    <cellStyle name="Currency 2 6 2 4 6 6" xfId="6629" xr:uid="{00000000-0005-0000-0000-0000E5190000}"/>
    <cellStyle name="Currency 2 6 2 4 6 6 2" xfId="6630" xr:uid="{00000000-0005-0000-0000-0000E6190000}"/>
    <cellStyle name="Currency 2 6 2 4 6 7" xfId="6631" xr:uid="{00000000-0005-0000-0000-0000E7190000}"/>
    <cellStyle name="Currency 2 6 2 4 7" xfId="6632" xr:uid="{00000000-0005-0000-0000-0000E8190000}"/>
    <cellStyle name="Currency 2 6 2 4 7 2" xfId="6633" xr:uid="{00000000-0005-0000-0000-0000E9190000}"/>
    <cellStyle name="Currency 2 6 2 4 7 2 2" xfId="6634" xr:uid="{00000000-0005-0000-0000-0000EA190000}"/>
    <cellStyle name="Currency 2 6 2 4 7 3" xfId="6635" xr:uid="{00000000-0005-0000-0000-0000EB190000}"/>
    <cellStyle name="Currency 2 6 2 4 8" xfId="6636" xr:uid="{00000000-0005-0000-0000-0000EC190000}"/>
    <cellStyle name="Currency 2 6 2 4 8 2" xfId="6637" xr:uid="{00000000-0005-0000-0000-0000ED190000}"/>
    <cellStyle name="Currency 2 6 2 4 8 2 2" xfId="6638" xr:uid="{00000000-0005-0000-0000-0000EE190000}"/>
    <cellStyle name="Currency 2 6 2 4 8 3" xfId="6639" xr:uid="{00000000-0005-0000-0000-0000EF190000}"/>
    <cellStyle name="Currency 2 6 2 4 9" xfId="6640" xr:uid="{00000000-0005-0000-0000-0000F0190000}"/>
    <cellStyle name="Currency 2 6 2 5" xfId="6641" xr:uid="{00000000-0005-0000-0000-0000F1190000}"/>
    <cellStyle name="Currency 2 6 2 5 10" xfId="6642" xr:uid="{00000000-0005-0000-0000-0000F2190000}"/>
    <cellStyle name="Currency 2 6 2 5 11" xfId="6643" xr:uid="{00000000-0005-0000-0000-0000F3190000}"/>
    <cellStyle name="Currency 2 6 2 5 12" xfId="6644" xr:uid="{00000000-0005-0000-0000-0000F4190000}"/>
    <cellStyle name="Currency 2 6 2 5 13" xfId="6645" xr:uid="{00000000-0005-0000-0000-0000F5190000}"/>
    <cellStyle name="Currency 2 6 2 5 2" xfId="6646" xr:uid="{00000000-0005-0000-0000-0000F6190000}"/>
    <cellStyle name="Currency 2 6 2 5 2 10" xfId="6647" xr:uid="{00000000-0005-0000-0000-0000F7190000}"/>
    <cellStyle name="Currency 2 6 2 5 2 2" xfId="6648" xr:uid="{00000000-0005-0000-0000-0000F8190000}"/>
    <cellStyle name="Currency 2 6 2 5 2 2 2" xfId="6649" xr:uid="{00000000-0005-0000-0000-0000F9190000}"/>
    <cellStyle name="Currency 2 6 2 5 2 2 3" xfId="6650" xr:uid="{00000000-0005-0000-0000-0000FA190000}"/>
    <cellStyle name="Currency 2 6 2 5 2 3" xfId="6651" xr:uid="{00000000-0005-0000-0000-0000FB190000}"/>
    <cellStyle name="Currency 2 6 2 5 2 3 2" xfId="6652" xr:uid="{00000000-0005-0000-0000-0000FC190000}"/>
    <cellStyle name="Currency 2 6 2 5 2 3 3" xfId="6653" xr:uid="{00000000-0005-0000-0000-0000FD190000}"/>
    <cellStyle name="Currency 2 6 2 5 2 3 4" xfId="6654" xr:uid="{00000000-0005-0000-0000-0000FE190000}"/>
    <cellStyle name="Currency 2 6 2 5 2 4" xfId="6655" xr:uid="{00000000-0005-0000-0000-0000FF190000}"/>
    <cellStyle name="Currency 2 6 2 5 2 4 2" xfId="6656" xr:uid="{00000000-0005-0000-0000-0000001A0000}"/>
    <cellStyle name="Currency 2 6 2 5 2 4 2 2" xfId="6657" xr:uid="{00000000-0005-0000-0000-0000011A0000}"/>
    <cellStyle name="Currency 2 6 2 5 2 4 3" xfId="6658" xr:uid="{00000000-0005-0000-0000-0000021A0000}"/>
    <cellStyle name="Currency 2 6 2 5 2 5" xfId="6659" xr:uid="{00000000-0005-0000-0000-0000031A0000}"/>
    <cellStyle name="Currency 2 6 2 5 2 5 2" xfId="6660" xr:uid="{00000000-0005-0000-0000-0000041A0000}"/>
    <cellStyle name="Currency 2 6 2 5 2 5 2 2" xfId="6661" xr:uid="{00000000-0005-0000-0000-0000051A0000}"/>
    <cellStyle name="Currency 2 6 2 5 2 5 3" xfId="6662" xr:uid="{00000000-0005-0000-0000-0000061A0000}"/>
    <cellStyle name="Currency 2 6 2 5 2 6" xfId="6663" xr:uid="{00000000-0005-0000-0000-0000071A0000}"/>
    <cellStyle name="Currency 2 6 2 5 2 6 2" xfId="6664" xr:uid="{00000000-0005-0000-0000-0000081A0000}"/>
    <cellStyle name="Currency 2 6 2 5 2 6 2 2" xfId="6665" xr:uid="{00000000-0005-0000-0000-0000091A0000}"/>
    <cellStyle name="Currency 2 6 2 5 2 6 3" xfId="6666" xr:uid="{00000000-0005-0000-0000-00000A1A0000}"/>
    <cellStyle name="Currency 2 6 2 5 2 7" xfId="6667" xr:uid="{00000000-0005-0000-0000-00000B1A0000}"/>
    <cellStyle name="Currency 2 6 2 5 2 7 2" xfId="6668" xr:uid="{00000000-0005-0000-0000-00000C1A0000}"/>
    <cellStyle name="Currency 2 6 2 5 2 8" xfId="6669" xr:uid="{00000000-0005-0000-0000-00000D1A0000}"/>
    <cellStyle name="Currency 2 6 2 5 2 8 2" xfId="6670" xr:uid="{00000000-0005-0000-0000-00000E1A0000}"/>
    <cellStyle name="Currency 2 6 2 5 2 9" xfId="6671" xr:uid="{00000000-0005-0000-0000-00000F1A0000}"/>
    <cellStyle name="Currency 2 6 2 5 3" xfId="6672" xr:uid="{00000000-0005-0000-0000-0000101A0000}"/>
    <cellStyle name="Currency 2 6 2 5 3 2" xfId="6673" xr:uid="{00000000-0005-0000-0000-0000111A0000}"/>
    <cellStyle name="Currency 2 6 2 5 3 2 2" xfId="6674" xr:uid="{00000000-0005-0000-0000-0000121A0000}"/>
    <cellStyle name="Currency 2 6 2 5 3 2 3" xfId="6675" xr:uid="{00000000-0005-0000-0000-0000131A0000}"/>
    <cellStyle name="Currency 2 6 2 5 3 3" xfId="6676" xr:uid="{00000000-0005-0000-0000-0000141A0000}"/>
    <cellStyle name="Currency 2 6 2 5 4" xfId="6677" xr:uid="{00000000-0005-0000-0000-0000151A0000}"/>
    <cellStyle name="Currency 2 6 2 5 4 2" xfId="6678" xr:uid="{00000000-0005-0000-0000-0000161A0000}"/>
    <cellStyle name="Currency 2 6 2 5 4 3" xfId="6679" xr:uid="{00000000-0005-0000-0000-0000171A0000}"/>
    <cellStyle name="Currency 2 6 2 5 4 4" xfId="6680" xr:uid="{00000000-0005-0000-0000-0000181A0000}"/>
    <cellStyle name="Currency 2 6 2 5 5" xfId="6681" xr:uid="{00000000-0005-0000-0000-0000191A0000}"/>
    <cellStyle name="Currency 2 6 2 5 5 2" xfId="6682" xr:uid="{00000000-0005-0000-0000-00001A1A0000}"/>
    <cellStyle name="Currency 2 6 2 5 5 2 2" xfId="6683" xr:uid="{00000000-0005-0000-0000-00001B1A0000}"/>
    <cellStyle name="Currency 2 6 2 5 5 3" xfId="6684" xr:uid="{00000000-0005-0000-0000-00001C1A0000}"/>
    <cellStyle name="Currency 2 6 2 5 6" xfId="6685" xr:uid="{00000000-0005-0000-0000-00001D1A0000}"/>
    <cellStyle name="Currency 2 6 2 5 6 2" xfId="6686" xr:uid="{00000000-0005-0000-0000-00001E1A0000}"/>
    <cellStyle name="Currency 2 6 2 5 6 2 2" xfId="6687" xr:uid="{00000000-0005-0000-0000-00001F1A0000}"/>
    <cellStyle name="Currency 2 6 2 5 6 3" xfId="6688" xr:uid="{00000000-0005-0000-0000-0000201A0000}"/>
    <cellStyle name="Currency 2 6 2 5 7" xfId="6689" xr:uid="{00000000-0005-0000-0000-0000211A0000}"/>
    <cellStyle name="Currency 2 6 2 5 7 2" xfId="6690" xr:uid="{00000000-0005-0000-0000-0000221A0000}"/>
    <cellStyle name="Currency 2 6 2 5 7 2 2" xfId="6691" xr:uid="{00000000-0005-0000-0000-0000231A0000}"/>
    <cellStyle name="Currency 2 6 2 5 7 3" xfId="6692" xr:uid="{00000000-0005-0000-0000-0000241A0000}"/>
    <cellStyle name="Currency 2 6 2 5 8" xfId="6693" xr:uid="{00000000-0005-0000-0000-0000251A0000}"/>
    <cellStyle name="Currency 2 6 2 5 8 2" xfId="6694" xr:uid="{00000000-0005-0000-0000-0000261A0000}"/>
    <cellStyle name="Currency 2 6 2 5 9" xfId="6695" xr:uid="{00000000-0005-0000-0000-0000271A0000}"/>
    <cellStyle name="Currency 2 6 2 5 9 2" xfId="6696" xr:uid="{00000000-0005-0000-0000-0000281A0000}"/>
    <cellStyle name="Currency 2 6 2 6" xfId="6697" xr:uid="{00000000-0005-0000-0000-0000291A0000}"/>
    <cellStyle name="Currency 2 6 2 6 2" xfId="6698" xr:uid="{00000000-0005-0000-0000-00002A1A0000}"/>
    <cellStyle name="Currency 2 6 2 6 2 10" xfId="6699" xr:uid="{00000000-0005-0000-0000-00002B1A0000}"/>
    <cellStyle name="Currency 2 6 2 6 2 11" xfId="6700" xr:uid="{00000000-0005-0000-0000-00002C1A0000}"/>
    <cellStyle name="Currency 2 6 2 6 2 2" xfId="6701" xr:uid="{00000000-0005-0000-0000-00002D1A0000}"/>
    <cellStyle name="Currency 2 6 2 6 2 2 2" xfId="6702" xr:uid="{00000000-0005-0000-0000-00002E1A0000}"/>
    <cellStyle name="Currency 2 6 2 6 2 2 3" xfId="6703" xr:uid="{00000000-0005-0000-0000-00002F1A0000}"/>
    <cellStyle name="Currency 2 6 2 6 2 3" xfId="6704" xr:uid="{00000000-0005-0000-0000-0000301A0000}"/>
    <cellStyle name="Currency 2 6 2 6 2 3 2" xfId="6705" xr:uid="{00000000-0005-0000-0000-0000311A0000}"/>
    <cellStyle name="Currency 2 6 2 6 2 3 3" xfId="6706" xr:uid="{00000000-0005-0000-0000-0000321A0000}"/>
    <cellStyle name="Currency 2 6 2 6 2 4" xfId="6707" xr:uid="{00000000-0005-0000-0000-0000331A0000}"/>
    <cellStyle name="Currency 2 6 2 6 2 4 2" xfId="6708" xr:uid="{00000000-0005-0000-0000-0000341A0000}"/>
    <cellStyle name="Currency 2 6 2 6 2 4 2 2" xfId="6709" xr:uid="{00000000-0005-0000-0000-0000351A0000}"/>
    <cellStyle name="Currency 2 6 2 6 2 4 3" xfId="6710" xr:uid="{00000000-0005-0000-0000-0000361A0000}"/>
    <cellStyle name="Currency 2 6 2 6 2 5" xfId="6711" xr:uid="{00000000-0005-0000-0000-0000371A0000}"/>
    <cellStyle name="Currency 2 6 2 6 2 5 2" xfId="6712" xr:uid="{00000000-0005-0000-0000-0000381A0000}"/>
    <cellStyle name="Currency 2 6 2 6 2 5 2 2" xfId="6713" xr:uid="{00000000-0005-0000-0000-0000391A0000}"/>
    <cellStyle name="Currency 2 6 2 6 2 5 3" xfId="6714" xr:uid="{00000000-0005-0000-0000-00003A1A0000}"/>
    <cellStyle name="Currency 2 6 2 6 2 6" xfId="6715" xr:uid="{00000000-0005-0000-0000-00003B1A0000}"/>
    <cellStyle name="Currency 2 6 2 6 2 6 2" xfId="6716" xr:uid="{00000000-0005-0000-0000-00003C1A0000}"/>
    <cellStyle name="Currency 2 6 2 6 2 6 2 2" xfId="6717" xr:uid="{00000000-0005-0000-0000-00003D1A0000}"/>
    <cellStyle name="Currency 2 6 2 6 2 6 3" xfId="6718" xr:uid="{00000000-0005-0000-0000-00003E1A0000}"/>
    <cellStyle name="Currency 2 6 2 6 2 7" xfId="6719" xr:uid="{00000000-0005-0000-0000-00003F1A0000}"/>
    <cellStyle name="Currency 2 6 2 6 2 7 2" xfId="6720" xr:uid="{00000000-0005-0000-0000-0000401A0000}"/>
    <cellStyle name="Currency 2 6 2 6 2 8" xfId="6721" xr:uid="{00000000-0005-0000-0000-0000411A0000}"/>
    <cellStyle name="Currency 2 6 2 6 2 8 2" xfId="6722" xr:uid="{00000000-0005-0000-0000-0000421A0000}"/>
    <cellStyle name="Currency 2 6 2 6 2 9" xfId="6723" xr:uid="{00000000-0005-0000-0000-0000431A0000}"/>
    <cellStyle name="Currency 2 6 2 6 3" xfId="6724" xr:uid="{00000000-0005-0000-0000-0000441A0000}"/>
    <cellStyle name="Currency 2 6 2 6 3 2" xfId="6725" xr:uid="{00000000-0005-0000-0000-0000451A0000}"/>
    <cellStyle name="Currency 2 6 2 6 3 2 2" xfId="6726" xr:uid="{00000000-0005-0000-0000-0000461A0000}"/>
    <cellStyle name="Currency 2 6 2 6 3 2 3" xfId="6727" xr:uid="{00000000-0005-0000-0000-0000471A0000}"/>
    <cellStyle name="Currency 2 6 2 6 3 3" xfId="6728" xr:uid="{00000000-0005-0000-0000-0000481A0000}"/>
    <cellStyle name="Currency 2 6 2 6 4" xfId="6729" xr:uid="{00000000-0005-0000-0000-0000491A0000}"/>
    <cellStyle name="Currency 2 6 2 6 4 2" xfId="6730" xr:uid="{00000000-0005-0000-0000-00004A1A0000}"/>
    <cellStyle name="Currency 2 6 2 6 4 2 2" xfId="6731" xr:uid="{00000000-0005-0000-0000-00004B1A0000}"/>
    <cellStyle name="Currency 2 6 2 6 4 3" xfId="6732" xr:uid="{00000000-0005-0000-0000-00004C1A0000}"/>
    <cellStyle name="Currency 2 6 2 6 4 4" xfId="6733" xr:uid="{00000000-0005-0000-0000-00004D1A0000}"/>
    <cellStyle name="Currency 2 6 2 6 5" xfId="6734" xr:uid="{00000000-0005-0000-0000-00004E1A0000}"/>
    <cellStyle name="Currency 2 6 2 6 5 2" xfId="6735" xr:uid="{00000000-0005-0000-0000-00004F1A0000}"/>
    <cellStyle name="Currency 2 6 2 6 5 2 2" xfId="6736" xr:uid="{00000000-0005-0000-0000-0000501A0000}"/>
    <cellStyle name="Currency 2 6 2 6 5 3" xfId="6737" xr:uid="{00000000-0005-0000-0000-0000511A0000}"/>
    <cellStyle name="Currency 2 6 2 6 6" xfId="6738" xr:uid="{00000000-0005-0000-0000-0000521A0000}"/>
    <cellStyle name="Currency 2 6 2 6 7" xfId="6739" xr:uid="{00000000-0005-0000-0000-0000531A0000}"/>
    <cellStyle name="Currency 2 6 2 7" xfId="6740" xr:uid="{00000000-0005-0000-0000-0000541A0000}"/>
    <cellStyle name="Currency 2 6 2 7 10" xfId="6741" xr:uid="{00000000-0005-0000-0000-0000551A0000}"/>
    <cellStyle name="Currency 2 6 2 7 2" xfId="6742" xr:uid="{00000000-0005-0000-0000-0000561A0000}"/>
    <cellStyle name="Currency 2 6 2 7 2 2" xfId="6743" xr:uid="{00000000-0005-0000-0000-0000571A0000}"/>
    <cellStyle name="Currency 2 6 2 7 2 3" xfId="6744" xr:uid="{00000000-0005-0000-0000-0000581A0000}"/>
    <cellStyle name="Currency 2 6 2 7 3" xfId="6745" xr:uid="{00000000-0005-0000-0000-0000591A0000}"/>
    <cellStyle name="Currency 2 6 2 7 3 2" xfId="6746" xr:uid="{00000000-0005-0000-0000-00005A1A0000}"/>
    <cellStyle name="Currency 2 6 2 7 3 3" xfId="6747" xr:uid="{00000000-0005-0000-0000-00005B1A0000}"/>
    <cellStyle name="Currency 2 6 2 7 4" xfId="6748" xr:uid="{00000000-0005-0000-0000-00005C1A0000}"/>
    <cellStyle name="Currency 2 6 2 7 4 2" xfId="6749" xr:uid="{00000000-0005-0000-0000-00005D1A0000}"/>
    <cellStyle name="Currency 2 6 2 7 4 2 2" xfId="6750" xr:uid="{00000000-0005-0000-0000-00005E1A0000}"/>
    <cellStyle name="Currency 2 6 2 7 4 3" xfId="6751" xr:uid="{00000000-0005-0000-0000-00005F1A0000}"/>
    <cellStyle name="Currency 2 6 2 7 5" xfId="6752" xr:uid="{00000000-0005-0000-0000-0000601A0000}"/>
    <cellStyle name="Currency 2 6 2 7 5 2" xfId="6753" xr:uid="{00000000-0005-0000-0000-0000611A0000}"/>
    <cellStyle name="Currency 2 6 2 7 5 2 2" xfId="6754" xr:uid="{00000000-0005-0000-0000-0000621A0000}"/>
    <cellStyle name="Currency 2 6 2 7 5 3" xfId="6755" xr:uid="{00000000-0005-0000-0000-0000631A0000}"/>
    <cellStyle name="Currency 2 6 2 7 6" xfId="6756" xr:uid="{00000000-0005-0000-0000-0000641A0000}"/>
    <cellStyle name="Currency 2 6 2 7 6 2" xfId="6757" xr:uid="{00000000-0005-0000-0000-0000651A0000}"/>
    <cellStyle name="Currency 2 6 2 7 6 2 2" xfId="6758" xr:uid="{00000000-0005-0000-0000-0000661A0000}"/>
    <cellStyle name="Currency 2 6 2 7 6 3" xfId="6759" xr:uid="{00000000-0005-0000-0000-0000671A0000}"/>
    <cellStyle name="Currency 2 6 2 7 7" xfId="6760" xr:uid="{00000000-0005-0000-0000-0000681A0000}"/>
    <cellStyle name="Currency 2 6 2 7 7 2" xfId="6761" xr:uid="{00000000-0005-0000-0000-0000691A0000}"/>
    <cellStyle name="Currency 2 6 2 7 8" xfId="6762" xr:uid="{00000000-0005-0000-0000-00006A1A0000}"/>
    <cellStyle name="Currency 2 6 2 7 8 2" xfId="6763" xr:uid="{00000000-0005-0000-0000-00006B1A0000}"/>
    <cellStyle name="Currency 2 6 2 7 9" xfId="6764" xr:uid="{00000000-0005-0000-0000-00006C1A0000}"/>
    <cellStyle name="Currency 2 6 2 8" xfId="6765" xr:uid="{00000000-0005-0000-0000-00006D1A0000}"/>
    <cellStyle name="Currency 2 6 2 8 10" xfId="6766" xr:uid="{00000000-0005-0000-0000-00006E1A0000}"/>
    <cellStyle name="Currency 2 6 2 8 11" xfId="6767" xr:uid="{00000000-0005-0000-0000-00006F1A0000}"/>
    <cellStyle name="Currency 2 6 2 8 12" xfId="6768" xr:uid="{00000000-0005-0000-0000-0000701A0000}"/>
    <cellStyle name="Currency 2 6 2 8 2" xfId="6769" xr:uid="{00000000-0005-0000-0000-0000711A0000}"/>
    <cellStyle name="Currency 2 6 2 8 2 2" xfId="6770" xr:uid="{00000000-0005-0000-0000-0000721A0000}"/>
    <cellStyle name="Currency 2 6 2 8 2 3" xfId="6771" xr:uid="{00000000-0005-0000-0000-0000731A0000}"/>
    <cellStyle name="Currency 2 6 2 8 3" xfId="6772" xr:uid="{00000000-0005-0000-0000-0000741A0000}"/>
    <cellStyle name="Currency 2 6 2 8 3 2" xfId="6773" xr:uid="{00000000-0005-0000-0000-0000751A0000}"/>
    <cellStyle name="Currency 2 6 2 8 3 3" xfId="6774" xr:uid="{00000000-0005-0000-0000-0000761A0000}"/>
    <cellStyle name="Currency 2 6 2 8 4" xfId="6775" xr:uid="{00000000-0005-0000-0000-0000771A0000}"/>
    <cellStyle name="Currency 2 6 2 8 5" xfId="6776" xr:uid="{00000000-0005-0000-0000-0000781A0000}"/>
    <cellStyle name="Currency 2 6 2 8 5 2" xfId="6777" xr:uid="{00000000-0005-0000-0000-0000791A0000}"/>
    <cellStyle name="Currency 2 6 2 8 5 2 2" xfId="6778" xr:uid="{00000000-0005-0000-0000-00007A1A0000}"/>
    <cellStyle name="Currency 2 6 2 8 5 3" xfId="6779" xr:uid="{00000000-0005-0000-0000-00007B1A0000}"/>
    <cellStyle name="Currency 2 6 2 8 6" xfId="6780" xr:uid="{00000000-0005-0000-0000-00007C1A0000}"/>
    <cellStyle name="Currency 2 6 2 8 6 2" xfId="6781" xr:uid="{00000000-0005-0000-0000-00007D1A0000}"/>
    <cellStyle name="Currency 2 6 2 8 6 2 2" xfId="6782" xr:uid="{00000000-0005-0000-0000-00007E1A0000}"/>
    <cellStyle name="Currency 2 6 2 8 6 3" xfId="6783" xr:uid="{00000000-0005-0000-0000-00007F1A0000}"/>
    <cellStyle name="Currency 2 6 2 8 7" xfId="6784" xr:uid="{00000000-0005-0000-0000-0000801A0000}"/>
    <cellStyle name="Currency 2 6 2 8 7 2" xfId="6785" xr:uid="{00000000-0005-0000-0000-0000811A0000}"/>
    <cellStyle name="Currency 2 6 2 8 7 2 2" xfId="6786" xr:uid="{00000000-0005-0000-0000-0000821A0000}"/>
    <cellStyle name="Currency 2 6 2 8 7 3" xfId="6787" xr:uid="{00000000-0005-0000-0000-0000831A0000}"/>
    <cellStyle name="Currency 2 6 2 8 8" xfId="6788" xr:uid="{00000000-0005-0000-0000-0000841A0000}"/>
    <cellStyle name="Currency 2 6 2 8 8 2" xfId="6789" xr:uid="{00000000-0005-0000-0000-0000851A0000}"/>
    <cellStyle name="Currency 2 6 2 8 9" xfId="6790" xr:uid="{00000000-0005-0000-0000-0000861A0000}"/>
    <cellStyle name="Currency 2 6 2 8 9 2" xfId="6791" xr:uid="{00000000-0005-0000-0000-0000871A0000}"/>
    <cellStyle name="Currency 2 6 2 9" xfId="6792" xr:uid="{00000000-0005-0000-0000-0000881A0000}"/>
    <cellStyle name="Currency 2 6 2 9 2" xfId="6793" xr:uid="{00000000-0005-0000-0000-0000891A0000}"/>
    <cellStyle name="Currency 2 6 2 9 3" xfId="6794" xr:uid="{00000000-0005-0000-0000-00008A1A0000}"/>
    <cellStyle name="Currency 2 6 20" xfId="6795" xr:uid="{00000000-0005-0000-0000-00008B1A0000}"/>
    <cellStyle name="Currency 2 6 3" xfId="6796" xr:uid="{00000000-0005-0000-0000-00008C1A0000}"/>
    <cellStyle name="Currency 2 6 3 10" xfId="6797" xr:uid="{00000000-0005-0000-0000-00008D1A0000}"/>
    <cellStyle name="Currency 2 6 3 10 2" xfId="6798" xr:uid="{00000000-0005-0000-0000-00008E1A0000}"/>
    <cellStyle name="Currency 2 6 3 10 2 2" xfId="6799" xr:uid="{00000000-0005-0000-0000-00008F1A0000}"/>
    <cellStyle name="Currency 2 6 3 10 3" xfId="6800" xr:uid="{00000000-0005-0000-0000-0000901A0000}"/>
    <cellStyle name="Currency 2 6 3 10 4" xfId="6801" xr:uid="{00000000-0005-0000-0000-0000911A0000}"/>
    <cellStyle name="Currency 2 6 3 11" xfId="6802" xr:uid="{00000000-0005-0000-0000-0000921A0000}"/>
    <cellStyle name="Currency 2 6 3 11 2" xfId="6803" xr:uid="{00000000-0005-0000-0000-0000931A0000}"/>
    <cellStyle name="Currency 2 6 3 11 2 2" xfId="6804" xr:uid="{00000000-0005-0000-0000-0000941A0000}"/>
    <cellStyle name="Currency 2 6 3 11 3" xfId="6805" xr:uid="{00000000-0005-0000-0000-0000951A0000}"/>
    <cellStyle name="Currency 2 6 3 12" xfId="6806" xr:uid="{00000000-0005-0000-0000-0000961A0000}"/>
    <cellStyle name="Currency 2 6 3 12 2" xfId="6807" xr:uid="{00000000-0005-0000-0000-0000971A0000}"/>
    <cellStyle name="Currency 2 6 3 12 2 2" xfId="6808" xr:uid="{00000000-0005-0000-0000-0000981A0000}"/>
    <cellStyle name="Currency 2 6 3 12 3" xfId="6809" xr:uid="{00000000-0005-0000-0000-0000991A0000}"/>
    <cellStyle name="Currency 2 6 3 13" xfId="6810" xr:uid="{00000000-0005-0000-0000-00009A1A0000}"/>
    <cellStyle name="Currency 2 6 3 13 2" xfId="6811" xr:uid="{00000000-0005-0000-0000-00009B1A0000}"/>
    <cellStyle name="Currency 2 6 3 14" xfId="6812" xr:uid="{00000000-0005-0000-0000-00009C1A0000}"/>
    <cellStyle name="Currency 2 6 3 14 2" xfId="6813" xr:uid="{00000000-0005-0000-0000-00009D1A0000}"/>
    <cellStyle name="Currency 2 6 3 15" xfId="6814" xr:uid="{00000000-0005-0000-0000-00009E1A0000}"/>
    <cellStyle name="Currency 2 6 3 16" xfId="6815" xr:uid="{00000000-0005-0000-0000-00009F1A0000}"/>
    <cellStyle name="Currency 2 6 3 17" xfId="6816" xr:uid="{00000000-0005-0000-0000-0000A01A0000}"/>
    <cellStyle name="Currency 2 6 3 18" xfId="6817" xr:uid="{00000000-0005-0000-0000-0000A11A0000}"/>
    <cellStyle name="Currency 2 6 3 2" xfId="6818" xr:uid="{00000000-0005-0000-0000-0000A21A0000}"/>
    <cellStyle name="Currency 2 6 3 2 10" xfId="6819" xr:uid="{00000000-0005-0000-0000-0000A31A0000}"/>
    <cellStyle name="Currency 2 6 3 2 10 2" xfId="6820" xr:uid="{00000000-0005-0000-0000-0000A41A0000}"/>
    <cellStyle name="Currency 2 6 3 2 10 2 2" xfId="6821" xr:uid="{00000000-0005-0000-0000-0000A51A0000}"/>
    <cellStyle name="Currency 2 6 3 2 10 3" xfId="6822" xr:uid="{00000000-0005-0000-0000-0000A61A0000}"/>
    <cellStyle name="Currency 2 6 3 2 11" xfId="6823" xr:uid="{00000000-0005-0000-0000-0000A71A0000}"/>
    <cellStyle name="Currency 2 6 3 2 11 2" xfId="6824" xr:uid="{00000000-0005-0000-0000-0000A81A0000}"/>
    <cellStyle name="Currency 2 6 3 2 12" xfId="6825" xr:uid="{00000000-0005-0000-0000-0000A91A0000}"/>
    <cellStyle name="Currency 2 6 3 2 12 2" xfId="6826" xr:uid="{00000000-0005-0000-0000-0000AA1A0000}"/>
    <cellStyle name="Currency 2 6 3 2 13" xfId="6827" xr:uid="{00000000-0005-0000-0000-0000AB1A0000}"/>
    <cellStyle name="Currency 2 6 3 2 14" xfId="6828" xr:uid="{00000000-0005-0000-0000-0000AC1A0000}"/>
    <cellStyle name="Currency 2 6 3 2 15" xfId="6829" xr:uid="{00000000-0005-0000-0000-0000AD1A0000}"/>
    <cellStyle name="Currency 2 6 3 2 16" xfId="6830" xr:uid="{00000000-0005-0000-0000-0000AE1A0000}"/>
    <cellStyle name="Currency 2 6 3 2 2" xfId="6831" xr:uid="{00000000-0005-0000-0000-0000AF1A0000}"/>
    <cellStyle name="Currency 2 6 3 2 2 2" xfId="6832" xr:uid="{00000000-0005-0000-0000-0000B01A0000}"/>
    <cellStyle name="Currency 2 6 3 2 2 2 10" xfId="6833" xr:uid="{00000000-0005-0000-0000-0000B11A0000}"/>
    <cellStyle name="Currency 2 6 3 2 2 2 2" xfId="6834" xr:uid="{00000000-0005-0000-0000-0000B21A0000}"/>
    <cellStyle name="Currency 2 6 3 2 2 2 2 2" xfId="6835" xr:uid="{00000000-0005-0000-0000-0000B31A0000}"/>
    <cellStyle name="Currency 2 6 3 2 2 2 2 3" xfId="6836" xr:uid="{00000000-0005-0000-0000-0000B41A0000}"/>
    <cellStyle name="Currency 2 6 3 2 2 2 3" xfId="6837" xr:uid="{00000000-0005-0000-0000-0000B51A0000}"/>
    <cellStyle name="Currency 2 6 3 2 2 2 3 2" xfId="6838" xr:uid="{00000000-0005-0000-0000-0000B61A0000}"/>
    <cellStyle name="Currency 2 6 3 2 2 2 3 3" xfId="6839" xr:uid="{00000000-0005-0000-0000-0000B71A0000}"/>
    <cellStyle name="Currency 2 6 3 2 2 2 4" xfId="6840" xr:uid="{00000000-0005-0000-0000-0000B81A0000}"/>
    <cellStyle name="Currency 2 6 3 2 2 2 4 2" xfId="6841" xr:uid="{00000000-0005-0000-0000-0000B91A0000}"/>
    <cellStyle name="Currency 2 6 3 2 2 2 4 2 2" xfId="6842" xr:uid="{00000000-0005-0000-0000-0000BA1A0000}"/>
    <cellStyle name="Currency 2 6 3 2 2 2 4 3" xfId="6843" xr:uid="{00000000-0005-0000-0000-0000BB1A0000}"/>
    <cellStyle name="Currency 2 6 3 2 2 2 5" xfId="6844" xr:uid="{00000000-0005-0000-0000-0000BC1A0000}"/>
    <cellStyle name="Currency 2 6 3 2 2 2 5 2" xfId="6845" xr:uid="{00000000-0005-0000-0000-0000BD1A0000}"/>
    <cellStyle name="Currency 2 6 3 2 2 2 5 2 2" xfId="6846" xr:uid="{00000000-0005-0000-0000-0000BE1A0000}"/>
    <cellStyle name="Currency 2 6 3 2 2 2 5 3" xfId="6847" xr:uid="{00000000-0005-0000-0000-0000BF1A0000}"/>
    <cellStyle name="Currency 2 6 3 2 2 2 6" xfId="6848" xr:uid="{00000000-0005-0000-0000-0000C01A0000}"/>
    <cellStyle name="Currency 2 6 3 2 2 2 6 2" xfId="6849" xr:uid="{00000000-0005-0000-0000-0000C11A0000}"/>
    <cellStyle name="Currency 2 6 3 2 2 2 6 2 2" xfId="6850" xr:uid="{00000000-0005-0000-0000-0000C21A0000}"/>
    <cellStyle name="Currency 2 6 3 2 2 2 6 3" xfId="6851" xr:uid="{00000000-0005-0000-0000-0000C31A0000}"/>
    <cellStyle name="Currency 2 6 3 2 2 2 7" xfId="6852" xr:uid="{00000000-0005-0000-0000-0000C41A0000}"/>
    <cellStyle name="Currency 2 6 3 2 2 2 7 2" xfId="6853" xr:uid="{00000000-0005-0000-0000-0000C51A0000}"/>
    <cellStyle name="Currency 2 6 3 2 2 2 8" xfId="6854" xr:uid="{00000000-0005-0000-0000-0000C61A0000}"/>
    <cellStyle name="Currency 2 6 3 2 2 2 8 2" xfId="6855" xr:uid="{00000000-0005-0000-0000-0000C71A0000}"/>
    <cellStyle name="Currency 2 6 3 2 2 2 9" xfId="6856" xr:uid="{00000000-0005-0000-0000-0000C81A0000}"/>
    <cellStyle name="Currency 2 6 3 2 2 3" xfId="6857" xr:uid="{00000000-0005-0000-0000-0000C91A0000}"/>
    <cellStyle name="Currency 2 6 3 2 2 3 10" xfId="6858" xr:uid="{00000000-0005-0000-0000-0000CA1A0000}"/>
    <cellStyle name="Currency 2 6 3 2 2 3 2" xfId="6859" xr:uid="{00000000-0005-0000-0000-0000CB1A0000}"/>
    <cellStyle name="Currency 2 6 3 2 2 3 2 2" xfId="6860" xr:uid="{00000000-0005-0000-0000-0000CC1A0000}"/>
    <cellStyle name="Currency 2 6 3 2 2 3 2 3" xfId="6861" xr:uid="{00000000-0005-0000-0000-0000CD1A0000}"/>
    <cellStyle name="Currency 2 6 3 2 2 3 3" xfId="6862" xr:uid="{00000000-0005-0000-0000-0000CE1A0000}"/>
    <cellStyle name="Currency 2 6 3 2 2 3 3 2" xfId="6863" xr:uid="{00000000-0005-0000-0000-0000CF1A0000}"/>
    <cellStyle name="Currency 2 6 3 2 2 3 3 3" xfId="6864" xr:uid="{00000000-0005-0000-0000-0000D01A0000}"/>
    <cellStyle name="Currency 2 6 3 2 2 3 4" xfId="6865" xr:uid="{00000000-0005-0000-0000-0000D11A0000}"/>
    <cellStyle name="Currency 2 6 3 2 2 3 4 2" xfId="6866" xr:uid="{00000000-0005-0000-0000-0000D21A0000}"/>
    <cellStyle name="Currency 2 6 3 2 2 3 4 2 2" xfId="6867" xr:uid="{00000000-0005-0000-0000-0000D31A0000}"/>
    <cellStyle name="Currency 2 6 3 2 2 3 4 3" xfId="6868" xr:uid="{00000000-0005-0000-0000-0000D41A0000}"/>
    <cellStyle name="Currency 2 6 3 2 2 3 5" xfId="6869" xr:uid="{00000000-0005-0000-0000-0000D51A0000}"/>
    <cellStyle name="Currency 2 6 3 2 2 3 5 2" xfId="6870" xr:uid="{00000000-0005-0000-0000-0000D61A0000}"/>
    <cellStyle name="Currency 2 6 3 2 2 3 5 2 2" xfId="6871" xr:uid="{00000000-0005-0000-0000-0000D71A0000}"/>
    <cellStyle name="Currency 2 6 3 2 2 3 5 3" xfId="6872" xr:uid="{00000000-0005-0000-0000-0000D81A0000}"/>
    <cellStyle name="Currency 2 6 3 2 2 3 6" xfId="6873" xr:uid="{00000000-0005-0000-0000-0000D91A0000}"/>
    <cellStyle name="Currency 2 6 3 2 2 3 6 2" xfId="6874" xr:uid="{00000000-0005-0000-0000-0000DA1A0000}"/>
    <cellStyle name="Currency 2 6 3 2 2 3 6 2 2" xfId="6875" xr:uid="{00000000-0005-0000-0000-0000DB1A0000}"/>
    <cellStyle name="Currency 2 6 3 2 2 3 6 3" xfId="6876" xr:uid="{00000000-0005-0000-0000-0000DC1A0000}"/>
    <cellStyle name="Currency 2 6 3 2 2 3 7" xfId="6877" xr:uid="{00000000-0005-0000-0000-0000DD1A0000}"/>
    <cellStyle name="Currency 2 6 3 2 2 3 7 2" xfId="6878" xr:uid="{00000000-0005-0000-0000-0000DE1A0000}"/>
    <cellStyle name="Currency 2 6 3 2 2 3 8" xfId="6879" xr:uid="{00000000-0005-0000-0000-0000DF1A0000}"/>
    <cellStyle name="Currency 2 6 3 2 2 3 8 2" xfId="6880" xr:uid="{00000000-0005-0000-0000-0000E01A0000}"/>
    <cellStyle name="Currency 2 6 3 2 2 3 9" xfId="6881" xr:uid="{00000000-0005-0000-0000-0000E11A0000}"/>
    <cellStyle name="Currency 2 6 3 2 2 4" xfId="6882" xr:uid="{00000000-0005-0000-0000-0000E21A0000}"/>
    <cellStyle name="Currency 2 6 3 2 2 4 10" xfId="6883" xr:uid="{00000000-0005-0000-0000-0000E31A0000}"/>
    <cellStyle name="Currency 2 6 3 2 2 4 2" xfId="6884" xr:uid="{00000000-0005-0000-0000-0000E41A0000}"/>
    <cellStyle name="Currency 2 6 3 2 2 4 3" xfId="6885" xr:uid="{00000000-0005-0000-0000-0000E51A0000}"/>
    <cellStyle name="Currency 2 6 3 2 2 4 3 2" xfId="6886" xr:uid="{00000000-0005-0000-0000-0000E61A0000}"/>
    <cellStyle name="Currency 2 6 3 2 2 4 3 2 2" xfId="6887" xr:uid="{00000000-0005-0000-0000-0000E71A0000}"/>
    <cellStyle name="Currency 2 6 3 2 2 4 3 3" xfId="6888" xr:uid="{00000000-0005-0000-0000-0000E81A0000}"/>
    <cellStyle name="Currency 2 6 3 2 2 4 4" xfId="6889" xr:uid="{00000000-0005-0000-0000-0000E91A0000}"/>
    <cellStyle name="Currency 2 6 3 2 2 4 4 2" xfId="6890" xr:uid="{00000000-0005-0000-0000-0000EA1A0000}"/>
    <cellStyle name="Currency 2 6 3 2 2 4 4 2 2" xfId="6891" xr:uid="{00000000-0005-0000-0000-0000EB1A0000}"/>
    <cellStyle name="Currency 2 6 3 2 2 4 4 3" xfId="6892" xr:uid="{00000000-0005-0000-0000-0000EC1A0000}"/>
    <cellStyle name="Currency 2 6 3 2 2 4 5" xfId="6893" xr:uid="{00000000-0005-0000-0000-0000ED1A0000}"/>
    <cellStyle name="Currency 2 6 3 2 2 4 5 2" xfId="6894" xr:uid="{00000000-0005-0000-0000-0000EE1A0000}"/>
    <cellStyle name="Currency 2 6 3 2 2 4 5 2 2" xfId="6895" xr:uid="{00000000-0005-0000-0000-0000EF1A0000}"/>
    <cellStyle name="Currency 2 6 3 2 2 4 5 3" xfId="6896" xr:uid="{00000000-0005-0000-0000-0000F01A0000}"/>
    <cellStyle name="Currency 2 6 3 2 2 4 6" xfId="6897" xr:uid="{00000000-0005-0000-0000-0000F11A0000}"/>
    <cellStyle name="Currency 2 6 3 2 2 4 6 2" xfId="6898" xr:uid="{00000000-0005-0000-0000-0000F21A0000}"/>
    <cellStyle name="Currency 2 6 3 2 2 4 7" xfId="6899" xr:uid="{00000000-0005-0000-0000-0000F31A0000}"/>
    <cellStyle name="Currency 2 6 3 2 2 4 7 2" xfId="6900" xr:uid="{00000000-0005-0000-0000-0000F41A0000}"/>
    <cellStyle name="Currency 2 6 3 2 2 4 8" xfId="6901" xr:uid="{00000000-0005-0000-0000-0000F51A0000}"/>
    <cellStyle name="Currency 2 6 3 2 2 4 9" xfId="6902" xr:uid="{00000000-0005-0000-0000-0000F61A0000}"/>
    <cellStyle name="Currency 2 6 3 2 2 5" xfId="6903" xr:uid="{00000000-0005-0000-0000-0000F71A0000}"/>
    <cellStyle name="Currency 2 6 3 2 2 5 2" xfId="6904" xr:uid="{00000000-0005-0000-0000-0000F81A0000}"/>
    <cellStyle name="Currency 2 6 3 2 2 5 3" xfId="6905" xr:uid="{00000000-0005-0000-0000-0000F91A0000}"/>
    <cellStyle name="Currency 2 6 3 2 2 5 4" xfId="6906" xr:uid="{00000000-0005-0000-0000-0000FA1A0000}"/>
    <cellStyle name="Currency 2 6 3 2 2 6" xfId="6907" xr:uid="{00000000-0005-0000-0000-0000FB1A0000}"/>
    <cellStyle name="Currency 2 6 3 2 2 6 2" xfId="6908" xr:uid="{00000000-0005-0000-0000-0000FC1A0000}"/>
    <cellStyle name="Currency 2 6 3 2 2 6 2 2" xfId="6909" xr:uid="{00000000-0005-0000-0000-0000FD1A0000}"/>
    <cellStyle name="Currency 2 6 3 2 2 6 2 2 2" xfId="6910" xr:uid="{00000000-0005-0000-0000-0000FE1A0000}"/>
    <cellStyle name="Currency 2 6 3 2 2 6 2 3" xfId="6911" xr:uid="{00000000-0005-0000-0000-0000FF1A0000}"/>
    <cellStyle name="Currency 2 6 3 2 2 6 3" xfId="6912" xr:uid="{00000000-0005-0000-0000-0000001B0000}"/>
    <cellStyle name="Currency 2 6 3 2 2 6 3 2" xfId="6913" xr:uid="{00000000-0005-0000-0000-0000011B0000}"/>
    <cellStyle name="Currency 2 6 3 2 2 6 3 2 2" xfId="6914" xr:uid="{00000000-0005-0000-0000-0000021B0000}"/>
    <cellStyle name="Currency 2 6 3 2 2 6 3 3" xfId="6915" xr:uid="{00000000-0005-0000-0000-0000031B0000}"/>
    <cellStyle name="Currency 2 6 3 2 2 6 4" xfId="6916" xr:uid="{00000000-0005-0000-0000-0000041B0000}"/>
    <cellStyle name="Currency 2 6 3 2 2 6 4 2" xfId="6917" xr:uid="{00000000-0005-0000-0000-0000051B0000}"/>
    <cellStyle name="Currency 2 6 3 2 2 6 4 2 2" xfId="6918" xr:uid="{00000000-0005-0000-0000-0000061B0000}"/>
    <cellStyle name="Currency 2 6 3 2 2 6 4 3" xfId="6919" xr:uid="{00000000-0005-0000-0000-0000071B0000}"/>
    <cellStyle name="Currency 2 6 3 2 2 6 5" xfId="6920" xr:uid="{00000000-0005-0000-0000-0000081B0000}"/>
    <cellStyle name="Currency 2 6 3 2 2 6 5 2" xfId="6921" xr:uid="{00000000-0005-0000-0000-0000091B0000}"/>
    <cellStyle name="Currency 2 6 3 2 2 6 6" xfId="6922" xr:uid="{00000000-0005-0000-0000-00000A1B0000}"/>
    <cellStyle name="Currency 2 6 3 2 2 6 6 2" xfId="6923" xr:uid="{00000000-0005-0000-0000-00000B1B0000}"/>
    <cellStyle name="Currency 2 6 3 2 2 6 7" xfId="6924" xr:uid="{00000000-0005-0000-0000-00000C1B0000}"/>
    <cellStyle name="Currency 2 6 3 2 2 7" xfId="6925" xr:uid="{00000000-0005-0000-0000-00000D1B0000}"/>
    <cellStyle name="Currency 2 6 3 2 2 7 2" xfId="6926" xr:uid="{00000000-0005-0000-0000-00000E1B0000}"/>
    <cellStyle name="Currency 2 6 3 2 2 7 2 2" xfId="6927" xr:uid="{00000000-0005-0000-0000-00000F1B0000}"/>
    <cellStyle name="Currency 2 6 3 2 2 7 3" xfId="6928" xr:uid="{00000000-0005-0000-0000-0000101B0000}"/>
    <cellStyle name="Currency 2 6 3 2 2 8" xfId="6929" xr:uid="{00000000-0005-0000-0000-0000111B0000}"/>
    <cellStyle name="Currency 2 6 3 2 2 8 2" xfId="6930" xr:uid="{00000000-0005-0000-0000-0000121B0000}"/>
    <cellStyle name="Currency 2 6 3 2 2 8 2 2" xfId="6931" xr:uid="{00000000-0005-0000-0000-0000131B0000}"/>
    <cellStyle name="Currency 2 6 3 2 2 8 3" xfId="6932" xr:uid="{00000000-0005-0000-0000-0000141B0000}"/>
    <cellStyle name="Currency 2 6 3 2 2 9" xfId="6933" xr:uid="{00000000-0005-0000-0000-0000151B0000}"/>
    <cellStyle name="Currency 2 6 3 2 3" xfId="6934" xr:uid="{00000000-0005-0000-0000-0000161B0000}"/>
    <cellStyle name="Currency 2 6 3 2 3 10" xfId="6935" xr:uid="{00000000-0005-0000-0000-0000171B0000}"/>
    <cellStyle name="Currency 2 6 3 2 3 11" xfId="6936" xr:uid="{00000000-0005-0000-0000-0000181B0000}"/>
    <cellStyle name="Currency 2 6 3 2 3 12" xfId="6937" xr:uid="{00000000-0005-0000-0000-0000191B0000}"/>
    <cellStyle name="Currency 2 6 3 2 3 13" xfId="6938" xr:uid="{00000000-0005-0000-0000-00001A1B0000}"/>
    <cellStyle name="Currency 2 6 3 2 3 2" xfId="6939" xr:uid="{00000000-0005-0000-0000-00001B1B0000}"/>
    <cellStyle name="Currency 2 6 3 2 3 2 10" xfId="6940" xr:uid="{00000000-0005-0000-0000-00001C1B0000}"/>
    <cellStyle name="Currency 2 6 3 2 3 2 2" xfId="6941" xr:uid="{00000000-0005-0000-0000-00001D1B0000}"/>
    <cellStyle name="Currency 2 6 3 2 3 2 2 2" xfId="6942" xr:uid="{00000000-0005-0000-0000-00001E1B0000}"/>
    <cellStyle name="Currency 2 6 3 2 3 2 2 3" xfId="6943" xr:uid="{00000000-0005-0000-0000-00001F1B0000}"/>
    <cellStyle name="Currency 2 6 3 2 3 2 3" xfId="6944" xr:uid="{00000000-0005-0000-0000-0000201B0000}"/>
    <cellStyle name="Currency 2 6 3 2 3 2 3 2" xfId="6945" xr:uid="{00000000-0005-0000-0000-0000211B0000}"/>
    <cellStyle name="Currency 2 6 3 2 3 2 3 3" xfId="6946" xr:uid="{00000000-0005-0000-0000-0000221B0000}"/>
    <cellStyle name="Currency 2 6 3 2 3 2 3 4" xfId="6947" xr:uid="{00000000-0005-0000-0000-0000231B0000}"/>
    <cellStyle name="Currency 2 6 3 2 3 2 4" xfId="6948" xr:uid="{00000000-0005-0000-0000-0000241B0000}"/>
    <cellStyle name="Currency 2 6 3 2 3 2 4 2" xfId="6949" xr:uid="{00000000-0005-0000-0000-0000251B0000}"/>
    <cellStyle name="Currency 2 6 3 2 3 2 4 2 2" xfId="6950" xr:uid="{00000000-0005-0000-0000-0000261B0000}"/>
    <cellStyle name="Currency 2 6 3 2 3 2 4 3" xfId="6951" xr:uid="{00000000-0005-0000-0000-0000271B0000}"/>
    <cellStyle name="Currency 2 6 3 2 3 2 5" xfId="6952" xr:uid="{00000000-0005-0000-0000-0000281B0000}"/>
    <cellStyle name="Currency 2 6 3 2 3 2 5 2" xfId="6953" xr:uid="{00000000-0005-0000-0000-0000291B0000}"/>
    <cellStyle name="Currency 2 6 3 2 3 2 5 2 2" xfId="6954" xr:uid="{00000000-0005-0000-0000-00002A1B0000}"/>
    <cellStyle name="Currency 2 6 3 2 3 2 5 3" xfId="6955" xr:uid="{00000000-0005-0000-0000-00002B1B0000}"/>
    <cellStyle name="Currency 2 6 3 2 3 2 6" xfId="6956" xr:uid="{00000000-0005-0000-0000-00002C1B0000}"/>
    <cellStyle name="Currency 2 6 3 2 3 2 6 2" xfId="6957" xr:uid="{00000000-0005-0000-0000-00002D1B0000}"/>
    <cellStyle name="Currency 2 6 3 2 3 2 6 2 2" xfId="6958" xr:uid="{00000000-0005-0000-0000-00002E1B0000}"/>
    <cellStyle name="Currency 2 6 3 2 3 2 6 3" xfId="6959" xr:uid="{00000000-0005-0000-0000-00002F1B0000}"/>
    <cellStyle name="Currency 2 6 3 2 3 2 7" xfId="6960" xr:uid="{00000000-0005-0000-0000-0000301B0000}"/>
    <cellStyle name="Currency 2 6 3 2 3 2 7 2" xfId="6961" xr:uid="{00000000-0005-0000-0000-0000311B0000}"/>
    <cellStyle name="Currency 2 6 3 2 3 2 8" xfId="6962" xr:uid="{00000000-0005-0000-0000-0000321B0000}"/>
    <cellStyle name="Currency 2 6 3 2 3 2 8 2" xfId="6963" xr:uid="{00000000-0005-0000-0000-0000331B0000}"/>
    <cellStyle name="Currency 2 6 3 2 3 2 9" xfId="6964" xr:uid="{00000000-0005-0000-0000-0000341B0000}"/>
    <cellStyle name="Currency 2 6 3 2 3 3" xfId="6965" xr:uid="{00000000-0005-0000-0000-0000351B0000}"/>
    <cellStyle name="Currency 2 6 3 2 3 3 2" xfId="6966" xr:uid="{00000000-0005-0000-0000-0000361B0000}"/>
    <cellStyle name="Currency 2 6 3 2 3 3 2 2" xfId="6967" xr:uid="{00000000-0005-0000-0000-0000371B0000}"/>
    <cellStyle name="Currency 2 6 3 2 3 3 2 3" xfId="6968" xr:uid="{00000000-0005-0000-0000-0000381B0000}"/>
    <cellStyle name="Currency 2 6 3 2 3 3 3" xfId="6969" xr:uid="{00000000-0005-0000-0000-0000391B0000}"/>
    <cellStyle name="Currency 2 6 3 2 3 4" xfId="6970" xr:uid="{00000000-0005-0000-0000-00003A1B0000}"/>
    <cellStyle name="Currency 2 6 3 2 3 4 2" xfId="6971" xr:uid="{00000000-0005-0000-0000-00003B1B0000}"/>
    <cellStyle name="Currency 2 6 3 2 3 4 3" xfId="6972" xr:uid="{00000000-0005-0000-0000-00003C1B0000}"/>
    <cellStyle name="Currency 2 6 3 2 3 4 4" xfId="6973" xr:uid="{00000000-0005-0000-0000-00003D1B0000}"/>
    <cellStyle name="Currency 2 6 3 2 3 5" xfId="6974" xr:uid="{00000000-0005-0000-0000-00003E1B0000}"/>
    <cellStyle name="Currency 2 6 3 2 3 5 2" xfId="6975" xr:uid="{00000000-0005-0000-0000-00003F1B0000}"/>
    <cellStyle name="Currency 2 6 3 2 3 5 2 2" xfId="6976" xr:uid="{00000000-0005-0000-0000-0000401B0000}"/>
    <cellStyle name="Currency 2 6 3 2 3 5 3" xfId="6977" xr:uid="{00000000-0005-0000-0000-0000411B0000}"/>
    <cellStyle name="Currency 2 6 3 2 3 6" xfId="6978" xr:uid="{00000000-0005-0000-0000-0000421B0000}"/>
    <cellStyle name="Currency 2 6 3 2 3 6 2" xfId="6979" xr:uid="{00000000-0005-0000-0000-0000431B0000}"/>
    <cellStyle name="Currency 2 6 3 2 3 6 2 2" xfId="6980" xr:uid="{00000000-0005-0000-0000-0000441B0000}"/>
    <cellStyle name="Currency 2 6 3 2 3 6 3" xfId="6981" xr:uid="{00000000-0005-0000-0000-0000451B0000}"/>
    <cellStyle name="Currency 2 6 3 2 3 7" xfId="6982" xr:uid="{00000000-0005-0000-0000-0000461B0000}"/>
    <cellStyle name="Currency 2 6 3 2 3 7 2" xfId="6983" xr:uid="{00000000-0005-0000-0000-0000471B0000}"/>
    <cellStyle name="Currency 2 6 3 2 3 7 2 2" xfId="6984" xr:uid="{00000000-0005-0000-0000-0000481B0000}"/>
    <cellStyle name="Currency 2 6 3 2 3 7 3" xfId="6985" xr:uid="{00000000-0005-0000-0000-0000491B0000}"/>
    <cellStyle name="Currency 2 6 3 2 3 8" xfId="6986" xr:uid="{00000000-0005-0000-0000-00004A1B0000}"/>
    <cellStyle name="Currency 2 6 3 2 3 8 2" xfId="6987" xr:uid="{00000000-0005-0000-0000-00004B1B0000}"/>
    <cellStyle name="Currency 2 6 3 2 3 9" xfId="6988" xr:uid="{00000000-0005-0000-0000-00004C1B0000}"/>
    <cellStyle name="Currency 2 6 3 2 3 9 2" xfId="6989" xr:uid="{00000000-0005-0000-0000-00004D1B0000}"/>
    <cellStyle name="Currency 2 6 3 2 4" xfId="6990" xr:uid="{00000000-0005-0000-0000-00004E1B0000}"/>
    <cellStyle name="Currency 2 6 3 2 4 2" xfId="6991" xr:uid="{00000000-0005-0000-0000-00004F1B0000}"/>
    <cellStyle name="Currency 2 6 3 2 4 2 10" xfId="6992" xr:uid="{00000000-0005-0000-0000-0000501B0000}"/>
    <cellStyle name="Currency 2 6 3 2 4 2 11" xfId="6993" xr:uid="{00000000-0005-0000-0000-0000511B0000}"/>
    <cellStyle name="Currency 2 6 3 2 4 2 2" xfId="6994" xr:uid="{00000000-0005-0000-0000-0000521B0000}"/>
    <cellStyle name="Currency 2 6 3 2 4 2 2 2" xfId="6995" xr:uid="{00000000-0005-0000-0000-0000531B0000}"/>
    <cellStyle name="Currency 2 6 3 2 4 2 2 3" xfId="6996" xr:uid="{00000000-0005-0000-0000-0000541B0000}"/>
    <cellStyle name="Currency 2 6 3 2 4 2 3" xfId="6997" xr:uid="{00000000-0005-0000-0000-0000551B0000}"/>
    <cellStyle name="Currency 2 6 3 2 4 2 3 2" xfId="6998" xr:uid="{00000000-0005-0000-0000-0000561B0000}"/>
    <cellStyle name="Currency 2 6 3 2 4 2 3 3" xfId="6999" xr:uid="{00000000-0005-0000-0000-0000571B0000}"/>
    <cellStyle name="Currency 2 6 3 2 4 2 4" xfId="7000" xr:uid="{00000000-0005-0000-0000-0000581B0000}"/>
    <cellStyle name="Currency 2 6 3 2 4 2 4 2" xfId="7001" xr:uid="{00000000-0005-0000-0000-0000591B0000}"/>
    <cellStyle name="Currency 2 6 3 2 4 2 4 2 2" xfId="7002" xr:uid="{00000000-0005-0000-0000-00005A1B0000}"/>
    <cellStyle name="Currency 2 6 3 2 4 2 4 3" xfId="7003" xr:uid="{00000000-0005-0000-0000-00005B1B0000}"/>
    <cellStyle name="Currency 2 6 3 2 4 2 5" xfId="7004" xr:uid="{00000000-0005-0000-0000-00005C1B0000}"/>
    <cellStyle name="Currency 2 6 3 2 4 2 5 2" xfId="7005" xr:uid="{00000000-0005-0000-0000-00005D1B0000}"/>
    <cellStyle name="Currency 2 6 3 2 4 2 5 2 2" xfId="7006" xr:uid="{00000000-0005-0000-0000-00005E1B0000}"/>
    <cellStyle name="Currency 2 6 3 2 4 2 5 3" xfId="7007" xr:uid="{00000000-0005-0000-0000-00005F1B0000}"/>
    <cellStyle name="Currency 2 6 3 2 4 2 6" xfId="7008" xr:uid="{00000000-0005-0000-0000-0000601B0000}"/>
    <cellStyle name="Currency 2 6 3 2 4 2 6 2" xfId="7009" xr:uid="{00000000-0005-0000-0000-0000611B0000}"/>
    <cellStyle name="Currency 2 6 3 2 4 2 6 2 2" xfId="7010" xr:uid="{00000000-0005-0000-0000-0000621B0000}"/>
    <cellStyle name="Currency 2 6 3 2 4 2 6 3" xfId="7011" xr:uid="{00000000-0005-0000-0000-0000631B0000}"/>
    <cellStyle name="Currency 2 6 3 2 4 2 7" xfId="7012" xr:uid="{00000000-0005-0000-0000-0000641B0000}"/>
    <cellStyle name="Currency 2 6 3 2 4 2 7 2" xfId="7013" xr:uid="{00000000-0005-0000-0000-0000651B0000}"/>
    <cellStyle name="Currency 2 6 3 2 4 2 8" xfId="7014" xr:uid="{00000000-0005-0000-0000-0000661B0000}"/>
    <cellStyle name="Currency 2 6 3 2 4 2 8 2" xfId="7015" xr:uid="{00000000-0005-0000-0000-0000671B0000}"/>
    <cellStyle name="Currency 2 6 3 2 4 2 9" xfId="7016" xr:uid="{00000000-0005-0000-0000-0000681B0000}"/>
    <cellStyle name="Currency 2 6 3 2 4 3" xfId="7017" xr:uid="{00000000-0005-0000-0000-0000691B0000}"/>
    <cellStyle name="Currency 2 6 3 2 4 3 2" xfId="7018" xr:uid="{00000000-0005-0000-0000-00006A1B0000}"/>
    <cellStyle name="Currency 2 6 3 2 4 3 2 2" xfId="7019" xr:uid="{00000000-0005-0000-0000-00006B1B0000}"/>
    <cellStyle name="Currency 2 6 3 2 4 3 2 3" xfId="7020" xr:uid="{00000000-0005-0000-0000-00006C1B0000}"/>
    <cellStyle name="Currency 2 6 3 2 4 3 3" xfId="7021" xr:uid="{00000000-0005-0000-0000-00006D1B0000}"/>
    <cellStyle name="Currency 2 6 3 2 4 4" xfId="7022" xr:uid="{00000000-0005-0000-0000-00006E1B0000}"/>
    <cellStyle name="Currency 2 6 3 2 4 4 2" xfId="7023" xr:uid="{00000000-0005-0000-0000-00006F1B0000}"/>
    <cellStyle name="Currency 2 6 3 2 4 4 2 2" xfId="7024" xr:uid="{00000000-0005-0000-0000-0000701B0000}"/>
    <cellStyle name="Currency 2 6 3 2 4 4 3" xfId="7025" xr:uid="{00000000-0005-0000-0000-0000711B0000}"/>
    <cellStyle name="Currency 2 6 3 2 4 4 4" xfId="7026" xr:uid="{00000000-0005-0000-0000-0000721B0000}"/>
    <cellStyle name="Currency 2 6 3 2 4 5" xfId="7027" xr:uid="{00000000-0005-0000-0000-0000731B0000}"/>
    <cellStyle name="Currency 2 6 3 2 4 5 2" xfId="7028" xr:uid="{00000000-0005-0000-0000-0000741B0000}"/>
    <cellStyle name="Currency 2 6 3 2 4 5 2 2" xfId="7029" xr:uid="{00000000-0005-0000-0000-0000751B0000}"/>
    <cellStyle name="Currency 2 6 3 2 4 5 3" xfId="7030" xr:uid="{00000000-0005-0000-0000-0000761B0000}"/>
    <cellStyle name="Currency 2 6 3 2 4 6" xfId="7031" xr:uid="{00000000-0005-0000-0000-0000771B0000}"/>
    <cellStyle name="Currency 2 6 3 2 4 7" xfId="7032" xr:uid="{00000000-0005-0000-0000-0000781B0000}"/>
    <cellStyle name="Currency 2 6 3 2 5" xfId="7033" xr:uid="{00000000-0005-0000-0000-0000791B0000}"/>
    <cellStyle name="Currency 2 6 3 2 5 10" xfId="7034" xr:uid="{00000000-0005-0000-0000-00007A1B0000}"/>
    <cellStyle name="Currency 2 6 3 2 5 2" xfId="7035" xr:uid="{00000000-0005-0000-0000-00007B1B0000}"/>
    <cellStyle name="Currency 2 6 3 2 5 2 2" xfId="7036" xr:uid="{00000000-0005-0000-0000-00007C1B0000}"/>
    <cellStyle name="Currency 2 6 3 2 5 2 3" xfId="7037" xr:uid="{00000000-0005-0000-0000-00007D1B0000}"/>
    <cellStyle name="Currency 2 6 3 2 5 3" xfId="7038" xr:uid="{00000000-0005-0000-0000-00007E1B0000}"/>
    <cellStyle name="Currency 2 6 3 2 5 3 2" xfId="7039" xr:uid="{00000000-0005-0000-0000-00007F1B0000}"/>
    <cellStyle name="Currency 2 6 3 2 5 3 3" xfId="7040" xr:uid="{00000000-0005-0000-0000-0000801B0000}"/>
    <cellStyle name="Currency 2 6 3 2 5 4" xfId="7041" xr:uid="{00000000-0005-0000-0000-0000811B0000}"/>
    <cellStyle name="Currency 2 6 3 2 5 4 2" xfId="7042" xr:uid="{00000000-0005-0000-0000-0000821B0000}"/>
    <cellStyle name="Currency 2 6 3 2 5 4 2 2" xfId="7043" xr:uid="{00000000-0005-0000-0000-0000831B0000}"/>
    <cellStyle name="Currency 2 6 3 2 5 4 3" xfId="7044" xr:uid="{00000000-0005-0000-0000-0000841B0000}"/>
    <cellStyle name="Currency 2 6 3 2 5 5" xfId="7045" xr:uid="{00000000-0005-0000-0000-0000851B0000}"/>
    <cellStyle name="Currency 2 6 3 2 5 5 2" xfId="7046" xr:uid="{00000000-0005-0000-0000-0000861B0000}"/>
    <cellStyle name="Currency 2 6 3 2 5 5 2 2" xfId="7047" xr:uid="{00000000-0005-0000-0000-0000871B0000}"/>
    <cellStyle name="Currency 2 6 3 2 5 5 3" xfId="7048" xr:uid="{00000000-0005-0000-0000-0000881B0000}"/>
    <cellStyle name="Currency 2 6 3 2 5 6" xfId="7049" xr:uid="{00000000-0005-0000-0000-0000891B0000}"/>
    <cellStyle name="Currency 2 6 3 2 5 6 2" xfId="7050" xr:uid="{00000000-0005-0000-0000-00008A1B0000}"/>
    <cellStyle name="Currency 2 6 3 2 5 6 2 2" xfId="7051" xr:uid="{00000000-0005-0000-0000-00008B1B0000}"/>
    <cellStyle name="Currency 2 6 3 2 5 6 3" xfId="7052" xr:uid="{00000000-0005-0000-0000-00008C1B0000}"/>
    <cellStyle name="Currency 2 6 3 2 5 7" xfId="7053" xr:uid="{00000000-0005-0000-0000-00008D1B0000}"/>
    <cellStyle name="Currency 2 6 3 2 5 7 2" xfId="7054" xr:uid="{00000000-0005-0000-0000-00008E1B0000}"/>
    <cellStyle name="Currency 2 6 3 2 5 8" xfId="7055" xr:uid="{00000000-0005-0000-0000-00008F1B0000}"/>
    <cellStyle name="Currency 2 6 3 2 5 8 2" xfId="7056" xr:uid="{00000000-0005-0000-0000-0000901B0000}"/>
    <cellStyle name="Currency 2 6 3 2 5 9" xfId="7057" xr:uid="{00000000-0005-0000-0000-0000911B0000}"/>
    <cellStyle name="Currency 2 6 3 2 6" xfId="7058" xr:uid="{00000000-0005-0000-0000-0000921B0000}"/>
    <cellStyle name="Currency 2 6 3 2 6 10" xfId="7059" xr:uid="{00000000-0005-0000-0000-0000931B0000}"/>
    <cellStyle name="Currency 2 6 3 2 6 11" xfId="7060" xr:uid="{00000000-0005-0000-0000-0000941B0000}"/>
    <cellStyle name="Currency 2 6 3 2 6 12" xfId="7061" xr:uid="{00000000-0005-0000-0000-0000951B0000}"/>
    <cellStyle name="Currency 2 6 3 2 6 2" xfId="7062" xr:uid="{00000000-0005-0000-0000-0000961B0000}"/>
    <cellStyle name="Currency 2 6 3 2 6 2 2" xfId="7063" xr:uid="{00000000-0005-0000-0000-0000971B0000}"/>
    <cellStyle name="Currency 2 6 3 2 6 2 3" xfId="7064" xr:uid="{00000000-0005-0000-0000-0000981B0000}"/>
    <cellStyle name="Currency 2 6 3 2 6 3" xfId="7065" xr:uid="{00000000-0005-0000-0000-0000991B0000}"/>
    <cellStyle name="Currency 2 6 3 2 6 3 2" xfId="7066" xr:uid="{00000000-0005-0000-0000-00009A1B0000}"/>
    <cellStyle name="Currency 2 6 3 2 6 3 3" xfId="7067" xr:uid="{00000000-0005-0000-0000-00009B1B0000}"/>
    <cellStyle name="Currency 2 6 3 2 6 4" xfId="7068" xr:uid="{00000000-0005-0000-0000-00009C1B0000}"/>
    <cellStyle name="Currency 2 6 3 2 6 5" xfId="7069" xr:uid="{00000000-0005-0000-0000-00009D1B0000}"/>
    <cellStyle name="Currency 2 6 3 2 6 5 2" xfId="7070" xr:uid="{00000000-0005-0000-0000-00009E1B0000}"/>
    <cellStyle name="Currency 2 6 3 2 6 5 2 2" xfId="7071" xr:uid="{00000000-0005-0000-0000-00009F1B0000}"/>
    <cellStyle name="Currency 2 6 3 2 6 5 3" xfId="7072" xr:uid="{00000000-0005-0000-0000-0000A01B0000}"/>
    <cellStyle name="Currency 2 6 3 2 6 6" xfId="7073" xr:uid="{00000000-0005-0000-0000-0000A11B0000}"/>
    <cellStyle name="Currency 2 6 3 2 6 6 2" xfId="7074" xr:uid="{00000000-0005-0000-0000-0000A21B0000}"/>
    <cellStyle name="Currency 2 6 3 2 6 6 2 2" xfId="7075" xr:uid="{00000000-0005-0000-0000-0000A31B0000}"/>
    <cellStyle name="Currency 2 6 3 2 6 6 3" xfId="7076" xr:uid="{00000000-0005-0000-0000-0000A41B0000}"/>
    <cellStyle name="Currency 2 6 3 2 6 7" xfId="7077" xr:uid="{00000000-0005-0000-0000-0000A51B0000}"/>
    <cellStyle name="Currency 2 6 3 2 6 7 2" xfId="7078" xr:uid="{00000000-0005-0000-0000-0000A61B0000}"/>
    <cellStyle name="Currency 2 6 3 2 6 7 2 2" xfId="7079" xr:uid="{00000000-0005-0000-0000-0000A71B0000}"/>
    <cellStyle name="Currency 2 6 3 2 6 7 3" xfId="7080" xr:uid="{00000000-0005-0000-0000-0000A81B0000}"/>
    <cellStyle name="Currency 2 6 3 2 6 8" xfId="7081" xr:uid="{00000000-0005-0000-0000-0000A91B0000}"/>
    <cellStyle name="Currency 2 6 3 2 6 8 2" xfId="7082" xr:uid="{00000000-0005-0000-0000-0000AA1B0000}"/>
    <cellStyle name="Currency 2 6 3 2 6 9" xfId="7083" xr:uid="{00000000-0005-0000-0000-0000AB1B0000}"/>
    <cellStyle name="Currency 2 6 3 2 6 9 2" xfId="7084" xr:uid="{00000000-0005-0000-0000-0000AC1B0000}"/>
    <cellStyle name="Currency 2 6 3 2 7" xfId="7085" xr:uid="{00000000-0005-0000-0000-0000AD1B0000}"/>
    <cellStyle name="Currency 2 6 3 2 7 2" xfId="7086" xr:uid="{00000000-0005-0000-0000-0000AE1B0000}"/>
    <cellStyle name="Currency 2 6 3 2 7 3" xfId="7087" xr:uid="{00000000-0005-0000-0000-0000AF1B0000}"/>
    <cellStyle name="Currency 2 6 3 2 8" xfId="7088" xr:uid="{00000000-0005-0000-0000-0000B01B0000}"/>
    <cellStyle name="Currency 2 6 3 2 8 2" xfId="7089" xr:uid="{00000000-0005-0000-0000-0000B11B0000}"/>
    <cellStyle name="Currency 2 6 3 2 8 2 2" xfId="7090" xr:uid="{00000000-0005-0000-0000-0000B21B0000}"/>
    <cellStyle name="Currency 2 6 3 2 8 3" xfId="7091" xr:uid="{00000000-0005-0000-0000-0000B31B0000}"/>
    <cellStyle name="Currency 2 6 3 2 8 4" xfId="7092" xr:uid="{00000000-0005-0000-0000-0000B41B0000}"/>
    <cellStyle name="Currency 2 6 3 2 9" xfId="7093" xr:uid="{00000000-0005-0000-0000-0000B51B0000}"/>
    <cellStyle name="Currency 2 6 3 2 9 2" xfId="7094" xr:uid="{00000000-0005-0000-0000-0000B61B0000}"/>
    <cellStyle name="Currency 2 6 3 2 9 2 2" xfId="7095" xr:uid="{00000000-0005-0000-0000-0000B71B0000}"/>
    <cellStyle name="Currency 2 6 3 2 9 3" xfId="7096" xr:uid="{00000000-0005-0000-0000-0000B81B0000}"/>
    <cellStyle name="Currency 2 6 3 3" xfId="7097" xr:uid="{00000000-0005-0000-0000-0000B91B0000}"/>
    <cellStyle name="Currency 2 6 3 3 10" xfId="7098" xr:uid="{00000000-0005-0000-0000-0000BA1B0000}"/>
    <cellStyle name="Currency 2 6 3 3 10 2" xfId="7099" xr:uid="{00000000-0005-0000-0000-0000BB1B0000}"/>
    <cellStyle name="Currency 2 6 3 3 10 2 2" xfId="7100" xr:uid="{00000000-0005-0000-0000-0000BC1B0000}"/>
    <cellStyle name="Currency 2 6 3 3 10 3" xfId="7101" xr:uid="{00000000-0005-0000-0000-0000BD1B0000}"/>
    <cellStyle name="Currency 2 6 3 3 11" xfId="7102" xr:uid="{00000000-0005-0000-0000-0000BE1B0000}"/>
    <cellStyle name="Currency 2 6 3 3 11 2" xfId="7103" xr:uid="{00000000-0005-0000-0000-0000BF1B0000}"/>
    <cellStyle name="Currency 2 6 3 3 12" xfId="7104" xr:uid="{00000000-0005-0000-0000-0000C01B0000}"/>
    <cellStyle name="Currency 2 6 3 3 12 2" xfId="7105" xr:uid="{00000000-0005-0000-0000-0000C11B0000}"/>
    <cellStyle name="Currency 2 6 3 3 13" xfId="7106" xr:uid="{00000000-0005-0000-0000-0000C21B0000}"/>
    <cellStyle name="Currency 2 6 3 3 14" xfId="7107" xr:uid="{00000000-0005-0000-0000-0000C31B0000}"/>
    <cellStyle name="Currency 2 6 3 3 15" xfId="7108" xr:uid="{00000000-0005-0000-0000-0000C41B0000}"/>
    <cellStyle name="Currency 2 6 3 3 16" xfId="7109" xr:uid="{00000000-0005-0000-0000-0000C51B0000}"/>
    <cellStyle name="Currency 2 6 3 3 2" xfId="7110" xr:uid="{00000000-0005-0000-0000-0000C61B0000}"/>
    <cellStyle name="Currency 2 6 3 3 2 2" xfId="7111" xr:uid="{00000000-0005-0000-0000-0000C71B0000}"/>
    <cellStyle name="Currency 2 6 3 3 2 2 10" xfId="7112" xr:uid="{00000000-0005-0000-0000-0000C81B0000}"/>
    <cellStyle name="Currency 2 6 3 3 2 2 2" xfId="7113" xr:uid="{00000000-0005-0000-0000-0000C91B0000}"/>
    <cellStyle name="Currency 2 6 3 3 2 2 2 2" xfId="7114" xr:uid="{00000000-0005-0000-0000-0000CA1B0000}"/>
    <cellStyle name="Currency 2 6 3 3 2 2 2 3" xfId="7115" xr:uid="{00000000-0005-0000-0000-0000CB1B0000}"/>
    <cellStyle name="Currency 2 6 3 3 2 2 3" xfId="7116" xr:uid="{00000000-0005-0000-0000-0000CC1B0000}"/>
    <cellStyle name="Currency 2 6 3 3 2 2 3 2" xfId="7117" xr:uid="{00000000-0005-0000-0000-0000CD1B0000}"/>
    <cellStyle name="Currency 2 6 3 3 2 2 3 3" xfId="7118" xr:uid="{00000000-0005-0000-0000-0000CE1B0000}"/>
    <cellStyle name="Currency 2 6 3 3 2 2 4" xfId="7119" xr:uid="{00000000-0005-0000-0000-0000CF1B0000}"/>
    <cellStyle name="Currency 2 6 3 3 2 2 4 2" xfId="7120" xr:uid="{00000000-0005-0000-0000-0000D01B0000}"/>
    <cellStyle name="Currency 2 6 3 3 2 2 4 2 2" xfId="7121" xr:uid="{00000000-0005-0000-0000-0000D11B0000}"/>
    <cellStyle name="Currency 2 6 3 3 2 2 4 3" xfId="7122" xr:uid="{00000000-0005-0000-0000-0000D21B0000}"/>
    <cellStyle name="Currency 2 6 3 3 2 2 5" xfId="7123" xr:uid="{00000000-0005-0000-0000-0000D31B0000}"/>
    <cellStyle name="Currency 2 6 3 3 2 2 5 2" xfId="7124" xr:uid="{00000000-0005-0000-0000-0000D41B0000}"/>
    <cellStyle name="Currency 2 6 3 3 2 2 5 2 2" xfId="7125" xr:uid="{00000000-0005-0000-0000-0000D51B0000}"/>
    <cellStyle name="Currency 2 6 3 3 2 2 5 3" xfId="7126" xr:uid="{00000000-0005-0000-0000-0000D61B0000}"/>
    <cellStyle name="Currency 2 6 3 3 2 2 6" xfId="7127" xr:uid="{00000000-0005-0000-0000-0000D71B0000}"/>
    <cellStyle name="Currency 2 6 3 3 2 2 6 2" xfId="7128" xr:uid="{00000000-0005-0000-0000-0000D81B0000}"/>
    <cellStyle name="Currency 2 6 3 3 2 2 6 2 2" xfId="7129" xr:uid="{00000000-0005-0000-0000-0000D91B0000}"/>
    <cellStyle name="Currency 2 6 3 3 2 2 6 3" xfId="7130" xr:uid="{00000000-0005-0000-0000-0000DA1B0000}"/>
    <cellStyle name="Currency 2 6 3 3 2 2 7" xfId="7131" xr:uid="{00000000-0005-0000-0000-0000DB1B0000}"/>
    <cellStyle name="Currency 2 6 3 3 2 2 7 2" xfId="7132" xr:uid="{00000000-0005-0000-0000-0000DC1B0000}"/>
    <cellStyle name="Currency 2 6 3 3 2 2 8" xfId="7133" xr:uid="{00000000-0005-0000-0000-0000DD1B0000}"/>
    <cellStyle name="Currency 2 6 3 3 2 2 8 2" xfId="7134" xr:uid="{00000000-0005-0000-0000-0000DE1B0000}"/>
    <cellStyle name="Currency 2 6 3 3 2 2 9" xfId="7135" xr:uid="{00000000-0005-0000-0000-0000DF1B0000}"/>
    <cellStyle name="Currency 2 6 3 3 2 3" xfId="7136" xr:uid="{00000000-0005-0000-0000-0000E01B0000}"/>
    <cellStyle name="Currency 2 6 3 3 2 3 10" xfId="7137" xr:uid="{00000000-0005-0000-0000-0000E11B0000}"/>
    <cellStyle name="Currency 2 6 3 3 2 3 2" xfId="7138" xr:uid="{00000000-0005-0000-0000-0000E21B0000}"/>
    <cellStyle name="Currency 2 6 3 3 2 3 2 2" xfId="7139" xr:uid="{00000000-0005-0000-0000-0000E31B0000}"/>
    <cellStyle name="Currency 2 6 3 3 2 3 2 3" xfId="7140" xr:uid="{00000000-0005-0000-0000-0000E41B0000}"/>
    <cellStyle name="Currency 2 6 3 3 2 3 3" xfId="7141" xr:uid="{00000000-0005-0000-0000-0000E51B0000}"/>
    <cellStyle name="Currency 2 6 3 3 2 3 3 2" xfId="7142" xr:uid="{00000000-0005-0000-0000-0000E61B0000}"/>
    <cellStyle name="Currency 2 6 3 3 2 3 3 3" xfId="7143" xr:uid="{00000000-0005-0000-0000-0000E71B0000}"/>
    <cellStyle name="Currency 2 6 3 3 2 3 4" xfId="7144" xr:uid="{00000000-0005-0000-0000-0000E81B0000}"/>
    <cellStyle name="Currency 2 6 3 3 2 3 4 2" xfId="7145" xr:uid="{00000000-0005-0000-0000-0000E91B0000}"/>
    <cellStyle name="Currency 2 6 3 3 2 3 4 2 2" xfId="7146" xr:uid="{00000000-0005-0000-0000-0000EA1B0000}"/>
    <cellStyle name="Currency 2 6 3 3 2 3 4 3" xfId="7147" xr:uid="{00000000-0005-0000-0000-0000EB1B0000}"/>
    <cellStyle name="Currency 2 6 3 3 2 3 5" xfId="7148" xr:uid="{00000000-0005-0000-0000-0000EC1B0000}"/>
    <cellStyle name="Currency 2 6 3 3 2 3 5 2" xfId="7149" xr:uid="{00000000-0005-0000-0000-0000ED1B0000}"/>
    <cellStyle name="Currency 2 6 3 3 2 3 5 2 2" xfId="7150" xr:uid="{00000000-0005-0000-0000-0000EE1B0000}"/>
    <cellStyle name="Currency 2 6 3 3 2 3 5 3" xfId="7151" xr:uid="{00000000-0005-0000-0000-0000EF1B0000}"/>
    <cellStyle name="Currency 2 6 3 3 2 3 6" xfId="7152" xr:uid="{00000000-0005-0000-0000-0000F01B0000}"/>
    <cellStyle name="Currency 2 6 3 3 2 3 6 2" xfId="7153" xr:uid="{00000000-0005-0000-0000-0000F11B0000}"/>
    <cellStyle name="Currency 2 6 3 3 2 3 6 2 2" xfId="7154" xr:uid="{00000000-0005-0000-0000-0000F21B0000}"/>
    <cellStyle name="Currency 2 6 3 3 2 3 6 3" xfId="7155" xr:uid="{00000000-0005-0000-0000-0000F31B0000}"/>
    <cellStyle name="Currency 2 6 3 3 2 3 7" xfId="7156" xr:uid="{00000000-0005-0000-0000-0000F41B0000}"/>
    <cellStyle name="Currency 2 6 3 3 2 3 7 2" xfId="7157" xr:uid="{00000000-0005-0000-0000-0000F51B0000}"/>
    <cellStyle name="Currency 2 6 3 3 2 3 8" xfId="7158" xr:uid="{00000000-0005-0000-0000-0000F61B0000}"/>
    <cellStyle name="Currency 2 6 3 3 2 3 8 2" xfId="7159" xr:uid="{00000000-0005-0000-0000-0000F71B0000}"/>
    <cellStyle name="Currency 2 6 3 3 2 3 9" xfId="7160" xr:uid="{00000000-0005-0000-0000-0000F81B0000}"/>
    <cellStyle name="Currency 2 6 3 3 2 4" xfId="7161" xr:uid="{00000000-0005-0000-0000-0000F91B0000}"/>
    <cellStyle name="Currency 2 6 3 3 2 4 10" xfId="7162" xr:uid="{00000000-0005-0000-0000-0000FA1B0000}"/>
    <cellStyle name="Currency 2 6 3 3 2 4 2" xfId="7163" xr:uid="{00000000-0005-0000-0000-0000FB1B0000}"/>
    <cellStyle name="Currency 2 6 3 3 2 4 3" xfId="7164" xr:uid="{00000000-0005-0000-0000-0000FC1B0000}"/>
    <cellStyle name="Currency 2 6 3 3 2 4 3 2" xfId="7165" xr:uid="{00000000-0005-0000-0000-0000FD1B0000}"/>
    <cellStyle name="Currency 2 6 3 3 2 4 3 2 2" xfId="7166" xr:uid="{00000000-0005-0000-0000-0000FE1B0000}"/>
    <cellStyle name="Currency 2 6 3 3 2 4 3 3" xfId="7167" xr:uid="{00000000-0005-0000-0000-0000FF1B0000}"/>
    <cellStyle name="Currency 2 6 3 3 2 4 4" xfId="7168" xr:uid="{00000000-0005-0000-0000-0000001C0000}"/>
    <cellStyle name="Currency 2 6 3 3 2 4 4 2" xfId="7169" xr:uid="{00000000-0005-0000-0000-0000011C0000}"/>
    <cellStyle name="Currency 2 6 3 3 2 4 4 2 2" xfId="7170" xr:uid="{00000000-0005-0000-0000-0000021C0000}"/>
    <cellStyle name="Currency 2 6 3 3 2 4 4 3" xfId="7171" xr:uid="{00000000-0005-0000-0000-0000031C0000}"/>
    <cellStyle name="Currency 2 6 3 3 2 4 5" xfId="7172" xr:uid="{00000000-0005-0000-0000-0000041C0000}"/>
    <cellStyle name="Currency 2 6 3 3 2 4 5 2" xfId="7173" xr:uid="{00000000-0005-0000-0000-0000051C0000}"/>
    <cellStyle name="Currency 2 6 3 3 2 4 5 2 2" xfId="7174" xr:uid="{00000000-0005-0000-0000-0000061C0000}"/>
    <cellStyle name="Currency 2 6 3 3 2 4 5 3" xfId="7175" xr:uid="{00000000-0005-0000-0000-0000071C0000}"/>
    <cellStyle name="Currency 2 6 3 3 2 4 6" xfId="7176" xr:uid="{00000000-0005-0000-0000-0000081C0000}"/>
    <cellStyle name="Currency 2 6 3 3 2 4 6 2" xfId="7177" xr:uid="{00000000-0005-0000-0000-0000091C0000}"/>
    <cellStyle name="Currency 2 6 3 3 2 4 7" xfId="7178" xr:uid="{00000000-0005-0000-0000-00000A1C0000}"/>
    <cellStyle name="Currency 2 6 3 3 2 4 7 2" xfId="7179" xr:uid="{00000000-0005-0000-0000-00000B1C0000}"/>
    <cellStyle name="Currency 2 6 3 3 2 4 8" xfId="7180" xr:uid="{00000000-0005-0000-0000-00000C1C0000}"/>
    <cellStyle name="Currency 2 6 3 3 2 4 9" xfId="7181" xr:uid="{00000000-0005-0000-0000-00000D1C0000}"/>
    <cellStyle name="Currency 2 6 3 3 2 5" xfId="7182" xr:uid="{00000000-0005-0000-0000-00000E1C0000}"/>
    <cellStyle name="Currency 2 6 3 3 2 5 2" xfId="7183" xr:uid="{00000000-0005-0000-0000-00000F1C0000}"/>
    <cellStyle name="Currency 2 6 3 3 2 5 3" xfId="7184" xr:uid="{00000000-0005-0000-0000-0000101C0000}"/>
    <cellStyle name="Currency 2 6 3 3 2 5 4" xfId="7185" xr:uid="{00000000-0005-0000-0000-0000111C0000}"/>
    <cellStyle name="Currency 2 6 3 3 2 6" xfId="7186" xr:uid="{00000000-0005-0000-0000-0000121C0000}"/>
    <cellStyle name="Currency 2 6 3 3 2 6 2" xfId="7187" xr:uid="{00000000-0005-0000-0000-0000131C0000}"/>
    <cellStyle name="Currency 2 6 3 3 2 6 2 2" xfId="7188" xr:uid="{00000000-0005-0000-0000-0000141C0000}"/>
    <cellStyle name="Currency 2 6 3 3 2 6 2 2 2" xfId="7189" xr:uid="{00000000-0005-0000-0000-0000151C0000}"/>
    <cellStyle name="Currency 2 6 3 3 2 6 2 3" xfId="7190" xr:uid="{00000000-0005-0000-0000-0000161C0000}"/>
    <cellStyle name="Currency 2 6 3 3 2 6 3" xfId="7191" xr:uid="{00000000-0005-0000-0000-0000171C0000}"/>
    <cellStyle name="Currency 2 6 3 3 2 6 3 2" xfId="7192" xr:uid="{00000000-0005-0000-0000-0000181C0000}"/>
    <cellStyle name="Currency 2 6 3 3 2 6 3 2 2" xfId="7193" xr:uid="{00000000-0005-0000-0000-0000191C0000}"/>
    <cellStyle name="Currency 2 6 3 3 2 6 3 3" xfId="7194" xr:uid="{00000000-0005-0000-0000-00001A1C0000}"/>
    <cellStyle name="Currency 2 6 3 3 2 6 4" xfId="7195" xr:uid="{00000000-0005-0000-0000-00001B1C0000}"/>
    <cellStyle name="Currency 2 6 3 3 2 6 4 2" xfId="7196" xr:uid="{00000000-0005-0000-0000-00001C1C0000}"/>
    <cellStyle name="Currency 2 6 3 3 2 6 4 2 2" xfId="7197" xr:uid="{00000000-0005-0000-0000-00001D1C0000}"/>
    <cellStyle name="Currency 2 6 3 3 2 6 4 3" xfId="7198" xr:uid="{00000000-0005-0000-0000-00001E1C0000}"/>
    <cellStyle name="Currency 2 6 3 3 2 6 5" xfId="7199" xr:uid="{00000000-0005-0000-0000-00001F1C0000}"/>
    <cellStyle name="Currency 2 6 3 3 2 6 5 2" xfId="7200" xr:uid="{00000000-0005-0000-0000-0000201C0000}"/>
    <cellStyle name="Currency 2 6 3 3 2 6 6" xfId="7201" xr:uid="{00000000-0005-0000-0000-0000211C0000}"/>
    <cellStyle name="Currency 2 6 3 3 2 6 6 2" xfId="7202" xr:uid="{00000000-0005-0000-0000-0000221C0000}"/>
    <cellStyle name="Currency 2 6 3 3 2 6 7" xfId="7203" xr:uid="{00000000-0005-0000-0000-0000231C0000}"/>
    <cellStyle name="Currency 2 6 3 3 2 7" xfId="7204" xr:uid="{00000000-0005-0000-0000-0000241C0000}"/>
    <cellStyle name="Currency 2 6 3 3 2 7 2" xfId="7205" xr:uid="{00000000-0005-0000-0000-0000251C0000}"/>
    <cellStyle name="Currency 2 6 3 3 2 7 2 2" xfId="7206" xr:uid="{00000000-0005-0000-0000-0000261C0000}"/>
    <cellStyle name="Currency 2 6 3 3 2 7 3" xfId="7207" xr:uid="{00000000-0005-0000-0000-0000271C0000}"/>
    <cellStyle name="Currency 2 6 3 3 2 8" xfId="7208" xr:uid="{00000000-0005-0000-0000-0000281C0000}"/>
    <cellStyle name="Currency 2 6 3 3 2 8 2" xfId="7209" xr:uid="{00000000-0005-0000-0000-0000291C0000}"/>
    <cellStyle name="Currency 2 6 3 3 2 8 2 2" xfId="7210" xr:uid="{00000000-0005-0000-0000-00002A1C0000}"/>
    <cellStyle name="Currency 2 6 3 3 2 8 3" xfId="7211" xr:uid="{00000000-0005-0000-0000-00002B1C0000}"/>
    <cellStyle name="Currency 2 6 3 3 2 9" xfId="7212" xr:uid="{00000000-0005-0000-0000-00002C1C0000}"/>
    <cellStyle name="Currency 2 6 3 3 3" xfId="7213" xr:uid="{00000000-0005-0000-0000-00002D1C0000}"/>
    <cellStyle name="Currency 2 6 3 3 3 10" xfId="7214" xr:uid="{00000000-0005-0000-0000-00002E1C0000}"/>
    <cellStyle name="Currency 2 6 3 3 3 11" xfId="7215" xr:uid="{00000000-0005-0000-0000-00002F1C0000}"/>
    <cellStyle name="Currency 2 6 3 3 3 12" xfId="7216" xr:uid="{00000000-0005-0000-0000-0000301C0000}"/>
    <cellStyle name="Currency 2 6 3 3 3 13" xfId="7217" xr:uid="{00000000-0005-0000-0000-0000311C0000}"/>
    <cellStyle name="Currency 2 6 3 3 3 2" xfId="7218" xr:uid="{00000000-0005-0000-0000-0000321C0000}"/>
    <cellStyle name="Currency 2 6 3 3 3 2 10" xfId="7219" xr:uid="{00000000-0005-0000-0000-0000331C0000}"/>
    <cellStyle name="Currency 2 6 3 3 3 2 2" xfId="7220" xr:uid="{00000000-0005-0000-0000-0000341C0000}"/>
    <cellStyle name="Currency 2 6 3 3 3 2 2 2" xfId="7221" xr:uid="{00000000-0005-0000-0000-0000351C0000}"/>
    <cellStyle name="Currency 2 6 3 3 3 2 2 3" xfId="7222" xr:uid="{00000000-0005-0000-0000-0000361C0000}"/>
    <cellStyle name="Currency 2 6 3 3 3 2 3" xfId="7223" xr:uid="{00000000-0005-0000-0000-0000371C0000}"/>
    <cellStyle name="Currency 2 6 3 3 3 2 3 2" xfId="7224" xr:uid="{00000000-0005-0000-0000-0000381C0000}"/>
    <cellStyle name="Currency 2 6 3 3 3 2 3 3" xfId="7225" xr:uid="{00000000-0005-0000-0000-0000391C0000}"/>
    <cellStyle name="Currency 2 6 3 3 3 2 3 4" xfId="7226" xr:uid="{00000000-0005-0000-0000-00003A1C0000}"/>
    <cellStyle name="Currency 2 6 3 3 3 2 4" xfId="7227" xr:uid="{00000000-0005-0000-0000-00003B1C0000}"/>
    <cellStyle name="Currency 2 6 3 3 3 2 4 2" xfId="7228" xr:uid="{00000000-0005-0000-0000-00003C1C0000}"/>
    <cellStyle name="Currency 2 6 3 3 3 2 4 2 2" xfId="7229" xr:uid="{00000000-0005-0000-0000-00003D1C0000}"/>
    <cellStyle name="Currency 2 6 3 3 3 2 4 3" xfId="7230" xr:uid="{00000000-0005-0000-0000-00003E1C0000}"/>
    <cellStyle name="Currency 2 6 3 3 3 2 5" xfId="7231" xr:uid="{00000000-0005-0000-0000-00003F1C0000}"/>
    <cellStyle name="Currency 2 6 3 3 3 2 5 2" xfId="7232" xr:uid="{00000000-0005-0000-0000-0000401C0000}"/>
    <cellStyle name="Currency 2 6 3 3 3 2 5 2 2" xfId="7233" xr:uid="{00000000-0005-0000-0000-0000411C0000}"/>
    <cellStyle name="Currency 2 6 3 3 3 2 5 3" xfId="7234" xr:uid="{00000000-0005-0000-0000-0000421C0000}"/>
    <cellStyle name="Currency 2 6 3 3 3 2 6" xfId="7235" xr:uid="{00000000-0005-0000-0000-0000431C0000}"/>
    <cellStyle name="Currency 2 6 3 3 3 2 6 2" xfId="7236" xr:uid="{00000000-0005-0000-0000-0000441C0000}"/>
    <cellStyle name="Currency 2 6 3 3 3 2 6 2 2" xfId="7237" xr:uid="{00000000-0005-0000-0000-0000451C0000}"/>
    <cellStyle name="Currency 2 6 3 3 3 2 6 3" xfId="7238" xr:uid="{00000000-0005-0000-0000-0000461C0000}"/>
    <cellStyle name="Currency 2 6 3 3 3 2 7" xfId="7239" xr:uid="{00000000-0005-0000-0000-0000471C0000}"/>
    <cellStyle name="Currency 2 6 3 3 3 2 7 2" xfId="7240" xr:uid="{00000000-0005-0000-0000-0000481C0000}"/>
    <cellStyle name="Currency 2 6 3 3 3 2 8" xfId="7241" xr:uid="{00000000-0005-0000-0000-0000491C0000}"/>
    <cellStyle name="Currency 2 6 3 3 3 2 8 2" xfId="7242" xr:uid="{00000000-0005-0000-0000-00004A1C0000}"/>
    <cellStyle name="Currency 2 6 3 3 3 2 9" xfId="7243" xr:uid="{00000000-0005-0000-0000-00004B1C0000}"/>
    <cellStyle name="Currency 2 6 3 3 3 3" xfId="7244" xr:uid="{00000000-0005-0000-0000-00004C1C0000}"/>
    <cellStyle name="Currency 2 6 3 3 3 3 2" xfId="7245" xr:uid="{00000000-0005-0000-0000-00004D1C0000}"/>
    <cellStyle name="Currency 2 6 3 3 3 3 2 2" xfId="7246" xr:uid="{00000000-0005-0000-0000-00004E1C0000}"/>
    <cellStyle name="Currency 2 6 3 3 3 3 2 3" xfId="7247" xr:uid="{00000000-0005-0000-0000-00004F1C0000}"/>
    <cellStyle name="Currency 2 6 3 3 3 3 3" xfId="7248" xr:uid="{00000000-0005-0000-0000-0000501C0000}"/>
    <cellStyle name="Currency 2 6 3 3 3 4" xfId="7249" xr:uid="{00000000-0005-0000-0000-0000511C0000}"/>
    <cellStyle name="Currency 2 6 3 3 3 4 2" xfId="7250" xr:uid="{00000000-0005-0000-0000-0000521C0000}"/>
    <cellStyle name="Currency 2 6 3 3 3 4 3" xfId="7251" xr:uid="{00000000-0005-0000-0000-0000531C0000}"/>
    <cellStyle name="Currency 2 6 3 3 3 4 4" xfId="7252" xr:uid="{00000000-0005-0000-0000-0000541C0000}"/>
    <cellStyle name="Currency 2 6 3 3 3 5" xfId="7253" xr:uid="{00000000-0005-0000-0000-0000551C0000}"/>
    <cellStyle name="Currency 2 6 3 3 3 5 2" xfId="7254" xr:uid="{00000000-0005-0000-0000-0000561C0000}"/>
    <cellStyle name="Currency 2 6 3 3 3 5 2 2" xfId="7255" xr:uid="{00000000-0005-0000-0000-0000571C0000}"/>
    <cellStyle name="Currency 2 6 3 3 3 5 3" xfId="7256" xr:uid="{00000000-0005-0000-0000-0000581C0000}"/>
    <cellStyle name="Currency 2 6 3 3 3 6" xfId="7257" xr:uid="{00000000-0005-0000-0000-0000591C0000}"/>
    <cellStyle name="Currency 2 6 3 3 3 6 2" xfId="7258" xr:uid="{00000000-0005-0000-0000-00005A1C0000}"/>
    <cellStyle name="Currency 2 6 3 3 3 6 2 2" xfId="7259" xr:uid="{00000000-0005-0000-0000-00005B1C0000}"/>
    <cellStyle name="Currency 2 6 3 3 3 6 3" xfId="7260" xr:uid="{00000000-0005-0000-0000-00005C1C0000}"/>
    <cellStyle name="Currency 2 6 3 3 3 7" xfId="7261" xr:uid="{00000000-0005-0000-0000-00005D1C0000}"/>
    <cellStyle name="Currency 2 6 3 3 3 7 2" xfId="7262" xr:uid="{00000000-0005-0000-0000-00005E1C0000}"/>
    <cellStyle name="Currency 2 6 3 3 3 7 2 2" xfId="7263" xr:uid="{00000000-0005-0000-0000-00005F1C0000}"/>
    <cellStyle name="Currency 2 6 3 3 3 7 3" xfId="7264" xr:uid="{00000000-0005-0000-0000-0000601C0000}"/>
    <cellStyle name="Currency 2 6 3 3 3 8" xfId="7265" xr:uid="{00000000-0005-0000-0000-0000611C0000}"/>
    <cellStyle name="Currency 2 6 3 3 3 8 2" xfId="7266" xr:uid="{00000000-0005-0000-0000-0000621C0000}"/>
    <cellStyle name="Currency 2 6 3 3 3 9" xfId="7267" xr:uid="{00000000-0005-0000-0000-0000631C0000}"/>
    <cellStyle name="Currency 2 6 3 3 3 9 2" xfId="7268" xr:uid="{00000000-0005-0000-0000-0000641C0000}"/>
    <cellStyle name="Currency 2 6 3 3 4" xfId="7269" xr:uid="{00000000-0005-0000-0000-0000651C0000}"/>
    <cellStyle name="Currency 2 6 3 3 4 2" xfId="7270" xr:uid="{00000000-0005-0000-0000-0000661C0000}"/>
    <cellStyle name="Currency 2 6 3 3 4 2 10" xfId="7271" xr:uid="{00000000-0005-0000-0000-0000671C0000}"/>
    <cellStyle name="Currency 2 6 3 3 4 2 11" xfId="7272" xr:uid="{00000000-0005-0000-0000-0000681C0000}"/>
    <cellStyle name="Currency 2 6 3 3 4 2 2" xfId="7273" xr:uid="{00000000-0005-0000-0000-0000691C0000}"/>
    <cellStyle name="Currency 2 6 3 3 4 2 2 2" xfId="7274" xr:uid="{00000000-0005-0000-0000-00006A1C0000}"/>
    <cellStyle name="Currency 2 6 3 3 4 2 2 3" xfId="7275" xr:uid="{00000000-0005-0000-0000-00006B1C0000}"/>
    <cellStyle name="Currency 2 6 3 3 4 2 3" xfId="7276" xr:uid="{00000000-0005-0000-0000-00006C1C0000}"/>
    <cellStyle name="Currency 2 6 3 3 4 2 3 2" xfId="7277" xr:uid="{00000000-0005-0000-0000-00006D1C0000}"/>
    <cellStyle name="Currency 2 6 3 3 4 2 3 3" xfId="7278" xr:uid="{00000000-0005-0000-0000-00006E1C0000}"/>
    <cellStyle name="Currency 2 6 3 3 4 2 4" xfId="7279" xr:uid="{00000000-0005-0000-0000-00006F1C0000}"/>
    <cellStyle name="Currency 2 6 3 3 4 2 4 2" xfId="7280" xr:uid="{00000000-0005-0000-0000-0000701C0000}"/>
    <cellStyle name="Currency 2 6 3 3 4 2 4 2 2" xfId="7281" xr:uid="{00000000-0005-0000-0000-0000711C0000}"/>
    <cellStyle name="Currency 2 6 3 3 4 2 4 3" xfId="7282" xr:uid="{00000000-0005-0000-0000-0000721C0000}"/>
    <cellStyle name="Currency 2 6 3 3 4 2 5" xfId="7283" xr:uid="{00000000-0005-0000-0000-0000731C0000}"/>
    <cellStyle name="Currency 2 6 3 3 4 2 5 2" xfId="7284" xr:uid="{00000000-0005-0000-0000-0000741C0000}"/>
    <cellStyle name="Currency 2 6 3 3 4 2 5 2 2" xfId="7285" xr:uid="{00000000-0005-0000-0000-0000751C0000}"/>
    <cellStyle name="Currency 2 6 3 3 4 2 5 3" xfId="7286" xr:uid="{00000000-0005-0000-0000-0000761C0000}"/>
    <cellStyle name="Currency 2 6 3 3 4 2 6" xfId="7287" xr:uid="{00000000-0005-0000-0000-0000771C0000}"/>
    <cellStyle name="Currency 2 6 3 3 4 2 6 2" xfId="7288" xr:uid="{00000000-0005-0000-0000-0000781C0000}"/>
    <cellStyle name="Currency 2 6 3 3 4 2 6 2 2" xfId="7289" xr:uid="{00000000-0005-0000-0000-0000791C0000}"/>
    <cellStyle name="Currency 2 6 3 3 4 2 6 3" xfId="7290" xr:uid="{00000000-0005-0000-0000-00007A1C0000}"/>
    <cellStyle name="Currency 2 6 3 3 4 2 7" xfId="7291" xr:uid="{00000000-0005-0000-0000-00007B1C0000}"/>
    <cellStyle name="Currency 2 6 3 3 4 2 7 2" xfId="7292" xr:uid="{00000000-0005-0000-0000-00007C1C0000}"/>
    <cellStyle name="Currency 2 6 3 3 4 2 8" xfId="7293" xr:uid="{00000000-0005-0000-0000-00007D1C0000}"/>
    <cellStyle name="Currency 2 6 3 3 4 2 8 2" xfId="7294" xr:uid="{00000000-0005-0000-0000-00007E1C0000}"/>
    <cellStyle name="Currency 2 6 3 3 4 2 9" xfId="7295" xr:uid="{00000000-0005-0000-0000-00007F1C0000}"/>
    <cellStyle name="Currency 2 6 3 3 4 3" xfId="7296" xr:uid="{00000000-0005-0000-0000-0000801C0000}"/>
    <cellStyle name="Currency 2 6 3 3 4 3 2" xfId="7297" xr:uid="{00000000-0005-0000-0000-0000811C0000}"/>
    <cellStyle name="Currency 2 6 3 3 4 3 2 2" xfId="7298" xr:uid="{00000000-0005-0000-0000-0000821C0000}"/>
    <cellStyle name="Currency 2 6 3 3 4 3 2 3" xfId="7299" xr:uid="{00000000-0005-0000-0000-0000831C0000}"/>
    <cellStyle name="Currency 2 6 3 3 4 3 3" xfId="7300" xr:uid="{00000000-0005-0000-0000-0000841C0000}"/>
    <cellStyle name="Currency 2 6 3 3 4 4" xfId="7301" xr:uid="{00000000-0005-0000-0000-0000851C0000}"/>
    <cellStyle name="Currency 2 6 3 3 4 4 2" xfId="7302" xr:uid="{00000000-0005-0000-0000-0000861C0000}"/>
    <cellStyle name="Currency 2 6 3 3 4 4 2 2" xfId="7303" xr:uid="{00000000-0005-0000-0000-0000871C0000}"/>
    <cellStyle name="Currency 2 6 3 3 4 4 3" xfId="7304" xr:uid="{00000000-0005-0000-0000-0000881C0000}"/>
    <cellStyle name="Currency 2 6 3 3 4 4 4" xfId="7305" xr:uid="{00000000-0005-0000-0000-0000891C0000}"/>
    <cellStyle name="Currency 2 6 3 3 4 5" xfId="7306" xr:uid="{00000000-0005-0000-0000-00008A1C0000}"/>
    <cellStyle name="Currency 2 6 3 3 4 5 2" xfId="7307" xr:uid="{00000000-0005-0000-0000-00008B1C0000}"/>
    <cellStyle name="Currency 2 6 3 3 4 5 2 2" xfId="7308" xr:uid="{00000000-0005-0000-0000-00008C1C0000}"/>
    <cellStyle name="Currency 2 6 3 3 4 5 3" xfId="7309" xr:uid="{00000000-0005-0000-0000-00008D1C0000}"/>
    <cellStyle name="Currency 2 6 3 3 4 6" xfId="7310" xr:uid="{00000000-0005-0000-0000-00008E1C0000}"/>
    <cellStyle name="Currency 2 6 3 3 4 7" xfId="7311" xr:uid="{00000000-0005-0000-0000-00008F1C0000}"/>
    <cellStyle name="Currency 2 6 3 3 5" xfId="7312" xr:uid="{00000000-0005-0000-0000-0000901C0000}"/>
    <cellStyle name="Currency 2 6 3 3 5 10" xfId="7313" xr:uid="{00000000-0005-0000-0000-0000911C0000}"/>
    <cellStyle name="Currency 2 6 3 3 5 2" xfId="7314" xr:uid="{00000000-0005-0000-0000-0000921C0000}"/>
    <cellStyle name="Currency 2 6 3 3 5 2 2" xfId="7315" xr:uid="{00000000-0005-0000-0000-0000931C0000}"/>
    <cellStyle name="Currency 2 6 3 3 5 2 3" xfId="7316" xr:uid="{00000000-0005-0000-0000-0000941C0000}"/>
    <cellStyle name="Currency 2 6 3 3 5 3" xfId="7317" xr:uid="{00000000-0005-0000-0000-0000951C0000}"/>
    <cellStyle name="Currency 2 6 3 3 5 3 2" xfId="7318" xr:uid="{00000000-0005-0000-0000-0000961C0000}"/>
    <cellStyle name="Currency 2 6 3 3 5 3 3" xfId="7319" xr:uid="{00000000-0005-0000-0000-0000971C0000}"/>
    <cellStyle name="Currency 2 6 3 3 5 4" xfId="7320" xr:uid="{00000000-0005-0000-0000-0000981C0000}"/>
    <cellStyle name="Currency 2 6 3 3 5 4 2" xfId="7321" xr:uid="{00000000-0005-0000-0000-0000991C0000}"/>
    <cellStyle name="Currency 2 6 3 3 5 4 2 2" xfId="7322" xr:uid="{00000000-0005-0000-0000-00009A1C0000}"/>
    <cellStyle name="Currency 2 6 3 3 5 4 3" xfId="7323" xr:uid="{00000000-0005-0000-0000-00009B1C0000}"/>
    <cellStyle name="Currency 2 6 3 3 5 5" xfId="7324" xr:uid="{00000000-0005-0000-0000-00009C1C0000}"/>
    <cellStyle name="Currency 2 6 3 3 5 5 2" xfId="7325" xr:uid="{00000000-0005-0000-0000-00009D1C0000}"/>
    <cellStyle name="Currency 2 6 3 3 5 5 2 2" xfId="7326" xr:uid="{00000000-0005-0000-0000-00009E1C0000}"/>
    <cellStyle name="Currency 2 6 3 3 5 5 3" xfId="7327" xr:uid="{00000000-0005-0000-0000-00009F1C0000}"/>
    <cellStyle name="Currency 2 6 3 3 5 6" xfId="7328" xr:uid="{00000000-0005-0000-0000-0000A01C0000}"/>
    <cellStyle name="Currency 2 6 3 3 5 6 2" xfId="7329" xr:uid="{00000000-0005-0000-0000-0000A11C0000}"/>
    <cellStyle name="Currency 2 6 3 3 5 6 2 2" xfId="7330" xr:uid="{00000000-0005-0000-0000-0000A21C0000}"/>
    <cellStyle name="Currency 2 6 3 3 5 6 3" xfId="7331" xr:uid="{00000000-0005-0000-0000-0000A31C0000}"/>
    <cellStyle name="Currency 2 6 3 3 5 7" xfId="7332" xr:uid="{00000000-0005-0000-0000-0000A41C0000}"/>
    <cellStyle name="Currency 2 6 3 3 5 7 2" xfId="7333" xr:uid="{00000000-0005-0000-0000-0000A51C0000}"/>
    <cellStyle name="Currency 2 6 3 3 5 8" xfId="7334" xr:uid="{00000000-0005-0000-0000-0000A61C0000}"/>
    <cellStyle name="Currency 2 6 3 3 5 8 2" xfId="7335" xr:uid="{00000000-0005-0000-0000-0000A71C0000}"/>
    <cellStyle name="Currency 2 6 3 3 5 9" xfId="7336" xr:uid="{00000000-0005-0000-0000-0000A81C0000}"/>
    <cellStyle name="Currency 2 6 3 3 6" xfId="7337" xr:uid="{00000000-0005-0000-0000-0000A91C0000}"/>
    <cellStyle name="Currency 2 6 3 3 6 10" xfId="7338" xr:uid="{00000000-0005-0000-0000-0000AA1C0000}"/>
    <cellStyle name="Currency 2 6 3 3 6 11" xfId="7339" xr:uid="{00000000-0005-0000-0000-0000AB1C0000}"/>
    <cellStyle name="Currency 2 6 3 3 6 12" xfId="7340" xr:uid="{00000000-0005-0000-0000-0000AC1C0000}"/>
    <cellStyle name="Currency 2 6 3 3 6 2" xfId="7341" xr:uid="{00000000-0005-0000-0000-0000AD1C0000}"/>
    <cellStyle name="Currency 2 6 3 3 6 2 2" xfId="7342" xr:uid="{00000000-0005-0000-0000-0000AE1C0000}"/>
    <cellStyle name="Currency 2 6 3 3 6 2 3" xfId="7343" xr:uid="{00000000-0005-0000-0000-0000AF1C0000}"/>
    <cellStyle name="Currency 2 6 3 3 6 3" xfId="7344" xr:uid="{00000000-0005-0000-0000-0000B01C0000}"/>
    <cellStyle name="Currency 2 6 3 3 6 3 2" xfId="7345" xr:uid="{00000000-0005-0000-0000-0000B11C0000}"/>
    <cellStyle name="Currency 2 6 3 3 6 3 3" xfId="7346" xr:uid="{00000000-0005-0000-0000-0000B21C0000}"/>
    <cellStyle name="Currency 2 6 3 3 6 4" xfId="7347" xr:uid="{00000000-0005-0000-0000-0000B31C0000}"/>
    <cellStyle name="Currency 2 6 3 3 6 5" xfId="7348" xr:uid="{00000000-0005-0000-0000-0000B41C0000}"/>
    <cellStyle name="Currency 2 6 3 3 6 5 2" xfId="7349" xr:uid="{00000000-0005-0000-0000-0000B51C0000}"/>
    <cellStyle name="Currency 2 6 3 3 6 5 2 2" xfId="7350" xr:uid="{00000000-0005-0000-0000-0000B61C0000}"/>
    <cellStyle name="Currency 2 6 3 3 6 5 3" xfId="7351" xr:uid="{00000000-0005-0000-0000-0000B71C0000}"/>
    <cellStyle name="Currency 2 6 3 3 6 6" xfId="7352" xr:uid="{00000000-0005-0000-0000-0000B81C0000}"/>
    <cellStyle name="Currency 2 6 3 3 6 6 2" xfId="7353" xr:uid="{00000000-0005-0000-0000-0000B91C0000}"/>
    <cellStyle name="Currency 2 6 3 3 6 6 2 2" xfId="7354" xr:uid="{00000000-0005-0000-0000-0000BA1C0000}"/>
    <cellStyle name="Currency 2 6 3 3 6 6 3" xfId="7355" xr:uid="{00000000-0005-0000-0000-0000BB1C0000}"/>
    <cellStyle name="Currency 2 6 3 3 6 7" xfId="7356" xr:uid="{00000000-0005-0000-0000-0000BC1C0000}"/>
    <cellStyle name="Currency 2 6 3 3 6 7 2" xfId="7357" xr:uid="{00000000-0005-0000-0000-0000BD1C0000}"/>
    <cellStyle name="Currency 2 6 3 3 6 7 2 2" xfId="7358" xr:uid="{00000000-0005-0000-0000-0000BE1C0000}"/>
    <cellStyle name="Currency 2 6 3 3 6 7 3" xfId="7359" xr:uid="{00000000-0005-0000-0000-0000BF1C0000}"/>
    <cellStyle name="Currency 2 6 3 3 6 8" xfId="7360" xr:uid="{00000000-0005-0000-0000-0000C01C0000}"/>
    <cellStyle name="Currency 2 6 3 3 6 8 2" xfId="7361" xr:uid="{00000000-0005-0000-0000-0000C11C0000}"/>
    <cellStyle name="Currency 2 6 3 3 6 9" xfId="7362" xr:uid="{00000000-0005-0000-0000-0000C21C0000}"/>
    <cellStyle name="Currency 2 6 3 3 6 9 2" xfId="7363" xr:uid="{00000000-0005-0000-0000-0000C31C0000}"/>
    <cellStyle name="Currency 2 6 3 3 7" xfId="7364" xr:uid="{00000000-0005-0000-0000-0000C41C0000}"/>
    <cellStyle name="Currency 2 6 3 3 7 2" xfId="7365" xr:uid="{00000000-0005-0000-0000-0000C51C0000}"/>
    <cellStyle name="Currency 2 6 3 3 7 3" xfId="7366" xr:uid="{00000000-0005-0000-0000-0000C61C0000}"/>
    <cellStyle name="Currency 2 6 3 3 8" xfId="7367" xr:uid="{00000000-0005-0000-0000-0000C71C0000}"/>
    <cellStyle name="Currency 2 6 3 3 8 2" xfId="7368" xr:uid="{00000000-0005-0000-0000-0000C81C0000}"/>
    <cellStyle name="Currency 2 6 3 3 8 2 2" xfId="7369" xr:uid="{00000000-0005-0000-0000-0000C91C0000}"/>
    <cellStyle name="Currency 2 6 3 3 8 3" xfId="7370" xr:uid="{00000000-0005-0000-0000-0000CA1C0000}"/>
    <cellStyle name="Currency 2 6 3 3 8 4" xfId="7371" xr:uid="{00000000-0005-0000-0000-0000CB1C0000}"/>
    <cellStyle name="Currency 2 6 3 3 9" xfId="7372" xr:uid="{00000000-0005-0000-0000-0000CC1C0000}"/>
    <cellStyle name="Currency 2 6 3 3 9 2" xfId="7373" xr:uid="{00000000-0005-0000-0000-0000CD1C0000}"/>
    <cellStyle name="Currency 2 6 3 3 9 2 2" xfId="7374" xr:uid="{00000000-0005-0000-0000-0000CE1C0000}"/>
    <cellStyle name="Currency 2 6 3 3 9 3" xfId="7375" xr:uid="{00000000-0005-0000-0000-0000CF1C0000}"/>
    <cellStyle name="Currency 2 6 3 4" xfId="7376" xr:uid="{00000000-0005-0000-0000-0000D01C0000}"/>
    <cellStyle name="Currency 2 6 3 4 2" xfId="7377" xr:uid="{00000000-0005-0000-0000-0000D11C0000}"/>
    <cellStyle name="Currency 2 6 3 4 2 10" xfId="7378" xr:uid="{00000000-0005-0000-0000-0000D21C0000}"/>
    <cellStyle name="Currency 2 6 3 4 2 2" xfId="7379" xr:uid="{00000000-0005-0000-0000-0000D31C0000}"/>
    <cellStyle name="Currency 2 6 3 4 2 2 2" xfId="7380" xr:uid="{00000000-0005-0000-0000-0000D41C0000}"/>
    <cellStyle name="Currency 2 6 3 4 2 2 3" xfId="7381" xr:uid="{00000000-0005-0000-0000-0000D51C0000}"/>
    <cellStyle name="Currency 2 6 3 4 2 3" xfId="7382" xr:uid="{00000000-0005-0000-0000-0000D61C0000}"/>
    <cellStyle name="Currency 2 6 3 4 2 3 2" xfId="7383" xr:uid="{00000000-0005-0000-0000-0000D71C0000}"/>
    <cellStyle name="Currency 2 6 3 4 2 3 3" xfId="7384" xr:uid="{00000000-0005-0000-0000-0000D81C0000}"/>
    <cellStyle name="Currency 2 6 3 4 2 4" xfId="7385" xr:uid="{00000000-0005-0000-0000-0000D91C0000}"/>
    <cellStyle name="Currency 2 6 3 4 2 4 2" xfId="7386" xr:uid="{00000000-0005-0000-0000-0000DA1C0000}"/>
    <cellStyle name="Currency 2 6 3 4 2 4 2 2" xfId="7387" xr:uid="{00000000-0005-0000-0000-0000DB1C0000}"/>
    <cellStyle name="Currency 2 6 3 4 2 4 3" xfId="7388" xr:uid="{00000000-0005-0000-0000-0000DC1C0000}"/>
    <cellStyle name="Currency 2 6 3 4 2 5" xfId="7389" xr:uid="{00000000-0005-0000-0000-0000DD1C0000}"/>
    <cellStyle name="Currency 2 6 3 4 2 5 2" xfId="7390" xr:uid="{00000000-0005-0000-0000-0000DE1C0000}"/>
    <cellStyle name="Currency 2 6 3 4 2 5 2 2" xfId="7391" xr:uid="{00000000-0005-0000-0000-0000DF1C0000}"/>
    <cellStyle name="Currency 2 6 3 4 2 5 3" xfId="7392" xr:uid="{00000000-0005-0000-0000-0000E01C0000}"/>
    <cellStyle name="Currency 2 6 3 4 2 6" xfId="7393" xr:uid="{00000000-0005-0000-0000-0000E11C0000}"/>
    <cellStyle name="Currency 2 6 3 4 2 6 2" xfId="7394" xr:uid="{00000000-0005-0000-0000-0000E21C0000}"/>
    <cellStyle name="Currency 2 6 3 4 2 6 2 2" xfId="7395" xr:uid="{00000000-0005-0000-0000-0000E31C0000}"/>
    <cellStyle name="Currency 2 6 3 4 2 6 3" xfId="7396" xr:uid="{00000000-0005-0000-0000-0000E41C0000}"/>
    <cellStyle name="Currency 2 6 3 4 2 7" xfId="7397" xr:uid="{00000000-0005-0000-0000-0000E51C0000}"/>
    <cellStyle name="Currency 2 6 3 4 2 7 2" xfId="7398" xr:uid="{00000000-0005-0000-0000-0000E61C0000}"/>
    <cellStyle name="Currency 2 6 3 4 2 8" xfId="7399" xr:uid="{00000000-0005-0000-0000-0000E71C0000}"/>
    <cellStyle name="Currency 2 6 3 4 2 8 2" xfId="7400" xr:uid="{00000000-0005-0000-0000-0000E81C0000}"/>
    <cellStyle name="Currency 2 6 3 4 2 9" xfId="7401" xr:uid="{00000000-0005-0000-0000-0000E91C0000}"/>
    <cellStyle name="Currency 2 6 3 4 3" xfId="7402" xr:uid="{00000000-0005-0000-0000-0000EA1C0000}"/>
    <cellStyle name="Currency 2 6 3 4 3 10" xfId="7403" xr:uid="{00000000-0005-0000-0000-0000EB1C0000}"/>
    <cellStyle name="Currency 2 6 3 4 3 2" xfId="7404" xr:uid="{00000000-0005-0000-0000-0000EC1C0000}"/>
    <cellStyle name="Currency 2 6 3 4 3 2 2" xfId="7405" xr:uid="{00000000-0005-0000-0000-0000ED1C0000}"/>
    <cellStyle name="Currency 2 6 3 4 3 2 3" xfId="7406" xr:uid="{00000000-0005-0000-0000-0000EE1C0000}"/>
    <cellStyle name="Currency 2 6 3 4 3 3" xfId="7407" xr:uid="{00000000-0005-0000-0000-0000EF1C0000}"/>
    <cellStyle name="Currency 2 6 3 4 3 3 2" xfId="7408" xr:uid="{00000000-0005-0000-0000-0000F01C0000}"/>
    <cellStyle name="Currency 2 6 3 4 3 3 3" xfId="7409" xr:uid="{00000000-0005-0000-0000-0000F11C0000}"/>
    <cellStyle name="Currency 2 6 3 4 3 4" xfId="7410" xr:uid="{00000000-0005-0000-0000-0000F21C0000}"/>
    <cellStyle name="Currency 2 6 3 4 3 4 2" xfId="7411" xr:uid="{00000000-0005-0000-0000-0000F31C0000}"/>
    <cellStyle name="Currency 2 6 3 4 3 4 2 2" xfId="7412" xr:uid="{00000000-0005-0000-0000-0000F41C0000}"/>
    <cellStyle name="Currency 2 6 3 4 3 4 3" xfId="7413" xr:uid="{00000000-0005-0000-0000-0000F51C0000}"/>
    <cellStyle name="Currency 2 6 3 4 3 5" xfId="7414" xr:uid="{00000000-0005-0000-0000-0000F61C0000}"/>
    <cellStyle name="Currency 2 6 3 4 3 5 2" xfId="7415" xr:uid="{00000000-0005-0000-0000-0000F71C0000}"/>
    <cellStyle name="Currency 2 6 3 4 3 5 2 2" xfId="7416" xr:uid="{00000000-0005-0000-0000-0000F81C0000}"/>
    <cellStyle name="Currency 2 6 3 4 3 5 3" xfId="7417" xr:uid="{00000000-0005-0000-0000-0000F91C0000}"/>
    <cellStyle name="Currency 2 6 3 4 3 6" xfId="7418" xr:uid="{00000000-0005-0000-0000-0000FA1C0000}"/>
    <cellStyle name="Currency 2 6 3 4 3 6 2" xfId="7419" xr:uid="{00000000-0005-0000-0000-0000FB1C0000}"/>
    <cellStyle name="Currency 2 6 3 4 3 6 2 2" xfId="7420" xr:uid="{00000000-0005-0000-0000-0000FC1C0000}"/>
    <cellStyle name="Currency 2 6 3 4 3 6 3" xfId="7421" xr:uid="{00000000-0005-0000-0000-0000FD1C0000}"/>
    <cellStyle name="Currency 2 6 3 4 3 7" xfId="7422" xr:uid="{00000000-0005-0000-0000-0000FE1C0000}"/>
    <cellStyle name="Currency 2 6 3 4 3 7 2" xfId="7423" xr:uid="{00000000-0005-0000-0000-0000FF1C0000}"/>
    <cellStyle name="Currency 2 6 3 4 3 8" xfId="7424" xr:uid="{00000000-0005-0000-0000-0000001D0000}"/>
    <cellStyle name="Currency 2 6 3 4 3 8 2" xfId="7425" xr:uid="{00000000-0005-0000-0000-0000011D0000}"/>
    <cellStyle name="Currency 2 6 3 4 3 9" xfId="7426" xr:uid="{00000000-0005-0000-0000-0000021D0000}"/>
    <cellStyle name="Currency 2 6 3 4 4" xfId="7427" xr:uid="{00000000-0005-0000-0000-0000031D0000}"/>
    <cellStyle name="Currency 2 6 3 4 4 10" xfId="7428" xr:uid="{00000000-0005-0000-0000-0000041D0000}"/>
    <cellStyle name="Currency 2 6 3 4 4 2" xfId="7429" xr:uid="{00000000-0005-0000-0000-0000051D0000}"/>
    <cellStyle name="Currency 2 6 3 4 4 3" xfId="7430" xr:uid="{00000000-0005-0000-0000-0000061D0000}"/>
    <cellStyle name="Currency 2 6 3 4 4 3 2" xfId="7431" xr:uid="{00000000-0005-0000-0000-0000071D0000}"/>
    <cellStyle name="Currency 2 6 3 4 4 3 2 2" xfId="7432" xr:uid="{00000000-0005-0000-0000-0000081D0000}"/>
    <cellStyle name="Currency 2 6 3 4 4 3 3" xfId="7433" xr:uid="{00000000-0005-0000-0000-0000091D0000}"/>
    <cellStyle name="Currency 2 6 3 4 4 4" xfId="7434" xr:uid="{00000000-0005-0000-0000-00000A1D0000}"/>
    <cellStyle name="Currency 2 6 3 4 4 4 2" xfId="7435" xr:uid="{00000000-0005-0000-0000-00000B1D0000}"/>
    <cellStyle name="Currency 2 6 3 4 4 4 2 2" xfId="7436" xr:uid="{00000000-0005-0000-0000-00000C1D0000}"/>
    <cellStyle name="Currency 2 6 3 4 4 4 3" xfId="7437" xr:uid="{00000000-0005-0000-0000-00000D1D0000}"/>
    <cellStyle name="Currency 2 6 3 4 4 5" xfId="7438" xr:uid="{00000000-0005-0000-0000-00000E1D0000}"/>
    <cellStyle name="Currency 2 6 3 4 4 5 2" xfId="7439" xr:uid="{00000000-0005-0000-0000-00000F1D0000}"/>
    <cellStyle name="Currency 2 6 3 4 4 5 2 2" xfId="7440" xr:uid="{00000000-0005-0000-0000-0000101D0000}"/>
    <cellStyle name="Currency 2 6 3 4 4 5 3" xfId="7441" xr:uid="{00000000-0005-0000-0000-0000111D0000}"/>
    <cellStyle name="Currency 2 6 3 4 4 6" xfId="7442" xr:uid="{00000000-0005-0000-0000-0000121D0000}"/>
    <cellStyle name="Currency 2 6 3 4 4 6 2" xfId="7443" xr:uid="{00000000-0005-0000-0000-0000131D0000}"/>
    <cellStyle name="Currency 2 6 3 4 4 7" xfId="7444" xr:uid="{00000000-0005-0000-0000-0000141D0000}"/>
    <cellStyle name="Currency 2 6 3 4 4 7 2" xfId="7445" xr:uid="{00000000-0005-0000-0000-0000151D0000}"/>
    <cellStyle name="Currency 2 6 3 4 4 8" xfId="7446" xr:uid="{00000000-0005-0000-0000-0000161D0000}"/>
    <cellStyle name="Currency 2 6 3 4 4 9" xfId="7447" xr:uid="{00000000-0005-0000-0000-0000171D0000}"/>
    <cellStyle name="Currency 2 6 3 4 5" xfId="7448" xr:uid="{00000000-0005-0000-0000-0000181D0000}"/>
    <cellStyle name="Currency 2 6 3 4 5 2" xfId="7449" xr:uid="{00000000-0005-0000-0000-0000191D0000}"/>
    <cellStyle name="Currency 2 6 3 4 5 3" xfId="7450" xr:uid="{00000000-0005-0000-0000-00001A1D0000}"/>
    <cellStyle name="Currency 2 6 3 4 5 4" xfId="7451" xr:uid="{00000000-0005-0000-0000-00001B1D0000}"/>
    <cellStyle name="Currency 2 6 3 4 6" xfId="7452" xr:uid="{00000000-0005-0000-0000-00001C1D0000}"/>
    <cellStyle name="Currency 2 6 3 4 6 2" xfId="7453" xr:uid="{00000000-0005-0000-0000-00001D1D0000}"/>
    <cellStyle name="Currency 2 6 3 4 6 2 2" xfId="7454" xr:uid="{00000000-0005-0000-0000-00001E1D0000}"/>
    <cellStyle name="Currency 2 6 3 4 6 2 2 2" xfId="7455" xr:uid="{00000000-0005-0000-0000-00001F1D0000}"/>
    <cellStyle name="Currency 2 6 3 4 6 2 3" xfId="7456" xr:uid="{00000000-0005-0000-0000-0000201D0000}"/>
    <cellStyle name="Currency 2 6 3 4 6 3" xfId="7457" xr:uid="{00000000-0005-0000-0000-0000211D0000}"/>
    <cellStyle name="Currency 2 6 3 4 6 3 2" xfId="7458" xr:uid="{00000000-0005-0000-0000-0000221D0000}"/>
    <cellStyle name="Currency 2 6 3 4 6 3 2 2" xfId="7459" xr:uid="{00000000-0005-0000-0000-0000231D0000}"/>
    <cellStyle name="Currency 2 6 3 4 6 3 3" xfId="7460" xr:uid="{00000000-0005-0000-0000-0000241D0000}"/>
    <cellStyle name="Currency 2 6 3 4 6 4" xfId="7461" xr:uid="{00000000-0005-0000-0000-0000251D0000}"/>
    <cellStyle name="Currency 2 6 3 4 6 4 2" xfId="7462" xr:uid="{00000000-0005-0000-0000-0000261D0000}"/>
    <cellStyle name="Currency 2 6 3 4 6 4 2 2" xfId="7463" xr:uid="{00000000-0005-0000-0000-0000271D0000}"/>
    <cellStyle name="Currency 2 6 3 4 6 4 3" xfId="7464" xr:uid="{00000000-0005-0000-0000-0000281D0000}"/>
    <cellStyle name="Currency 2 6 3 4 6 5" xfId="7465" xr:uid="{00000000-0005-0000-0000-0000291D0000}"/>
    <cellStyle name="Currency 2 6 3 4 6 5 2" xfId="7466" xr:uid="{00000000-0005-0000-0000-00002A1D0000}"/>
    <cellStyle name="Currency 2 6 3 4 6 6" xfId="7467" xr:uid="{00000000-0005-0000-0000-00002B1D0000}"/>
    <cellStyle name="Currency 2 6 3 4 6 6 2" xfId="7468" xr:uid="{00000000-0005-0000-0000-00002C1D0000}"/>
    <cellStyle name="Currency 2 6 3 4 6 7" xfId="7469" xr:uid="{00000000-0005-0000-0000-00002D1D0000}"/>
    <cellStyle name="Currency 2 6 3 4 7" xfId="7470" xr:uid="{00000000-0005-0000-0000-00002E1D0000}"/>
    <cellStyle name="Currency 2 6 3 4 7 2" xfId="7471" xr:uid="{00000000-0005-0000-0000-00002F1D0000}"/>
    <cellStyle name="Currency 2 6 3 4 7 2 2" xfId="7472" xr:uid="{00000000-0005-0000-0000-0000301D0000}"/>
    <cellStyle name="Currency 2 6 3 4 7 3" xfId="7473" xr:uid="{00000000-0005-0000-0000-0000311D0000}"/>
    <cellStyle name="Currency 2 6 3 4 8" xfId="7474" xr:uid="{00000000-0005-0000-0000-0000321D0000}"/>
    <cellStyle name="Currency 2 6 3 4 8 2" xfId="7475" xr:uid="{00000000-0005-0000-0000-0000331D0000}"/>
    <cellStyle name="Currency 2 6 3 4 8 2 2" xfId="7476" xr:uid="{00000000-0005-0000-0000-0000341D0000}"/>
    <cellStyle name="Currency 2 6 3 4 8 3" xfId="7477" xr:uid="{00000000-0005-0000-0000-0000351D0000}"/>
    <cellStyle name="Currency 2 6 3 4 9" xfId="7478" xr:uid="{00000000-0005-0000-0000-0000361D0000}"/>
    <cellStyle name="Currency 2 6 3 5" xfId="7479" xr:uid="{00000000-0005-0000-0000-0000371D0000}"/>
    <cellStyle name="Currency 2 6 3 5 10" xfId="7480" xr:uid="{00000000-0005-0000-0000-0000381D0000}"/>
    <cellStyle name="Currency 2 6 3 5 11" xfId="7481" xr:uid="{00000000-0005-0000-0000-0000391D0000}"/>
    <cellStyle name="Currency 2 6 3 5 12" xfId="7482" xr:uid="{00000000-0005-0000-0000-00003A1D0000}"/>
    <cellStyle name="Currency 2 6 3 5 13" xfId="7483" xr:uid="{00000000-0005-0000-0000-00003B1D0000}"/>
    <cellStyle name="Currency 2 6 3 5 2" xfId="7484" xr:uid="{00000000-0005-0000-0000-00003C1D0000}"/>
    <cellStyle name="Currency 2 6 3 5 2 10" xfId="7485" xr:uid="{00000000-0005-0000-0000-00003D1D0000}"/>
    <cellStyle name="Currency 2 6 3 5 2 2" xfId="7486" xr:uid="{00000000-0005-0000-0000-00003E1D0000}"/>
    <cellStyle name="Currency 2 6 3 5 2 2 2" xfId="7487" xr:uid="{00000000-0005-0000-0000-00003F1D0000}"/>
    <cellStyle name="Currency 2 6 3 5 2 2 3" xfId="7488" xr:uid="{00000000-0005-0000-0000-0000401D0000}"/>
    <cellStyle name="Currency 2 6 3 5 2 3" xfId="7489" xr:uid="{00000000-0005-0000-0000-0000411D0000}"/>
    <cellStyle name="Currency 2 6 3 5 2 3 2" xfId="7490" xr:uid="{00000000-0005-0000-0000-0000421D0000}"/>
    <cellStyle name="Currency 2 6 3 5 2 3 3" xfId="7491" xr:uid="{00000000-0005-0000-0000-0000431D0000}"/>
    <cellStyle name="Currency 2 6 3 5 2 3 4" xfId="7492" xr:uid="{00000000-0005-0000-0000-0000441D0000}"/>
    <cellStyle name="Currency 2 6 3 5 2 4" xfId="7493" xr:uid="{00000000-0005-0000-0000-0000451D0000}"/>
    <cellStyle name="Currency 2 6 3 5 2 4 2" xfId="7494" xr:uid="{00000000-0005-0000-0000-0000461D0000}"/>
    <cellStyle name="Currency 2 6 3 5 2 4 2 2" xfId="7495" xr:uid="{00000000-0005-0000-0000-0000471D0000}"/>
    <cellStyle name="Currency 2 6 3 5 2 4 3" xfId="7496" xr:uid="{00000000-0005-0000-0000-0000481D0000}"/>
    <cellStyle name="Currency 2 6 3 5 2 5" xfId="7497" xr:uid="{00000000-0005-0000-0000-0000491D0000}"/>
    <cellStyle name="Currency 2 6 3 5 2 5 2" xfId="7498" xr:uid="{00000000-0005-0000-0000-00004A1D0000}"/>
    <cellStyle name="Currency 2 6 3 5 2 5 2 2" xfId="7499" xr:uid="{00000000-0005-0000-0000-00004B1D0000}"/>
    <cellStyle name="Currency 2 6 3 5 2 5 3" xfId="7500" xr:uid="{00000000-0005-0000-0000-00004C1D0000}"/>
    <cellStyle name="Currency 2 6 3 5 2 6" xfId="7501" xr:uid="{00000000-0005-0000-0000-00004D1D0000}"/>
    <cellStyle name="Currency 2 6 3 5 2 6 2" xfId="7502" xr:uid="{00000000-0005-0000-0000-00004E1D0000}"/>
    <cellStyle name="Currency 2 6 3 5 2 6 2 2" xfId="7503" xr:uid="{00000000-0005-0000-0000-00004F1D0000}"/>
    <cellStyle name="Currency 2 6 3 5 2 6 3" xfId="7504" xr:uid="{00000000-0005-0000-0000-0000501D0000}"/>
    <cellStyle name="Currency 2 6 3 5 2 7" xfId="7505" xr:uid="{00000000-0005-0000-0000-0000511D0000}"/>
    <cellStyle name="Currency 2 6 3 5 2 7 2" xfId="7506" xr:uid="{00000000-0005-0000-0000-0000521D0000}"/>
    <cellStyle name="Currency 2 6 3 5 2 8" xfId="7507" xr:uid="{00000000-0005-0000-0000-0000531D0000}"/>
    <cellStyle name="Currency 2 6 3 5 2 8 2" xfId="7508" xr:uid="{00000000-0005-0000-0000-0000541D0000}"/>
    <cellStyle name="Currency 2 6 3 5 2 9" xfId="7509" xr:uid="{00000000-0005-0000-0000-0000551D0000}"/>
    <cellStyle name="Currency 2 6 3 5 3" xfId="7510" xr:uid="{00000000-0005-0000-0000-0000561D0000}"/>
    <cellStyle name="Currency 2 6 3 5 3 2" xfId="7511" xr:uid="{00000000-0005-0000-0000-0000571D0000}"/>
    <cellStyle name="Currency 2 6 3 5 3 2 2" xfId="7512" xr:uid="{00000000-0005-0000-0000-0000581D0000}"/>
    <cellStyle name="Currency 2 6 3 5 3 2 3" xfId="7513" xr:uid="{00000000-0005-0000-0000-0000591D0000}"/>
    <cellStyle name="Currency 2 6 3 5 3 3" xfId="7514" xr:uid="{00000000-0005-0000-0000-00005A1D0000}"/>
    <cellStyle name="Currency 2 6 3 5 4" xfId="7515" xr:uid="{00000000-0005-0000-0000-00005B1D0000}"/>
    <cellStyle name="Currency 2 6 3 5 4 2" xfId="7516" xr:uid="{00000000-0005-0000-0000-00005C1D0000}"/>
    <cellStyle name="Currency 2 6 3 5 4 3" xfId="7517" xr:uid="{00000000-0005-0000-0000-00005D1D0000}"/>
    <cellStyle name="Currency 2 6 3 5 4 4" xfId="7518" xr:uid="{00000000-0005-0000-0000-00005E1D0000}"/>
    <cellStyle name="Currency 2 6 3 5 5" xfId="7519" xr:uid="{00000000-0005-0000-0000-00005F1D0000}"/>
    <cellStyle name="Currency 2 6 3 5 5 2" xfId="7520" xr:uid="{00000000-0005-0000-0000-0000601D0000}"/>
    <cellStyle name="Currency 2 6 3 5 5 2 2" xfId="7521" xr:uid="{00000000-0005-0000-0000-0000611D0000}"/>
    <cellStyle name="Currency 2 6 3 5 5 3" xfId="7522" xr:uid="{00000000-0005-0000-0000-0000621D0000}"/>
    <cellStyle name="Currency 2 6 3 5 6" xfId="7523" xr:uid="{00000000-0005-0000-0000-0000631D0000}"/>
    <cellStyle name="Currency 2 6 3 5 6 2" xfId="7524" xr:uid="{00000000-0005-0000-0000-0000641D0000}"/>
    <cellStyle name="Currency 2 6 3 5 6 2 2" xfId="7525" xr:uid="{00000000-0005-0000-0000-0000651D0000}"/>
    <cellStyle name="Currency 2 6 3 5 6 3" xfId="7526" xr:uid="{00000000-0005-0000-0000-0000661D0000}"/>
    <cellStyle name="Currency 2 6 3 5 7" xfId="7527" xr:uid="{00000000-0005-0000-0000-0000671D0000}"/>
    <cellStyle name="Currency 2 6 3 5 7 2" xfId="7528" xr:uid="{00000000-0005-0000-0000-0000681D0000}"/>
    <cellStyle name="Currency 2 6 3 5 7 2 2" xfId="7529" xr:uid="{00000000-0005-0000-0000-0000691D0000}"/>
    <cellStyle name="Currency 2 6 3 5 7 3" xfId="7530" xr:uid="{00000000-0005-0000-0000-00006A1D0000}"/>
    <cellStyle name="Currency 2 6 3 5 8" xfId="7531" xr:uid="{00000000-0005-0000-0000-00006B1D0000}"/>
    <cellStyle name="Currency 2 6 3 5 8 2" xfId="7532" xr:uid="{00000000-0005-0000-0000-00006C1D0000}"/>
    <cellStyle name="Currency 2 6 3 5 9" xfId="7533" xr:uid="{00000000-0005-0000-0000-00006D1D0000}"/>
    <cellStyle name="Currency 2 6 3 5 9 2" xfId="7534" xr:uid="{00000000-0005-0000-0000-00006E1D0000}"/>
    <cellStyle name="Currency 2 6 3 6" xfId="7535" xr:uid="{00000000-0005-0000-0000-00006F1D0000}"/>
    <cellStyle name="Currency 2 6 3 6 2" xfId="7536" xr:uid="{00000000-0005-0000-0000-0000701D0000}"/>
    <cellStyle name="Currency 2 6 3 6 2 10" xfId="7537" xr:uid="{00000000-0005-0000-0000-0000711D0000}"/>
    <cellStyle name="Currency 2 6 3 6 2 11" xfId="7538" xr:uid="{00000000-0005-0000-0000-0000721D0000}"/>
    <cellStyle name="Currency 2 6 3 6 2 2" xfId="7539" xr:uid="{00000000-0005-0000-0000-0000731D0000}"/>
    <cellStyle name="Currency 2 6 3 6 2 2 2" xfId="7540" xr:uid="{00000000-0005-0000-0000-0000741D0000}"/>
    <cellStyle name="Currency 2 6 3 6 2 2 3" xfId="7541" xr:uid="{00000000-0005-0000-0000-0000751D0000}"/>
    <cellStyle name="Currency 2 6 3 6 2 3" xfId="7542" xr:uid="{00000000-0005-0000-0000-0000761D0000}"/>
    <cellStyle name="Currency 2 6 3 6 2 3 2" xfId="7543" xr:uid="{00000000-0005-0000-0000-0000771D0000}"/>
    <cellStyle name="Currency 2 6 3 6 2 3 3" xfId="7544" xr:uid="{00000000-0005-0000-0000-0000781D0000}"/>
    <cellStyle name="Currency 2 6 3 6 2 4" xfId="7545" xr:uid="{00000000-0005-0000-0000-0000791D0000}"/>
    <cellStyle name="Currency 2 6 3 6 2 4 2" xfId="7546" xr:uid="{00000000-0005-0000-0000-00007A1D0000}"/>
    <cellStyle name="Currency 2 6 3 6 2 4 2 2" xfId="7547" xr:uid="{00000000-0005-0000-0000-00007B1D0000}"/>
    <cellStyle name="Currency 2 6 3 6 2 4 3" xfId="7548" xr:uid="{00000000-0005-0000-0000-00007C1D0000}"/>
    <cellStyle name="Currency 2 6 3 6 2 5" xfId="7549" xr:uid="{00000000-0005-0000-0000-00007D1D0000}"/>
    <cellStyle name="Currency 2 6 3 6 2 5 2" xfId="7550" xr:uid="{00000000-0005-0000-0000-00007E1D0000}"/>
    <cellStyle name="Currency 2 6 3 6 2 5 2 2" xfId="7551" xr:uid="{00000000-0005-0000-0000-00007F1D0000}"/>
    <cellStyle name="Currency 2 6 3 6 2 5 3" xfId="7552" xr:uid="{00000000-0005-0000-0000-0000801D0000}"/>
    <cellStyle name="Currency 2 6 3 6 2 6" xfId="7553" xr:uid="{00000000-0005-0000-0000-0000811D0000}"/>
    <cellStyle name="Currency 2 6 3 6 2 6 2" xfId="7554" xr:uid="{00000000-0005-0000-0000-0000821D0000}"/>
    <cellStyle name="Currency 2 6 3 6 2 6 2 2" xfId="7555" xr:uid="{00000000-0005-0000-0000-0000831D0000}"/>
    <cellStyle name="Currency 2 6 3 6 2 6 3" xfId="7556" xr:uid="{00000000-0005-0000-0000-0000841D0000}"/>
    <cellStyle name="Currency 2 6 3 6 2 7" xfId="7557" xr:uid="{00000000-0005-0000-0000-0000851D0000}"/>
    <cellStyle name="Currency 2 6 3 6 2 7 2" xfId="7558" xr:uid="{00000000-0005-0000-0000-0000861D0000}"/>
    <cellStyle name="Currency 2 6 3 6 2 8" xfId="7559" xr:uid="{00000000-0005-0000-0000-0000871D0000}"/>
    <cellStyle name="Currency 2 6 3 6 2 8 2" xfId="7560" xr:uid="{00000000-0005-0000-0000-0000881D0000}"/>
    <cellStyle name="Currency 2 6 3 6 2 9" xfId="7561" xr:uid="{00000000-0005-0000-0000-0000891D0000}"/>
    <cellStyle name="Currency 2 6 3 6 3" xfId="7562" xr:uid="{00000000-0005-0000-0000-00008A1D0000}"/>
    <cellStyle name="Currency 2 6 3 6 3 2" xfId="7563" xr:uid="{00000000-0005-0000-0000-00008B1D0000}"/>
    <cellStyle name="Currency 2 6 3 6 3 2 2" xfId="7564" xr:uid="{00000000-0005-0000-0000-00008C1D0000}"/>
    <cellStyle name="Currency 2 6 3 6 3 2 3" xfId="7565" xr:uid="{00000000-0005-0000-0000-00008D1D0000}"/>
    <cellStyle name="Currency 2 6 3 6 3 3" xfId="7566" xr:uid="{00000000-0005-0000-0000-00008E1D0000}"/>
    <cellStyle name="Currency 2 6 3 6 4" xfId="7567" xr:uid="{00000000-0005-0000-0000-00008F1D0000}"/>
    <cellStyle name="Currency 2 6 3 6 4 2" xfId="7568" xr:uid="{00000000-0005-0000-0000-0000901D0000}"/>
    <cellStyle name="Currency 2 6 3 6 4 2 2" xfId="7569" xr:uid="{00000000-0005-0000-0000-0000911D0000}"/>
    <cellStyle name="Currency 2 6 3 6 4 3" xfId="7570" xr:uid="{00000000-0005-0000-0000-0000921D0000}"/>
    <cellStyle name="Currency 2 6 3 6 4 4" xfId="7571" xr:uid="{00000000-0005-0000-0000-0000931D0000}"/>
    <cellStyle name="Currency 2 6 3 6 5" xfId="7572" xr:uid="{00000000-0005-0000-0000-0000941D0000}"/>
    <cellStyle name="Currency 2 6 3 6 5 2" xfId="7573" xr:uid="{00000000-0005-0000-0000-0000951D0000}"/>
    <cellStyle name="Currency 2 6 3 6 5 2 2" xfId="7574" xr:uid="{00000000-0005-0000-0000-0000961D0000}"/>
    <cellStyle name="Currency 2 6 3 6 5 3" xfId="7575" xr:uid="{00000000-0005-0000-0000-0000971D0000}"/>
    <cellStyle name="Currency 2 6 3 6 6" xfId="7576" xr:uid="{00000000-0005-0000-0000-0000981D0000}"/>
    <cellStyle name="Currency 2 6 3 6 7" xfId="7577" xr:uid="{00000000-0005-0000-0000-0000991D0000}"/>
    <cellStyle name="Currency 2 6 3 7" xfId="7578" xr:uid="{00000000-0005-0000-0000-00009A1D0000}"/>
    <cellStyle name="Currency 2 6 3 7 10" xfId="7579" xr:uid="{00000000-0005-0000-0000-00009B1D0000}"/>
    <cellStyle name="Currency 2 6 3 7 2" xfId="7580" xr:uid="{00000000-0005-0000-0000-00009C1D0000}"/>
    <cellStyle name="Currency 2 6 3 7 2 2" xfId="7581" xr:uid="{00000000-0005-0000-0000-00009D1D0000}"/>
    <cellStyle name="Currency 2 6 3 7 2 3" xfId="7582" xr:uid="{00000000-0005-0000-0000-00009E1D0000}"/>
    <cellStyle name="Currency 2 6 3 7 3" xfId="7583" xr:uid="{00000000-0005-0000-0000-00009F1D0000}"/>
    <cellStyle name="Currency 2 6 3 7 3 2" xfId="7584" xr:uid="{00000000-0005-0000-0000-0000A01D0000}"/>
    <cellStyle name="Currency 2 6 3 7 3 3" xfId="7585" xr:uid="{00000000-0005-0000-0000-0000A11D0000}"/>
    <cellStyle name="Currency 2 6 3 7 4" xfId="7586" xr:uid="{00000000-0005-0000-0000-0000A21D0000}"/>
    <cellStyle name="Currency 2 6 3 7 4 2" xfId="7587" xr:uid="{00000000-0005-0000-0000-0000A31D0000}"/>
    <cellStyle name="Currency 2 6 3 7 4 2 2" xfId="7588" xr:uid="{00000000-0005-0000-0000-0000A41D0000}"/>
    <cellStyle name="Currency 2 6 3 7 4 3" xfId="7589" xr:uid="{00000000-0005-0000-0000-0000A51D0000}"/>
    <cellStyle name="Currency 2 6 3 7 5" xfId="7590" xr:uid="{00000000-0005-0000-0000-0000A61D0000}"/>
    <cellStyle name="Currency 2 6 3 7 5 2" xfId="7591" xr:uid="{00000000-0005-0000-0000-0000A71D0000}"/>
    <cellStyle name="Currency 2 6 3 7 5 2 2" xfId="7592" xr:uid="{00000000-0005-0000-0000-0000A81D0000}"/>
    <cellStyle name="Currency 2 6 3 7 5 3" xfId="7593" xr:uid="{00000000-0005-0000-0000-0000A91D0000}"/>
    <cellStyle name="Currency 2 6 3 7 6" xfId="7594" xr:uid="{00000000-0005-0000-0000-0000AA1D0000}"/>
    <cellStyle name="Currency 2 6 3 7 6 2" xfId="7595" xr:uid="{00000000-0005-0000-0000-0000AB1D0000}"/>
    <cellStyle name="Currency 2 6 3 7 6 2 2" xfId="7596" xr:uid="{00000000-0005-0000-0000-0000AC1D0000}"/>
    <cellStyle name="Currency 2 6 3 7 6 3" xfId="7597" xr:uid="{00000000-0005-0000-0000-0000AD1D0000}"/>
    <cellStyle name="Currency 2 6 3 7 7" xfId="7598" xr:uid="{00000000-0005-0000-0000-0000AE1D0000}"/>
    <cellStyle name="Currency 2 6 3 7 7 2" xfId="7599" xr:uid="{00000000-0005-0000-0000-0000AF1D0000}"/>
    <cellStyle name="Currency 2 6 3 7 8" xfId="7600" xr:uid="{00000000-0005-0000-0000-0000B01D0000}"/>
    <cellStyle name="Currency 2 6 3 7 8 2" xfId="7601" xr:uid="{00000000-0005-0000-0000-0000B11D0000}"/>
    <cellStyle name="Currency 2 6 3 7 9" xfId="7602" xr:uid="{00000000-0005-0000-0000-0000B21D0000}"/>
    <cellStyle name="Currency 2 6 3 8" xfId="7603" xr:uid="{00000000-0005-0000-0000-0000B31D0000}"/>
    <cellStyle name="Currency 2 6 3 8 10" xfId="7604" xr:uid="{00000000-0005-0000-0000-0000B41D0000}"/>
    <cellStyle name="Currency 2 6 3 8 11" xfId="7605" xr:uid="{00000000-0005-0000-0000-0000B51D0000}"/>
    <cellStyle name="Currency 2 6 3 8 12" xfId="7606" xr:uid="{00000000-0005-0000-0000-0000B61D0000}"/>
    <cellStyle name="Currency 2 6 3 8 2" xfId="7607" xr:uid="{00000000-0005-0000-0000-0000B71D0000}"/>
    <cellStyle name="Currency 2 6 3 8 2 2" xfId="7608" xr:uid="{00000000-0005-0000-0000-0000B81D0000}"/>
    <cellStyle name="Currency 2 6 3 8 2 3" xfId="7609" xr:uid="{00000000-0005-0000-0000-0000B91D0000}"/>
    <cellStyle name="Currency 2 6 3 8 3" xfId="7610" xr:uid="{00000000-0005-0000-0000-0000BA1D0000}"/>
    <cellStyle name="Currency 2 6 3 8 3 2" xfId="7611" xr:uid="{00000000-0005-0000-0000-0000BB1D0000}"/>
    <cellStyle name="Currency 2 6 3 8 3 3" xfId="7612" xr:uid="{00000000-0005-0000-0000-0000BC1D0000}"/>
    <cellStyle name="Currency 2 6 3 8 4" xfId="7613" xr:uid="{00000000-0005-0000-0000-0000BD1D0000}"/>
    <cellStyle name="Currency 2 6 3 8 5" xfId="7614" xr:uid="{00000000-0005-0000-0000-0000BE1D0000}"/>
    <cellStyle name="Currency 2 6 3 8 5 2" xfId="7615" xr:uid="{00000000-0005-0000-0000-0000BF1D0000}"/>
    <cellStyle name="Currency 2 6 3 8 5 2 2" xfId="7616" xr:uid="{00000000-0005-0000-0000-0000C01D0000}"/>
    <cellStyle name="Currency 2 6 3 8 5 3" xfId="7617" xr:uid="{00000000-0005-0000-0000-0000C11D0000}"/>
    <cellStyle name="Currency 2 6 3 8 6" xfId="7618" xr:uid="{00000000-0005-0000-0000-0000C21D0000}"/>
    <cellStyle name="Currency 2 6 3 8 6 2" xfId="7619" xr:uid="{00000000-0005-0000-0000-0000C31D0000}"/>
    <cellStyle name="Currency 2 6 3 8 6 2 2" xfId="7620" xr:uid="{00000000-0005-0000-0000-0000C41D0000}"/>
    <cellStyle name="Currency 2 6 3 8 6 3" xfId="7621" xr:uid="{00000000-0005-0000-0000-0000C51D0000}"/>
    <cellStyle name="Currency 2 6 3 8 7" xfId="7622" xr:uid="{00000000-0005-0000-0000-0000C61D0000}"/>
    <cellStyle name="Currency 2 6 3 8 7 2" xfId="7623" xr:uid="{00000000-0005-0000-0000-0000C71D0000}"/>
    <cellStyle name="Currency 2 6 3 8 7 2 2" xfId="7624" xr:uid="{00000000-0005-0000-0000-0000C81D0000}"/>
    <cellStyle name="Currency 2 6 3 8 7 3" xfId="7625" xr:uid="{00000000-0005-0000-0000-0000C91D0000}"/>
    <cellStyle name="Currency 2 6 3 8 8" xfId="7626" xr:uid="{00000000-0005-0000-0000-0000CA1D0000}"/>
    <cellStyle name="Currency 2 6 3 8 8 2" xfId="7627" xr:uid="{00000000-0005-0000-0000-0000CB1D0000}"/>
    <cellStyle name="Currency 2 6 3 8 9" xfId="7628" xr:uid="{00000000-0005-0000-0000-0000CC1D0000}"/>
    <cellStyle name="Currency 2 6 3 8 9 2" xfId="7629" xr:uid="{00000000-0005-0000-0000-0000CD1D0000}"/>
    <cellStyle name="Currency 2 6 3 9" xfId="7630" xr:uid="{00000000-0005-0000-0000-0000CE1D0000}"/>
    <cellStyle name="Currency 2 6 3 9 2" xfId="7631" xr:uid="{00000000-0005-0000-0000-0000CF1D0000}"/>
    <cellStyle name="Currency 2 6 3 9 3" xfId="7632" xr:uid="{00000000-0005-0000-0000-0000D01D0000}"/>
    <cellStyle name="Currency 2 6 4" xfId="7633" xr:uid="{00000000-0005-0000-0000-0000D11D0000}"/>
    <cellStyle name="Currency 2 6 4 10" xfId="7634" xr:uid="{00000000-0005-0000-0000-0000D21D0000}"/>
    <cellStyle name="Currency 2 6 4 10 2" xfId="7635" xr:uid="{00000000-0005-0000-0000-0000D31D0000}"/>
    <cellStyle name="Currency 2 6 4 10 2 2" xfId="7636" xr:uid="{00000000-0005-0000-0000-0000D41D0000}"/>
    <cellStyle name="Currency 2 6 4 10 3" xfId="7637" xr:uid="{00000000-0005-0000-0000-0000D51D0000}"/>
    <cellStyle name="Currency 2 6 4 11" xfId="7638" xr:uid="{00000000-0005-0000-0000-0000D61D0000}"/>
    <cellStyle name="Currency 2 6 4 11 2" xfId="7639" xr:uid="{00000000-0005-0000-0000-0000D71D0000}"/>
    <cellStyle name="Currency 2 6 4 12" xfId="7640" xr:uid="{00000000-0005-0000-0000-0000D81D0000}"/>
    <cellStyle name="Currency 2 6 4 12 2" xfId="7641" xr:uid="{00000000-0005-0000-0000-0000D91D0000}"/>
    <cellStyle name="Currency 2 6 4 13" xfId="7642" xr:uid="{00000000-0005-0000-0000-0000DA1D0000}"/>
    <cellStyle name="Currency 2 6 4 14" xfId="7643" xr:uid="{00000000-0005-0000-0000-0000DB1D0000}"/>
    <cellStyle name="Currency 2 6 4 15" xfId="7644" xr:uid="{00000000-0005-0000-0000-0000DC1D0000}"/>
    <cellStyle name="Currency 2 6 4 16" xfId="7645" xr:uid="{00000000-0005-0000-0000-0000DD1D0000}"/>
    <cellStyle name="Currency 2 6 4 2" xfId="7646" xr:uid="{00000000-0005-0000-0000-0000DE1D0000}"/>
    <cellStyle name="Currency 2 6 4 2 2" xfId="7647" xr:uid="{00000000-0005-0000-0000-0000DF1D0000}"/>
    <cellStyle name="Currency 2 6 4 2 2 10" xfId="7648" xr:uid="{00000000-0005-0000-0000-0000E01D0000}"/>
    <cellStyle name="Currency 2 6 4 2 2 2" xfId="7649" xr:uid="{00000000-0005-0000-0000-0000E11D0000}"/>
    <cellStyle name="Currency 2 6 4 2 2 2 2" xfId="7650" xr:uid="{00000000-0005-0000-0000-0000E21D0000}"/>
    <cellStyle name="Currency 2 6 4 2 2 2 3" xfId="7651" xr:uid="{00000000-0005-0000-0000-0000E31D0000}"/>
    <cellStyle name="Currency 2 6 4 2 2 3" xfId="7652" xr:uid="{00000000-0005-0000-0000-0000E41D0000}"/>
    <cellStyle name="Currency 2 6 4 2 2 3 2" xfId="7653" xr:uid="{00000000-0005-0000-0000-0000E51D0000}"/>
    <cellStyle name="Currency 2 6 4 2 2 3 3" xfId="7654" xr:uid="{00000000-0005-0000-0000-0000E61D0000}"/>
    <cellStyle name="Currency 2 6 4 2 2 4" xfId="7655" xr:uid="{00000000-0005-0000-0000-0000E71D0000}"/>
    <cellStyle name="Currency 2 6 4 2 2 4 2" xfId="7656" xr:uid="{00000000-0005-0000-0000-0000E81D0000}"/>
    <cellStyle name="Currency 2 6 4 2 2 4 2 2" xfId="7657" xr:uid="{00000000-0005-0000-0000-0000E91D0000}"/>
    <cellStyle name="Currency 2 6 4 2 2 4 3" xfId="7658" xr:uid="{00000000-0005-0000-0000-0000EA1D0000}"/>
    <cellStyle name="Currency 2 6 4 2 2 5" xfId="7659" xr:uid="{00000000-0005-0000-0000-0000EB1D0000}"/>
    <cellStyle name="Currency 2 6 4 2 2 5 2" xfId="7660" xr:uid="{00000000-0005-0000-0000-0000EC1D0000}"/>
    <cellStyle name="Currency 2 6 4 2 2 5 2 2" xfId="7661" xr:uid="{00000000-0005-0000-0000-0000ED1D0000}"/>
    <cellStyle name="Currency 2 6 4 2 2 5 3" xfId="7662" xr:uid="{00000000-0005-0000-0000-0000EE1D0000}"/>
    <cellStyle name="Currency 2 6 4 2 2 6" xfId="7663" xr:uid="{00000000-0005-0000-0000-0000EF1D0000}"/>
    <cellStyle name="Currency 2 6 4 2 2 6 2" xfId="7664" xr:uid="{00000000-0005-0000-0000-0000F01D0000}"/>
    <cellStyle name="Currency 2 6 4 2 2 6 2 2" xfId="7665" xr:uid="{00000000-0005-0000-0000-0000F11D0000}"/>
    <cellStyle name="Currency 2 6 4 2 2 6 3" xfId="7666" xr:uid="{00000000-0005-0000-0000-0000F21D0000}"/>
    <cellStyle name="Currency 2 6 4 2 2 7" xfId="7667" xr:uid="{00000000-0005-0000-0000-0000F31D0000}"/>
    <cellStyle name="Currency 2 6 4 2 2 7 2" xfId="7668" xr:uid="{00000000-0005-0000-0000-0000F41D0000}"/>
    <cellStyle name="Currency 2 6 4 2 2 8" xfId="7669" xr:uid="{00000000-0005-0000-0000-0000F51D0000}"/>
    <cellStyle name="Currency 2 6 4 2 2 8 2" xfId="7670" xr:uid="{00000000-0005-0000-0000-0000F61D0000}"/>
    <cellStyle name="Currency 2 6 4 2 2 9" xfId="7671" xr:uid="{00000000-0005-0000-0000-0000F71D0000}"/>
    <cellStyle name="Currency 2 6 4 2 3" xfId="7672" xr:uid="{00000000-0005-0000-0000-0000F81D0000}"/>
    <cellStyle name="Currency 2 6 4 2 3 10" xfId="7673" xr:uid="{00000000-0005-0000-0000-0000F91D0000}"/>
    <cellStyle name="Currency 2 6 4 2 3 2" xfId="7674" xr:uid="{00000000-0005-0000-0000-0000FA1D0000}"/>
    <cellStyle name="Currency 2 6 4 2 3 2 2" xfId="7675" xr:uid="{00000000-0005-0000-0000-0000FB1D0000}"/>
    <cellStyle name="Currency 2 6 4 2 3 2 3" xfId="7676" xr:uid="{00000000-0005-0000-0000-0000FC1D0000}"/>
    <cellStyle name="Currency 2 6 4 2 3 3" xfId="7677" xr:uid="{00000000-0005-0000-0000-0000FD1D0000}"/>
    <cellStyle name="Currency 2 6 4 2 3 3 2" xfId="7678" xr:uid="{00000000-0005-0000-0000-0000FE1D0000}"/>
    <cellStyle name="Currency 2 6 4 2 3 3 3" xfId="7679" xr:uid="{00000000-0005-0000-0000-0000FF1D0000}"/>
    <cellStyle name="Currency 2 6 4 2 3 4" xfId="7680" xr:uid="{00000000-0005-0000-0000-0000001E0000}"/>
    <cellStyle name="Currency 2 6 4 2 3 4 2" xfId="7681" xr:uid="{00000000-0005-0000-0000-0000011E0000}"/>
    <cellStyle name="Currency 2 6 4 2 3 4 2 2" xfId="7682" xr:uid="{00000000-0005-0000-0000-0000021E0000}"/>
    <cellStyle name="Currency 2 6 4 2 3 4 3" xfId="7683" xr:uid="{00000000-0005-0000-0000-0000031E0000}"/>
    <cellStyle name="Currency 2 6 4 2 3 5" xfId="7684" xr:uid="{00000000-0005-0000-0000-0000041E0000}"/>
    <cellStyle name="Currency 2 6 4 2 3 5 2" xfId="7685" xr:uid="{00000000-0005-0000-0000-0000051E0000}"/>
    <cellStyle name="Currency 2 6 4 2 3 5 2 2" xfId="7686" xr:uid="{00000000-0005-0000-0000-0000061E0000}"/>
    <cellStyle name="Currency 2 6 4 2 3 5 3" xfId="7687" xr:uid="{00000000-0005-0000-0000-0000071E0000}"/>
    <cellStyle name="Currency 2 6 4 2 3 6" xfId="7688" xr:uid="{00000000-0005-0000-0000-0000081E0000}"/>
    <cellStyle name="Currency 2 6 4 2 3 6 2" xfId="7689" xr:uid="{00000000-0005-0000-0000-0000091E0000}"/>
    <cellStyle name="Currency 2 6 4 2 3 6 2 2" xfId="7690" xr:uid="{00000000-0005-0000-0000-00000A1E0000}"/>
    <cellStyle name="Currency 2 6 4 2 3 6 3" xfId="7691" xr:uid="{00000000-0005-0000-0000-00000B1E0000}"/>
    <cellStyle name="Currency 2 6 4 2 3 7" xfId="7692" xr:uid="{00000000-0005-0000-0000-00000C1E0000}"/>
    <cellStyle name="Currency 2 6 4 2 3 7 2" xfId="7693" xr:uid="{00000000-0005-0000-0000-00000D1E0000}"/>
    <cellStyle name="Currency 2 6 4 2 3 8" xfId="7694" xr:uid="{00000000-0005-0000-0000-00000E1E0000}"/>
    <cellStyle name="Currency 2 6 4 2 3 8 2" xfId="7695" xr:uid="{00000000-0005-0000-0000-00000F1E0000}"/>
    <cellStyle name="Currency 2 6 4 2 3 9" xfId="7696" xr:uid="{00000000-0005-0000-0000-0000101E0000}"/>
    <cellStyle name="Currency 2 6 4 2 4" xfId="7697" xr:uid="{00000000-0005-0000-0000-0000111E0000}"/>
    <cellStyle name="Currency 2 6 4 2 4 10" xfId="7698" xr:uid="{00000000-0005-0000-0000-0000121E0000}"/>
    <cellStyle name="Currency 2 6 4 2 4 2" xfId="7699" xr:uid="{00000000-0005-0000-0000-0000131E0000}"/>
    <cellStyle name="Currency 2 6 4 2 4 3" xfId="7700" xr:uid="{00000000-0005-0000-0000-0000141E0000}"/>
    <cellStyle name="Currency 2 6 4 2 4 3 2" xfId="7701" xr:uid="{00000000-0005-0000-0000-0000151E0000}"/>
    <cellStyle name="Currency 2 6 4 2 4 3 2 2" xfId="7702" xr:uid="{00000000-0005-0000-0000-0000161E0000}"/>
    <cellStyle name="Currency 2 6 4 2 4 3 3" xfId="7703" xr:uid="{00000000-0005-0000-0000-0000171E0000}"/>
    <cellStyle name="Currency 2 6 4 2 4 4" xfId="7704" xr:uid="{00000000-0005-0000-0000-0000181E0000}"/>
    <cellStyle name="Currency 2 6 4 2 4 4 2" xfId="7705" xr:uid="{00000000-0005-0000-0000-0000191E0000}"/>
    <cellStyle name="Currency 2 6 4 2 4 4 2 2" xfId="7706" xr:uid="{00000000-0005-0000-0000-00001A1E0000}"/>
    <cellStyle name="Currency 2 6 4 2 4 4 3" xfId="7707" xr:uid="{00000000-0005-0000-0000-00001B1E0000}"/>
    <cellStyle name="Currency 2 6 4 2 4 5" xfId="7708" xr:uid="{00000000-0005-0000-0000-00001C1E0000}"/>
    <cellStyle name="Currency 2 6 4 2 4 5 2" xfId="7709" xr:uid="{00000000-0005-0000-0000-00001D1E0000}"/>
    <cellStyle name="Currency 2 6 4 2 4 5 2 2" xfId="7710" xr:uid="{00000000-0005-0000-0000-00001E1E0000}"/>
    <cellStyle name="Currency 2 6 4 2 4 5 3" xfId="7711" xr:uid="{00000000-0005-0000-0000-00001F1E0000}"/>
    <cellStyle name="Currency 2 6 4 2 4 6" xfId="7712" xr:uid="{00000000-0005-0000-0000-0000201E0000}"/>
    <cellStyle name="Currency 2 6 4 2 4 6 2" xfId="7713" xr:uid="{00000000-0005-0000-0000-0000211E0000}"/>
    <cellStyle name="Currency 2 6 4 2 4 7" xfId="7714" xr:uid="{00000000-0005-0000-0000-0000221E0000}"/>
    <cellStyle name="Currency 2 6 4 2 4 7 2" xfId="7715" xr:uid="{00000000-0005-0000-0000-0000231E0000}"/>
    <cellStyle name="Currency 2 6 4 2 4 8" xfId="7716" xr:uid="{00000000-0005-0000-0000-0000241E0000}"/>
    <cellStyle name="Currency 2 6 4 2 4 9" xfId="7717" xr:uid="{00000000-0005-0000-0000-0000251E0000}"/>
    <cellStyle name="Currency 2 6 4 2 5" xfId="7718" xr:uid="{00000000-0005-0000-0000-0000261E0000}"/>
    <cellStyle name="Currency 2 6 4 2 5 2" xfId="7719" xr:uid="{00000000-0005-0000-0000-0000271E0000}"/>
    <cellStyle name="Currency 2 6 4 2 5 3" xfId="7720" xr:uid="{00000000-0005-0000-0000-0000281E0000}"/>
    <cellStyle name="Currency 2 6 4 2 5 4" xfId="7721" xr:uid="{00000000-0005-0000-0000-0000291E0000}"/>
    <cellStyle name="Currency 2 6 4 2 6" xfId="7722" xr:uid="{00000000-0005-0000-0000-00002A1E0000}"/>
    <cellStyle name="Currency 2 6 4 2 6 2" xfId="7723" xr:uid="{00000000-0005-0000-0000-00002B1E0000}"/>
    <cellStyle name="Currency 2 6 4 2 6 2 2" xfId="7724" xr:uid="{00000000-0005-0000-0000-00002C1E0000}"/>
    <cellStyle name="Currency 2 6 4 2 6 2 2 2" xfId="7725" xr:uid="{00000000-0005-0000-0000-00002D1E0000}"/>
    <cellStyle name="Currency 2 6 4 2 6 2 3" xfId="7726" xr:uid="{00000000-0005-0000-0000-00002E1E0000}"/>
    <cellStyle name="Currency 2 6 4 2 6 3" xfId="7727" xr:uid="{00000000-0005-0000-0000-00002F1E0000}"/>
    <cellStyle name="Currency 2 6 4 2 6 3 2" xfId="7728" xr:uid="{00000000-0005-0000-0000-0000301E0000}"/>
    <cellStyle name="Currency 2 6 4 2 6 3 2 2" xfId="7729" xr:uid="{00000000-0005-0000-0000-0000311E0000}"/>
    <cellStyle name="Currency 2 6 4 2 6 3 3" xfId="7730" xr:uid="{00000000-0005-0000-0000-0000321E0000}"/>
    <cellStyle name="Currency 2 6 4 2 6 4" xfId="7731" xr:uid="{00000000-0005-0000-0000-0000331E0000}"/>
    <cellStyle name="Currency 2 6 4 2 6 4 2" xfId="7732" xr:uid="{00000000-0005-0000-0000-0000341E0000}"/>
    <cellStyle name="Currency 2 6 4 2 6 4 2 2" xfId="7733" xr:uid="{00000000-0005-0000-0000-0000351E0000}"/>
    <cellStyle name="Currency 2 6 4 2 6 4 3" xfId="7734" xr:uid="{00000000-0005-0000-0000-0000361E0000}"/>
    <cellStyle name="Currency 2 6 4 2 6 5" xfId="7735" xr:uid="{00000000-0005-0000-0000-0000371E0000}"/>
    <cellStyle name="Currency 2 6 4 2 6 5 2" xfId="7736" xr:uid="{00000000-0005-0000-0000-0000381E0000}"/>
    <cellStyle name="Currency 2 6 4 2 6 6" xfId="7737" xr:uid="{00000000-0005-0000-0000-0000391E0000}"/>
    <cellStyle name="Currency 2 6 4 2 6 6 2" xfId="7738" xr:uid="{00000000-0005-0000-0000-00003A1E0000}"/>
    <cellStyle name="Currency 2 6 4 2 6 7" xfId="7739" xr:uid="{00000000-0005-0000-0000-00003B1E0000}"/>
    <cellStyle name="Currency 2 6 4 2 7" xfId="7740" xr:uid="{00000000-0005-0000-0000-00003C1E0000}"/>
    <cellStyle name="Currency 2 6 4 2 7 2" xfId="7741" xr:uid="{00000000-0005-0000-0000-00003D1E0000}"/>
    <cellStyle name="Currency 2 6 4 2 7 2 2" xfId="7742" xr:uid="{00000000-0005-0000-0000-00003E1E0000}"/>
    <cellStyle name="Currency 2 6 4 2 7 3" xfId="7743" xr:uid="{00000000-0005-0000-0000-00003F1E0000}"/>
    <cellStyle name="Currency 2 6 4 2 8" xfId="7744" xr:uid="{00000000-0005-0000-0000-0000401E0000}"/>
    <cellStyle name="Currency 2 6 4 2 8 2" xfId="7745" xr:uid="{00000000-0005-0000-0000-0000411E0000}"/>
    <cellStyle name="Currency 2 6 4 2 8 2 2" xfId="7746" xr:uid="{00000000-0005-0000-0000-0000421E0000}"/>
    <cellStyle name="Currency 2 6 4 2 8 3" xfId="7747" xr:uid="{00000000-0005-0000-0000-0000431E0000}"/>
    <cellStyle name="Currency 2 6 4 2 9" xfId="7748" xr:uid="{00000000-0005-0000-0000-0000441E0000}"/>
    <cellStyle name="Currency 2 6 4 3" xfId="7749" xr:uid="{00000000-0005-0000-0000-0000451E0000}"/>
    <cellStyle name="Currency 2 6 4 3 10" xfId="7750" xr:uid="{00000000-0005-0000-0000-0000461E0000}"/>
    <cellStyle name="Currency 2 6 4 3 11" xfId="7751" xr:uid="{00000000-0005-0000-0000-0000471E0000}"/>
    <cellStyle name="Currency 2 6 4 3 12" xfId="7752" xr:uid="{00000000-0005-0000-0000-0000481E0000}"/>
    <cellStyle name="Currency 2 6 4 3 13" xfId="7753" xr:uid="{00000000-0005-0000-0000-0000491E0000}"/>
    <cellStyle name="Currency 2 6 4 3 2" xfId="7754" xr:uid="{00000000-0005-0000-0000-00004A1E0000}"/>
    <cellStyle name="Currency 2 6 4 3 2 10" xfId="7755" xr:uid="{00000000-0005-0000-0000-00004B1E0000}"/>
    <cellStyle name="Currency 2 6 4 3 2 2" xfId="7756" xr:uid="{00000000-0005-0000-0000-00004C1E0000}"/>
    <cellStyle name="Currency 2 6 4 3 2 2 2" xfId="7757" xr:uid="{00000000-0005-0000-0000-00004D1E0000}"/>
    <cellStyle name="Currency 2 6 4 3 2 2 3" xfId="7758" xr:uid="{00000000-0005-0000-0000-00004E1E0000}"/>
    <cellStyle name="Currency 2 6 4 3 2 3" xfId="7759" xr:uid="{00000000-0005-0000-0000-00004F1E0000}"/>
    <cellStyle name="Currency 2 6 4 3 2 3 2" xfId="7760" xr:uid="{00000000-0005-0000-0000-0000501E0000}"/>
    <cellStyle name="Currency 2 6 4 3 2 3 3" xfId="7761" xr:uid="{00000000-0005-0000-0000-0000511E0000}"/>
    <cellStyle name="Currency 2 6 4 3 2 3 4" xfId="7762" xr:uid="{00000000-0005-0000-0000-0000521E0000}"/>
    <cellStyle name="Currency 2 6 4 3 2 4" xfId="7763" xr:uid="{00000000-0005-0000-0000-0000531E0000}"/>
    <cellStyle name="Currency 2 6 4 3 2 4 2" xfId="7764" xr:uid="{00000000-0005-0000-0000-0000541E0000}"/>
    <cellStyle name="Currency 2 6 4 3 2 4 2 2" xfId="7765" xr:uid="{00000000-0005-0000-0000-0000551E0000}"/>
    <cellStyle name="Currency 2 6 4 3 2 4 3" xfId="7766" xr:uid="{00000000-0005-0000-0000-0000561E0000}"/>
    <cellStyle name="Currency 2 6 4 3 2 5" xfId="7767" xr:uid="{00000000-0005-0000-0000-0000571E0000}"/>
    <cellStyle name="Currency 2 6 4 3 2 5 2" xfId="7768" xr:uid="{00000000-0005-0000-0000-0000581E0000}"/>
    <cellStyle name="Currency 2 6 4 3 2 5 2 2" xfId="7769" xr:uid="{00000000-0005-0000-0000-0000591E0000}"/>
    <cellStyle name="Currency 2 6 4 3 2 5 3" xfId="7770" xr:uid="{00000000-0005-0000-0000-00005A1E0000}"/>
    <cellStyle name="Currency 2 6 4 3 2 6" xfId="7771" xr:uid="{00000000-0005-0000-0000-00005B1E0000}"/>
    <cellStyle name="Currency 2 6 4 3 2 6 2" xfId="7772" xr:uid="{00000000-0005-0000-0000-00005C1E0000}"/>
    <cellStyle name="Currency 2 6 4 3 2 6 2 2" xfId="7773" xr:uid="{00000000-0005-0000-0000-00005D1E0000}"/>
    <cellStyle name="Currency 2 6 4 3 2 6 3" xfId="7774" xr:uid="{00000000-0005-0000-0000-00005E1E0000}"/>
    <cellStyle name="Currency 2 6 4 3 2 7" xfId="7775" xr:uid="{00000000-0005-0000-0000-00005F1E0000}"/>
    <cellStyle name="Currency 2 6 4 3 2 7 2" xfId="7776" xr:uid="{00000000-0005-0000-0000-0000601E0000}"/>
    <cellStyle name="Currency 2 6 4 3 2 8" xfId="7777" xr:uid="{00000000-0005-0000-0000-0000611E0000}"/>
    <cellStyle name="Currency 2 6 4 3 2 8 2" xfId="7778" xr:uid="{00000000-0005-0000-0000-0000621E0000}"/>
    <cellStyle name="Currency 2 6 4 3 2 9" xfId="7779" xr:uid="{00000000-0005-0000-0000-0000631E0000}"/>
    <cellStyle name="Currency 2 6 4 3 3" xfId="7780" xr:uid="{00000000-0005-0000-0000-0000641E0000}"/>
    <cellStyle name="Currency 2 6 4 3 3 2" xfId="7781" xr:uid="{00000000-0005-0000-0000-0000651E0000}"/>
    <cellStyle name="Currency 2 6 4 3 3 2 2" xfId="7782" xr:uid="{00000000-0005-0000-0000-0000661E0000}"/>
    <cellStyle name="Currency 2 6 4 3 3 2 3" xfId="7783" xr:uid="{00000000-0005-0000-0000-0000671E0000}"/>
    <cellStyle name="Currency 2 6 4 3 3 3" xfId="7784" xr:uid="{00000000-0005-0000-0000-0000681E0000}"/>
    <cellStyle name="Currency 2 6 4 3 4" xfId="7785" xr:uid="{00000000-0005-0000-0000-0000691E0000}"/>
    <cellStyle name="Currency 2 6 4 3 4 2" xfId="7786" xr:uid="{00000000-0005-0000-0000-00006A1E0000}"/>
    <cellStyle name="Currency 2 6 4 3 4 3" xfId="7787" xr:uid="{00000000-0005-0000-0000-00006B1E0000}"/>
    <cellStyle name="Currency 2 6 4 3 4 4" xfId="7788" xr:uid="{00000000-0005-0000-0000-00006C1E0000}"/>
    <cellStyle name="Currency 2 6 4 3 5" xfId="7789" xr:uid="{00000000-0005-0000-0000-00006D1E0000}"/>
    <cellStyle name="Currency 2 6 4 3 5 2" xfId="7790" xr:uid="{00000000-0005-0000-0000-00006E1E0000}"/>
    <cellStyle name="Currency 2 6 4 3 5 2 2" xfId="7791" xr:uid="{00000000-0005-0000-0000-00006F1E0000}"/>
    <cellStyle name="Currency 2 6 4 3 5 3" xfId="7792" xr:uid="{00000000-0005-0000-0000-0000701E0000}"/>
    <cellStyle name="Currency 2 6 4 3 6" xfId="7793" xr:uid="{00000000-0005-0000-0000-0000711E0000}"/>
    <cellStyle name="Currency 2 6 4 3 6 2" xfId="7794" xr:uid="{00000000-0005-0000-0000-0000721E0000}"/>
    <cellStyle name="Currency 2 6 4 3 6 2 2" xfId="7795" xr:uid="{00000000-0005-0000-0000-0000731E0000}"/>
    <cellStyle name="Currency 2 6 4 3 6 3" xfId="7796" xr:uid="{00000000-0005-0000-0000-0000741E0000}"/>
    <cellStyle name="Currency 2 6 4 3 7" xfId="7797" xr:uid="{00000000-0005-0000-0000-0000751E0000}"/>
    <cellStyle name="Currency 2 6 4 3 7 2" xfId="7798" xr:uid="{00000000-0005-0000-0000-0000761E0000}"/>
    <cellStyle name="Currency 2 6 4 3 7 2 2" xfId="7799" xr:uid="{00000000-0005-0000-0000-0000771E0000}"/>
    <cellStyle name="Currency 2 6 4 3 7 3" xfId="7800" xr:uid="{00000000-0005-0000-0000-0000781E0000}"/>
    <cellStyle name="Currency 2 6 4 3 8" xfId="7801" xr:uid="{00000000-0005-0000-0000-0000791E0000}"/>
    <cellStyle name="Currency 2 6 4 3 8 2" xfId="7802" xr:uid="{00000000-0005-0000-0000-00007A1E0000}"/>
    <cellStyle name="Currency 2 6 4 3 9" xfId="7803" xr:uid="{00000000-0005-0000-0000-00007B1E0000}"/>
    <cellStyle name="Currency 2 6 4 3 9 2" xfId="7804" xr:uid="{00000000-0005-0000-0000-00007C1E0000}"/>
    <cellStyle name="Currency 2 6 4 4" xfId="7805" xr:uid="{00000000-0005-0000-0000-00007D1E0000}"/>
    <cellStyle name="Currency 2 6 4 4 2" xfId="7806" xr:uid="{00000000-0005-0000-0000-00007E1E0000}"/>
    <cellStyle name="Currency 2 6 4 4 2 10" xfId="7807" xr:uid="{00000000-0005-0000-0000-00007F1E0000}"/>
    <cellStyle name="Currency 2 6 4 4 2 11" xfId="7808" xr:uid="{00000000-0005-0000-0000-0000801E0000}"/>
    <cellStyle name="Currency 2 6 4 4 2 2" xfId="7809" xr:uid="{00000000-0005-0000-0000-0000811E0000}"/>
    <cellStyle name="Currency 2 6 4 4 2 2 2" xfId="7810" xr:uid="{00000000-0005-0000-0000-0000821E0000}"/>
    <cellStyle name="Currency 2 6 4 4 2 2 3" xfId="7811" xr:uid="{00000000-0005-0000-0000-0000831E0000}"/>
    <cellStyle name="Currency 2 6 4 4 2 3" xfId="7812" xr:uid="{00000000-0005-0000-0000-0000841E0000}"/>
    <cellStyle name="Currency 2 6 4 4 2 3 2" xfId="7813" xr:uid="{00000000-0005-0000-0000-0000851E0000}"/>
    <cellStyle name="Currency 2 6 4 4 2 3 3" xfId="7814" xr:uid="{00000000-0005-0000-0000-0000861E0000}"/>
    <cellStyle name="Currency 2 6 4 4 2 4" xfId="7815" xr:uid="{00000000-0005-0000-0000-0000871E0000}"/>
    <cellStyle name="Currency 2 6 4 4 2 4 2" xfId="7816" xr:uid="{00000000-0005-0000-0000-0000881E0000}"/>
    <cellStyle name="Currency 2 6 4 4 2 4 2 2" xfId="7817" xr:uid="{00000000-0005-0000-0000-0000891E0000}"/>
    <cellStyle name="Currency 2 6 4 4 2 4 3" xfId="7818" xr:uid="{00000000-0005-0000-0000-00008A1E0000}"/>
    <cellStyle name="Currency 2 6 4 4 2 5" xfId="7819" xr:uid="{00000000-0005-0000-0000-00008B1E0000}"/>
    <cellStyle name="Currency 2 6 4 4 2 5 2" xfId="7820" xr:uid="{00000000-0005-0000-0000-00008C1E0000}"/>
    <cellStyle name="Currency 2 6 4 4 2 5 2 2" xfId="7821" xr:uid="{00000000-0005-0000-0000-00008D1E0000}"/>
    <cellStyle name="Currency 2 6 4 4 2 5 3" xfId="7822" xr:uid="{00000000-0005-0000-0000-00008E1E0000}"/>
    <cellStyle name="Currency 2 6 4 4 2 6" xfId="7823" xr:uid="{00000000-0005-0000-0000-00008F1E0000}"/>
    <cellStyle name="Currency 2 6 4 4 2 6 2" xfId="7824" xr:uid="{00000000-0005-0000-0000-0000901E0000}"/>
    <cellStyle name="Currency 2 6 4 4 2 6 2 2" xfId="7825" xr:uid="{00000000-0005-0000-0000-0000911E0000}"/>
    <cellStyle name="Currency 2 6 4 4 2 6 3" xfId="7826" xr:uid="{00000000-0005-0000-0000-0000921E0000}"/>
    <cellStyle name="Currency 2 6 4 4 2 7" xfId="7827" xr:uid="{00000000-0005-0000-0000-0000931E0000}"/>
    <cellStyle name="Currency 2 6 4 4 2 7 2" xfId="7828" xr:uid="{00000000-0005-0000-0000-0000941E0000}"/>
    <cellStyle name="Currency 2 6 4 4 2 8" xfId="7829" xr:uid="{00000000-0005-0000-0000-0000951E0000}"/>
    <cellStyle name="Currency 2 6 4 4 2 8 2" xfId="7830" xr:uid="{00000000-0005-0000-0000-0000961E0000}"/>
    <cellStyle name="Currency 2 6 4 4 2 9" xfId="7831" xr:uid="{00000000-0005-0000-0000-0000971E0000}"/>
    <cellStyle name="Currency 2 6 4 4 3" xfId="7832" xr:uid="{00000000-0005-0000-0000-0000981E0000}"/>
    <cellStyle name="Currency 2 6 4 4 3 2" xfId="7833" xr:uid="{00000000-0005-0000-0000-0000991E0000}"/>
    <cellStyle name="Currency 2 6 4 4 3 2 2" xfId="7834" xr:uid="{00000000-0005-0000-0000-00009A1E0000}"/>
    <cellStyle name="Currency 2 6 4 4 3 2 3" xfId="7835" xr:uid="{00000000-0005-0000-0000-00009B1E0000}"/>
    <cellStyle name="Currency 2 6 4 4 3 3" xfId="7836" xr:uid="{00000000-0005-0000-0000-00009C1E0000}"/>
    <cellStyle name="Currency 2 6 4 4 4" xfId="7837" xr:uid="{00000000-0005-0000-0000-00009D1E0000}"/>
    <cellStyle name="Currency 2 6 4 4 4 2" xfId="7838" xr:uid="{00000000-0005-0000-0000-00009E1E0000}"/>
    <cellStyle name="Currency 2 6 4 4 4 2 2" xfId="7839" xr:uid="{00000000-0005-0000-0000-00009F1E0000}"/>
    <cellStyle name="Currency 2 6 4 4 4 3" xfId="7840" xr:uid="{00000000-0005-0000-0000-0000A01E0000}"/>
    <cellStyle name="Currency 2 6 4 4 4 4" xfId="7841" xr:uid="{00000000-0005-0000-0000-0000A11E0000}"/>
    <cellStyle name="Currency 2 6 4 4 5" xfId="7842" xr:uid="{00000000-0005-0000-0000-0000A21E0000}"/>
    <cellStyle name="Currency 2 6 4 4 5 2" xfId="7843" xr:uid="{00000000-0005-0000-0000-0000A31E0000}"/>
    <cellStyle name="Currency 2 6 4 4 5 2 2" xfId="7844" xr:uid="{00000000-0005-0000-0000-0000A41E0000}"/>
    <cellStyle name="Currency 2 6 4 4 5 3" xfId="7845" xr:uid="{00000000-0005-0000-0000-0000A51E0000}"/>
    <cellStyle name="Currency 2 6 4 4 6" xfId="7846" xr:uid="{00000000-0005-0000-0000-0000A61E0000}"/>
    <cellStyle name="Currency 2 6 4 4 7" xfId="7847" xr:uid="{00000000-0005-0000-0000-0000A71E0000}"/>
    <cellStyle name="Currency 2 6 4 5" xfId="7848" xr:uid="{00000000-0005-0000-0000-0000A81E0000}"/>
    <cellStyle name="Currency 2 6 4 5 10" xfId="7849" xr:uid="{00000000-0005-0000-0000-0000A91E0000}"/>
    <cellStyle name="Currency 2 6 4 5 2" xfId="7850" xr:uid="{00000000-0005-0000-0000-0000AA1E0000}"/>
    <cellStyle name="Currency 2 6 4 5 2 2" xfId="7851" xr:uid="{00000000-0005-0000-0000-0000AB1E0000}"/>
    <cellStyle name="Currency 2 6 4 5 2 3" xfId="7852" xr:uid="{00000000-0005-0000-0000-0000AC1E0000}"/>
    <cellStyle name="Currency 2 6 4 5 3" xfId="7853" xr:uid="{00000000-0005-0000-0000-0000AD1E0000}"/>
    <cellStyle name="Currency 2 6 4 5 3 2" xfId="7854" xr:uid="{00000000-0005-0000-0000-0000AE1E0000}"/>
    <cellStyle name="Currency 2 6 4 5 3 3" xfId="7855" xr:uid="{00000000-0005-0000-0000-0000AF1E0000}"/>
    <cellStyle name="Currency 2 6 4 5 4" xfId="7856" xr:uid="{00000000-0005-0000-0000-0000B01E0000}"/>
    <cellStyle name="Currency 2 6 4 5 4 2" xfId="7857" xr:uid="{00000000-0005-0000-0000-0000B11E0000}"/>
    <cellStyle name="Currency 2 6 4 5 4 2 2" xfId="7858" xr:uid="{00000000-0005-0000-0000-0000B21E0000}"/>
    <cellStyle name="Currency 2 6 4 5 4 3" xfId="7859" xr:uid="{00000000-0005-0000-0000-0000B31E0000}"/>
    <cellStyle name="Currency 2 6 4 5 5" xfId="7860" xr:uid="{00000000-0005-0000-0000-0000B41E0000}"/>
    <cellStyle name="Currency 2 6 4 5 5 2" xfId="7861" xr:uid="{00000000-0005-0000-0000-0000B51E0000}"/>
    <cellStyle name="Currency 2 6 4 5 5 2 2" xfId="7862" xr:uid="{00000000-0005-0000-0000-0000B61E0000}"/>
    <cellStyle name="Currency 2 6 4 5 5 3" xfId="7863" xr:uid="{00000000-0005-0000-0000-0000B71E0000}"/>
    <cellStyle name="Currency 2 6 4 5 6" xfId="7864" xr:uid="{00000000-0005-0000-0000-0000B81E0000}"/>
    <cellStyle name="Currency 2 6 4 5 6 2" xfId="7865" xr:uid="{00000000-0005-0000-0000-0000B91E0000}"/>
    <cellStyle name="Currency 2 6 4 5 6 2 2" xfId="7866" xr:uid="{00000000-0005-0000-0000-0000BA1E0000}"/>
    <cellStyle name="Currency 2 6 4 5 6 3" xfId="7867" xr:uid="{00000000-0005-0000-0000-0000BB1E0000}"/>
    <cellStyle name="Currency 2 6 4 5 7" xfId="7868" xr:uid="{00000000-0005-0000-0000-0000BC1E0000}"/>
    <cellStyle name="Currency 2 6 4 5 7 2" xfId="7869" xr:uid="{00000000-0005-0000-0000-0000BD1E0000}"/>
    <cellStyle name="Currency 2 6 4 5 8" xfId="7870" xr:uid="{00000000-0005-0000-0000-0000BE1E0000}"/>
    <cellStyle name="Currency 2 6 4 5 8 2" xfId="7871" xr:uid="{00000000-0005-0000-0000-0000BF1E0000}"/>
    <cellStyle name="Currency 2 6 4 5 9" xfId="7872" xr:uid="{00000000-0005-0000-0000-0000C01E0000}"/>
    <cellStyle name="Currency 2 6 4 6" xfId="7873" xr:uid="{00000000-0005-0000-0000-0000C11E0000}"/>
    <cellStyle name="Currency 2 6 4 6 10" xfId="7874" xr:uid="{00000000-0005-0000-0000-0000C21E0000}"/>
    <cellStyle name="Currency 2 6 4 6 11" xfId="7875" xr:uid="{00000000-0005-0000-0000-0000C31E0000}"/>
    <cellStyle name="Currency 2 6 4 6 12" xfId="7876" xr:uid="{00000000-0005-0000-0000-0000C41E0000}"/>
    <cellStyle name="Currency 2 6 4 6 2" xfId="7877" xr:uid="{00000000-0005-0000-0000-0000C51E0000}"/>
    <cellStyle name="Currency 2 6 4 6 2 2" xfId="7878" xr:uid="{00000000-0005-0000-0000-0000C61E0000}"/>
    <cellStyle name="Currency 2 6 4 6 2 3" xfId="7879" xr:uid="{00000000-0005-0000-0000-0000C71E0000}"/>
    <cellStyle name="Currency 2 6 4 6 3" xfId="7880" xr:uid="{00000000-0005-0000-0000-0000C81E0000}"/>
    <cellStyle name="Currency 2 6 4 6 3 2" xfId="7881" xr:uid="{00000000-0005-0000-0000-0000C91E0000}"/>
    <cellStyle name="Currency 2 6 4 6 3 3" xfId="7882" xr:uid="{00000000-0005-0000-0000-0000CA1E0000}"/>
    <cellStyle name="Currency 2 6 4 6 4" xfId="7883" xr:uid="{00000000-0005-0000-0000-0000CB1E0000}"/>
    <cellStyle name="Currency 2 6 4 6 5" xfId="7884" xr:uid="{00000000-0005-0000-0000-0000CC1E0000}"/>
    <cellStyle name="Currency 2 6 4 6 5 2" xfId="7885" xr:uid="{00000000-0005-0000-0000-0000CD1E0000}"/>
    <cellStyle name="Currency 2 6 4 6 5 2 2" xfId="7886" xr:uid="{00000000-0005-0000-0000-0000CE1E0000}"/>
    <cellStyle name="Currency 2 6 4 6 5 3" xfId="7887" xr:uid="{00000000-0005-0000-0000-0000CF1E0000}"/>
    <cellStyle name="Currency 2 6 4 6 6" xfId="7888" xr:uid="{00000000-0005-0000-0000-0000D01E0000}"/>
    <cellStyle name="Currency 2 6 4 6 6 2" xfId="7889" xr:uid="{00000000-0005-0000-0000-0000D11E0000}"/>
    <cellStyle name="Currency 2 6 4 6 6 2 2" xfId="7890" xr:uid="{00000000-0005-0000-0000-0000D21E0000}"/>
    <cellStyle name="Currency 2 6 4 6 6 3" xfId="7891" xr:uid="{00000000-0005-0000-0000-0000D31E0000}"/>
    <cellStyle name="Currency 2 6 4 6 7" xfId="7892" xr:uid="{00000000-0005-0000-0000-0000D41E0000}"/>
    <cellStyle name="Currency 2 6 4 6 7 2" xfId="7893" xr:uid="{00000000-0005-0000-0000-0000D51E0000}"/>
    <cellStyle name="Currency 2 6 4 6 7 2 2" xfId="7894" xr:uid="{00000000-0005-0000-0000-0000D61E0000}"/>
    <cellStyle name="Currency 2 6 4 6 7 3" xfId="7895" xr:uid="{00000000-0005-0000-0000-0000D71E0000}"/>
    <cellStyle name="Currency 2 6 4 6 8" xfId="7896" xr:uid="{00000000-0005-0000-0000-0000D81E0000}"/>
    <cellStyle name="Currency 2 6 4 6 8 2" xfId="7897" xr:uid="{00000000-0005-0000-0000-0000D91E0000}"/>
    <cellStyle name="Currency 2 6 4 6 9" xfId="7898" xr:uid="{00000000-0005-0000-0000-0000DA1E0000}"/>
    <cellStyle name="Currency 2 6 4 6 9 2" xfId="7899" xr:uid="{00000000-0005-0000-0000-0000DB1E0000}"/>
    <cellStyle name="Currency 2 6 4 7" xfId="7900" xr:uid="{00000000-0005-0000-0000-0000DC1E0000}"/>
    <cellStyle name="Currency 2 6 4 7 2" xfId="7901" xr:uid="{00000000-0005-0000-0000-0000DD1E0000}"/>
    <cellStyle name="Currency 2 6 4 7 3" xfId="7902" xr:uid="{00000000-0005-0000-0000-0000DE1E0000}"/>
    <cellStyle name="Currency 2 6 4 8" xfId="7903" xr:uid="{00000000-0005-0000-0000-0000DF1E0000}"/>
    <cellStyle name="Currency 2 6 4 8 2" xfId="7904" xr:uid="{00000000-0005-0000-0000-0000E01E0000}"/>
    <cellStyle name="Currency 2 6 4 8 2 2" xfId="7905" xr:uid="{00000000-0005-0000-0000-0000E11E0000}"/>
    <cellStyle name="Currency 2 6 4 8 3" xfId="7906" xr:uid="{00000000-0005-0000-0000-0000E21E0000}"/>
    <cellStyle name="Currency 2 6 4 8 4" xfId="7907" xr:uid="{00000000-0005-0000-0000-0000E31E0000}"/>
    <cellStyle name="Currency 2 6 4 9" xfId="7908" xr:uid="{00000000-0005-0000-0000-0000E41E0000}"/>
    <cellStyle name="Currency 2 6 4 9 2" xfId="7909" xr:uid="{00000000-0005-0000-0000-0000E51E0000}"/>
    <cellStyle name="Currency 2 6 4 9 2 2" xfId="7910" xr:uid="{00000000-0005-0000-0000-0000E61E0000}"/>
    <cellStyle name="Currency 2 6 4 9 3" xfId="7911" xr:uid="{00000000-0005-0000-0000-0000E71E0000}"/>
    <cellStyle name="Currency 2 6 5" xfId="7912" xr:uid="{00000000-0005-0000-0000-0000E81E0000}"/>
    <cellStyle name="Currency 2 6 5 10" xfId="7913" xr:uid="{00000000-0005-0000-0000-0000E91E0000}"/>
    <cellStyle name="Currency 2 6 5 10 2" xfId="7914" xr:uid="{00000000-0005-0000-0000-0000EA1E0000}"/>
    <cellStyle name="Currency 2 6 5 10 2 2" xfId="7915" xr:uid="{00000000-0005-0000-0000-0000EB1E0000}"/>
    <cellStyle name="Currency 2 6 5 10 3" xfId="7916" xr:uid="{00000000-0005-0000-0000-0000EC1E0000}"/>
    <cellStyle name="Currency 2 6 5 11" xfId="7917" xr:uid="{00000000-0005-0000-0000-0000ED1E0000}"/>
    <cellStyle name="Currency 2 6 5 11 2" xfId="7918" xr:uid="{00000000-0005-0000-0000-0000EE1E0000}"/>
    <cellStyle name="Currency 2 6 5 12" xfId="7919" xr:uid="{00000000-0005-0000-0000-0000EF1E0000}"/>
    <cellStyle name="Currency 2 6 5 12 2" xfId="7920" xr:uid="{00000000-0005-0000-0000-0000F01E0000}"/>
    <cellStyle name="Currency 2 6 5 13" xfId="7921" xr:uid="{00000000-0005-0000-0000-0000F11E0000}"/>
    <cellStyle name="Currency 2 6 5 14" xfId="7922" xr:uid="{00000000-0005-0000-0000-0000F21E0000}"/>
    <cellStyle name="Currency 2 6 5 15" xfId="7923" xr:uid="{00000000-0005-0000-0000-0000F31E0000}"/>
    <cellStyle name="Currency 2 6 5 16" xfId="7924" xr:uid="{00000000-0005-0000-0000-0000F41E0000}"/>
    <cellStyle name="Currency 2 6 5 2" xfId="7925" xr:uid="{00000000-0005-0000-0000-0000F51E0000}"/>
    <cellStyle name="Currency 2 6 5 2 2" xfId="7926" xr:uid="{00000000-0005-0000-0000-0000F61E0000}"/>
    <cellStyle name="Currency 2 6 5 2 2 10" xfId="7927" xr:uid="{00000000-0005-0000-0000-0000F71E0000}"/>
    <cellStyle name="Currency 2 6 5 2 2 2" xfId="7928" xr:uid="{00000000-0005-0000-0000-0000F81E0000}"/>
    <cellStyle name="Currency 2 6 5 2 2 2 2" xfId="7929" xr:uid="{00000000-0005-0000-0000-0000F91E0000}"/>
    <cellStyle name="Currency 2 6 5 2 2 2 3" xfId="7930" xr:uid="{00000000-0005-0000-0000-0000FA1E0000}"/>
    <cellStyle name="Currency 2 6 5 2 2 3" xfId="7931" xr:uid="{00000000-0005-0000-0000-0000FB1E0000}"/>
    <cellStyle name="Currency 2 6 5 2 2 3 2" xfId="7932" xr:uid="{00000000-0005-0000-0000-0000FC1E0000}"/>
    <cellStyle name="Currency 2 6 5 2 2 3 3" xfId="7933" xr:uid="{00000000-0005-0000-0000-0000FD1E0000}"/>
    <cellStyle name="Currency 2 6 5 2 2 4" xfId="7934" xr:uid="{00000000-0005-0000-0000-0000FE1E0000}"/>
    <cellStyle name="Currency 2 6 5 2 2 4 2" xfId="7935" xr:uid="{00000000-0005-0000-0000-0000FF1E0000}"/>
    <cellStyle name="Currency 2 6 5 2 2 4 2 2" xfId="7936" xr:uid="{00000000-0005-0000-0000-0000001F0000}"/>
    <cellStyle name="Currency 2 6 5 2 2 4 3" xfId="7937" xr:uid="{00000000-0005-0000-0000-0000011F0000}"/>
    <cellStyle name="Currency 2 6 5 2 2 5" xfId="7938" xr:uid="{00000000-0005-0000-0000-0000021F0000}"/>
    <cellStyle name="Currency 2 6 5 2 2 5 2" xfId="7939" xr:uid="{00000000-0005-0000-0000-0000031F0000}"/>
    <cellStyle name="Currency 2 6 5 2 2 5 2 2" xfId="7940" xr:uid="{00000000-0005-0000-0000-0000041F0000}"/>
    <cellStyle name="Currency 2 6 5 2 2 5 3" xfId="7941" xr:uid="{00000000-0005-0000-0000-0000051F0000}"/>
    <cellStyle name="Currency 2 6 5 2 2 6" xfId="7942" xr:uid="{00000000-0005-0000-0000-0000061F0000}"/>
    <cellStyle name="Currency 2 6 5 2 2 6 2" xfId="7943" xr:uid="{00000000-0005-0000-0000-0000071F0000}"/>
    <cellStyle name="Currency 2 6 5 2 2 6 2 2" xfId="7944" xr:uid="{00000000-0005-0000-0000-0000081F0000}"/>
    <cellStyle name="Currency 2 6 5 2 2 6 3" xfId="7945" xr:uid="{00000000-0005-0000-0000-0000091F0000}"/>
    <cellStyle name="Currency 2 6 5 2 2 7" xfId="7946" xr:uid="{00000000-0005-0000-0000-00000A1F0000}"/>
    <cellStyle name="Currency 2 6 5 2 2 7 2" xfId="7947" xr:uid="{00000000-0005-0000-0000-00000B1F0000}"/>
    <cellStyle name="Currency 2 6 5 2 2 8" xfId="7948" xr:uid="{00000000-0005-0000-0000-00000C1F0000}"/>
    <cellStyle name="Currency 2 6 5 2 2 8 2" xfId="7949" xr:uid="{00000000-0005-0000-0000-00000D1F0000}"/>
    <cellStyle name="Currency 2 6 5 2 2 9" xfId="7950" xr:uid="{00000000-0005-0000-0000-00000E1F0000}"/>
    <cellStyle name="Currency 2 6 5 2 3" xfId="7951" xr:uid="{00000000-0005-0000-0000-00000F1F0000}"/>
    <cellStyle name="Currency 2 6 5 2 3 10" xfId="7952" xr:uid="{00000000-0005-0000-0000-0000101F0000}"/>
    <cellStyle name="Currency 2 6 5 2 3 2" xfId="7953" xr:uid="{00000000-0005-0000-0000-0000111F0000}"/>
    <cellStyle name="Currency 2 6 5 2 3 2 2" xfId="7954" xr:uid="{00000000-0005-0000-0000-0000121F0000}"/>
    <cellStyle name="Currency 2 6 5 2 3 2 3" xfId="7955" xr:uid="{00000000-0005-0000-0000-0000131F0000}"/>
    <cellStyle name="Currency 2 6 5 2 3 3" xfId="7956" xr:uid="{00000000-0005-0000-0000-0000141F0000}"/>
    <cellStyle name="Currency 2 6 5 2 3 3 2" xfId="7957" xr:uid="{00000000-0005-0000-0000-0000151F0000}"/>
    <cellStyle name="Currency 2 6 5 2 3 3 3" xfId="7958" xr:uid="{00000000-0005-0000-0000-0000161F0000}"/>
    <cellStyle name="Currency 2 6 5 2 3 4" xfId="7959" xr:uid="{00000000-0005-0000-0000-0000171F0000}"/>
    <cellStyle name="Currency 2 6 5 2 3 4 2" xfId="7960" xr:uid="{00000000-0005-0000-0000-0000181F0000}"/>
    <cellStyle name="Currency 2 6 5 2 3 4 2 2" xfId="7961" xr:uid="{00000000-0005-0000-0000-0000191F0000}"/>
    <cellStyle name="Currency 2 6 5 2 3 4 3" xfId="7962" xr:uid="{00000000-0005-0000-0000-00001A1F0000}"/>
    <cellStyle name="Currency 2 6 5 2 3 5" xfId="7963" xr:uid="{00000000-0005-0000-0000-00001B1F0000}"/>
    <cellStyle name="Currency 2 6 5 2 3 5 2" xfId="7964" xr:uid="{00000000-0005-0000-0000-00001C1F0000}"/>
    <cellStyle name="Currency 2 6 5 2 3 5 2 2" xfId="7965" xr:uid="{00000000-0005-0000-0000-00001D1F0000}"/>
    <cellStyle name="Currency 2 6 5 2 3 5 3" xfId="7966" xr:uid="{00000000-0005-0000-0000-00001E1F0000}"/>
    <cellStyle name="Currency 2 6 5 2 3 6" xfId="7967" xr:uid="{00000000-0005-0000-0000-00001F1F0000}"/>
    <cellStyle name="Currency 2 6 5 2 3 6 2" xfId="7968" xr:uid="{00000000-0005-0000-0000-0000201F0000}"/>
    <cellStyle name="Currency 2 6 5 2 3 6 2 2" xfId="7969" xr:uid="{00000000-0005-0000-0000-0000211F0000}"/>
    <cellStyle name="Currency 2 6 5 2 3 6 3" xfId="7970" xr:uid="{00000000-0005-0000-0000-0000221F0000}"/>
    <cellStyle name="Currency 2 6 5 2 3 7" xfId="7971" xr:uid="{00000000-0005-0000-0000-0000231F0000}"/>
    <cellStyle name="Currency 2 6 5 2 3 7 2" xfId="7972" xr:uid="{00000000-0005-0000-0000-0000241F0000}"/>
    <cellStyle name="Currency 2 6 5 2 3 8" xfId="7973" xr:uid="{00000000-0005-0000-0000-0000251F0000}"/>
    <cellStyle name="Currency 2 6 5 2 3 8 2" xfId="7974" xr:uid="{00000000-0005-0000-0000-0000261F0000}"/>
    <cellStyle name="Currency 2 6 5 2 3 9" xfId="7975" xr:uid="{00000000-0005-0000-0000-0000271F0000}"/>
    <cellStyle name="Currency 2 6 5 2 4" xfId="7976" xr:uid="{00000000-0005-0000-0000-0000281F0000}"/>
    <cellStyle name="Currency 2 6 5 2 4 10" xfId="7977" xr:uid="{00000000-0005-0000-0000-0000291F0000}"/>
    <cellStyle name="Currency 2 6 5 2 4 2" xfId="7978" xr:uid="{00000000-0005-0000-0000-00002A1F0000}"/>
    <cellStyle name="Currency 2 6 5 2 4 3" xfId="7979" xr:uid="{00000000-0005-0000-0000-00002B1F0000}"/>
    <cellStyle name="Currency 2 6 5 2 4 3 2" xfId="7980" xr:uid="{00000000-0005-0000-0000-00002C1F0000}"/>
    <cellStyle name="Currency 2 6 5 2 4 3 2 2" xfId="7981" xr:uid="{00000000-0005-0000-0000-00002D1F0000}"/>
    <cellStyle name="Currency 2 6 5 2 4 3 3" xfId="7982" xr:uid="{00000000-0005-0000-0000-00002E1F0000}"/>
    <cellStyle name="Currency 2 6 5 2 4 4" xfId="7983" xr:uid="{00000000-0005-0000-0000-00002F1F0000}"/>
    <cellStyle name="Currency 2 6 5 2 4 4 2" xfId="7984" xr:uid="{00000000-0005-0000-0000-0000301F0000}"/>
    <cellStyle name="Currency 2 6 5 2 4 4 2 2" xfId="7985" xr:uid="{00000000-0005-0000-0000-0000311F0000}"/>
    <cellStyle name="Currency 2 6 5 2 4 4 3" xfId="7986" xr:uid="{00000000-0005-0000-0000-0000321F0000}"/>
    <cellStyle name="Currency 2 6 5 2 4 5" xfId="7987" xr:uid="{00000000-0005-0000-0000-0000331F0000}"/>
    <cellStyle name="Currency 2 6 5 2 4 5 2" xfId="7988" xr:uid="{00000000-0005-0000-0000-0000341F0000}"/>
    <cellStyle name="Currency 2 6 5 2 4 5 2 2" xfId="7989" xr:uid="{00000000-0005-0000-0000-0000351F0000}"/>
    <cellStyle name="Currency 2 6 5 2 4 5 3" xfId="7990" xr:uid="{00000000-0005-0000-0000-0000361F0000}"/>
    <cellStyle name="Currency 2 6 5 2 4 6" xfId="7991" xr:uid="{00000000-0005-0000-0000-0000371F0000}"/>
    <cellStyle name="Currency 2 6 5 2 4 6 2" xfId="7992" xr:uid="{00000000-0005-0000-0000-0000381F0000}"/>
    <cellStyle name="Currency 2 6 5 2 4 7" xfId="7993" xr:uid="{00000000-0005-0000-0000-0000391F0000}"/>
    <cellStyle name="Currency 2 6 5 2 4 7 2" xfId="7994" xr:uid="{00000000-0005-0000-0000-00003A1F0000}"/>
    <cellStyle name="Currency 2 6 5 2 4 8" xfId="7995" xr:uid="{00000000-0005-0000-0000-00003B1F0000}"/>
    <cellStyle name="Currency 2 6 5 2 4 9" xfId="7996" xr:uid="{00000000-0005-0000-0000-00003C1F0000}"/>
    <cellStyle name="Currency 2 6 5 2 5" xfId="7997" xr:uid="{00000000-0005-0000-0000-00003D1F0000}"/>
    <cellStyle name="Currency 2 6 5 2 5 2" xfId="7998" xr:uid="{00000000-0005-0000-0000-00003E1F0000}"/>
    <cellStyle name="Currency 2 6 5 2 5 3" xfId="7999" xr:uid="{00000000-0005-0000-0000-00003F1F0000}"/>
    <cellStyle name="Currency 2 6 5 2 5 4" xfId="8000" xr:uid="{00000000-0005-0000-0000-0000401F0000}"/>
    <cellStyle name="Currency 2 6 5 2 6" xfId="8001" xr:uid="{00000000-0005-0000-0000-0000411F0000}"/>
    <cellStyle name="Currency 2 6 5 2 6 2" xfId="8002" xr:uid="{00000000-0005-0000-0000-0000421F0000}"/>
    <cellStyle name="Currency 2 6 5 2 6 2 2" xfId="8003" xr:uid="{00000000-0005-0000-0000-0000431F0000}"/>
    <cellStyle name="Currency 2 6 5 2 6 2 2 2" xfId="8004" xr:uid="{00000000-0005-0000-0000-0000441F0000}"/>
    <cellStyle name="Currency 2 6 5 2 6 2 3" xfId="8005" xr:uid="{00000000-0005-0000-0000-0000451F0000}"/>
    <cellStyle name="Currency 2 6 5 2 6 3" xfId="8006" xr:uid="{00000000-0005-0000-0000-0000461F0000}"/>
    <cellStyle name="Currency 2 6 5 2 6 3 2" xfId="8007" xr:uid="{00000000-0005-0000-0000-0000471F0000}"/>
    <cellStyle name="Currency 2 6 5 2 6 3 2 2" xfId="8008" xr:uid="{00000000-0005-0000-0000-0000481F0000}"/>
    <cellStyle name="Currency 2 6 5 2 6 3 3" xfId="8009" xr:uid="{00000000-0005-0000-0000-0000491F0000}"/>
    <cellStyle name="Currency 2 6 5 2 6 4" xfId="8010" xr:uid="{00000000-0005-0000-0000-00004A1F0000}"/>
    <cellStyle name="Currency 2 6 5 2 6 4 2" xfId="8011" xr:uid="{00000000-0005-0000-0000-00004B1F0000}"/>
    <cellStyle name="Currency 2 6 5 2 6 4 2 2" xfId="8012" xr:uid="{00000000-0005-0000-0000-00004C1F0000}"/>
    <cellStyle name="Currency 2 6 5 2 6 4 3" xfId="8013" xr:uid="{00000000-0005-0000-0000-00004D1F0000}"/>
    <cellStyle name="Currency 2 6 5 2 6 5" xfId="8014" xr:uid="{00000000-0005-0000-0000-00004E1F0000}"/>
    <cellStyle name="Currency 2 6 5 2 6 5 2" xfId="8015" xr:uid="{00000000-0005-0000-0000-00004F1F0000}"/>
    <cellStyle name="Currency 2 6 5 2 6 6" xfId="8016" xr:uid="{00000000-0005-0000-0000-0000501F0000}"/>
    <cellStyle name="Currency 2 6 5 2 6 6 2" xfId="8017" xr:uid="{00000000-0005-0000-0000-0000511F0000}"/>
    <cellStyle name="Currency 2 6 5 2 6 7" xfId="8018" xr:uid="{00000000-0005-0000-0000-0000521F0000}"/>
    <cellStyle name="Currency 2 6 5 2 7" xfId="8019" xr:uid="{00000000-0005-0000-0000-0000531F0000}"/>
    <cellStyle name="Currency 2 6 5 2 7 2" xfId="8020" xr:uid="{00000000-0005-0000-0000-0000541F0000}"/>
    <cellStyle name="Currency 2 6 5 2 7 2 2" xfId="8021" xr:uid="{00000000-0005-0000-0000-0000551F0000}"/>
    <cellStyle name="Currency 2 6 5 2 7 3" xfId="8022" xr:uid="{00000000-0005-0000-0000-0000561F0000}"/>
    <cellStyle name="Currency 2 6 5 2 8" xfId="8023" xr:uid="{00000000-0005-0000-0000-0000571F0000}"/>
    <cellStyle name="Currency 2 6 5 2 8 2" xfId="8024" xr:uid="{00000000-0005-0000-0000-0000581F0000}"/>
    <cellStyle name="Currency 2 6 5 2 8 2 2" xfId="8025" xr:uid="{00000000-0005-0000-0000-0000591F0000}"/>
    <cellStyle name="Currency 2 6 5 2 8 3" xfId="8026" xr:uid="{00000000-0005-0000-0000-00005A1F0000}"/>
    <cellStyle name="Currency 2 6 5 2 9" xfId="8027" xr:uid="{00000000-0005-0000-0000-00005B1F0000}"/>
    <cellStyle name="Currency 2 6 5 3" xfId="8028" xr:uid="{00000000-0005-0000-0000-00005C1F0000}"/>
    <cellStyle name="Currency 2 6 5 3 10" xfId="8029" xr:uid="{00000000-0005-0000-0000-00005D1F0000}"/>
    <cellStyle name="Currency 2 6 5 3 11" xfId="8030" xr:uid="{00000000-0005-0000-0000-00005E1F0000}"/>
    <cellStyle name="Currency 2 6 5 3 12" xfId="8031" xr:uid="{00000000-0005-0000-0000-00005F1F0000}"/>
    <cellStyle name="Currency 2 6 5 3 13" xfId="8032" xr:uid="{00000000-0005-0000-0000-0000601F0000}"/>
    <cellStyle name="Currency 2 6 5 3 2" xfId="8033" xr:uid="{00000000-0005-0000-0000-0000611F0000}"/>
    <cellStyle name="Currency 2 6 5 3 2 10" xfId="8034" xr:uid="{00000000-0005-0000-0000-0000621F0000}"/>
    <cellStyle name="Currency 2 6 5 3 2 2" xfId="8035" xr:uid="{00000000-0005-0000-0000-0000631F0000}"/>
    <cellStyle name="Currency 2 6 5 3 2 2 2" xfId="8036" xr:uid="{00000000-0005-0000-0000-0000641F0000}"/>
    <cellStyle name="Currency 2 6 5 3 2 2 3" xfId="8037" xr:uid="{00000000-0005-0000-0000-0000651F0000}"/>
    <cellStyle name="Currency 2 6 5 3 2 3" xfId="8038" xr:uid="{00000000-0005-0000-0000-0000661F0000}"/>
    <cellStyle name="Currency 2 6 5 3 2 3 2" xfId="8039" xr:uid="{00000000-0005-0000-0000-0000671F0000}"/>
    <cellStyle name="Currency 2 6 5 3 2 3 3" xfId="8040" xr:uid="{00000000-0005-0000-0000-0000681F0000}"/>
    <cellStyle name="Currency 2 6 5 3 2 3 4" xfId="8041" xr:uid="{00000000-0005-0000-0000-0000691F0000}"/>
    <cellStyle name="Currency 2 6 5 3 2 4" xfId="8042" xr:uid="{00000000-0005-0000-0000-00006A1F0000}"/>
    <cellStyle name="Currency 2 6 5 3 2 4 2" xfId="8043" xr:uid="{00000000-0005-0000-0000-00006B1F0000}"/>
    <cellStyle name="Currency 2 6 5 3 2 4 2 2" xfId="8044" xr:uid="{00000000-0005-0000-0000-00006C1F0000}"/>
    <cellStyle name="Currency 2 6 5 3 2 4 3" xfId="8045" xr:uid="{00000000-0005-0000-0000-00006D1F0000}"/>
    <cellStyle name="Currency 2 6 5 3 2 5" xfId="8046" xr:uid="{00000000-0005-0000-0000-00006E1F0000}"/>
    <cellStyle name="Currency 2 6 5 3 2 5 2" xfId="8047" xr:uid="{00000000-0005-0000-0000-00006F1F0000}"/>
    <cellStyle name="Currency 2 6 5 3 2 5 2 2" xfId="8048" xr:uid="{00000000-0005-0000-0000-0000701F0000}"/>
    <cellStyle name="Currency 2 6 5 3 2 5 3" xfId="8049" xr:uid="{00000000-0005-0000-0000-0000711F0000}"/>
    <cellStyle name="Currency 2 6 5 3 2 6" xfId="8050" xr:uid="{00000000-0005-0000-0000-0000721F0000}"/>
    <cellStyle name="Currency 2 6 5 3 2 6 2" xfId="8051" xr:uid="{00000000-0005-0000-0000-0000731F0000}"/>
    <cellStyle name="Currency 2 6 5 3 2 6 2 2" xfId="8052" xr:uid="{00000000-0005-0000-0000-0000741F0000}"/>
    <cellStyle name="Currency 2 6 5 3 2 6 3" xfId="8053" xr:uid="{00000000-0005-0000-0000-0000751F0000}"/>
    <cellStyle name="Currency 2 6 5 3 2 7" xfId="8054" xr:uid="{00000000-0005-0000-0000-0000761F0000}"/>
    <cellStyle name="Currency 2 6 5 3 2 7 2" xfId="8055" xr:uid="{00000000-0005-0000-0000-0000771F0000}"/>
    <cellStyle name="Currency 2 6 5 3 2 8" xfId="8056" xr:uid="{00000000-0005-0000-0000-0000781F0000}"/>
    <cellStyle name="Currency 2 6 5 3 2 8 2" xfId="8057" xr:uid="{00000000-0005-0000-0000-0000791F0000}"/>
    <cellStyle name="Currency 2 6 5 3 2 9" xfId="8058" xr:uid="{00000000-0005-0000-0000-00007A1F0000}"/>
    <cellStyle name="Currency 2 6 5 3 3" xfId="8059" xr:uid="{00000000-0005-0000-0000-00007B1F0000}"/>
    <cellStyle name="Currency 2 6 5 3 3 2" xfId="8060" xr:uid="{00000000-0005-0000-0000-00007C1F0000}"/>
    <cellStyle name="Currency 2 6 5 3 3 2 2" xfId="8061" xr:uid="{00000000-0005-0000-0000-00007D1F0000}"/>
    <cellStyle name="Currency 2 6 5 3 3 2 3" xfId="8062" xr:uid="{00000000-0005-0000-0000-00007E1F0000}"/>
    <cellStyle name="Currency 2 6 5 3 3 3" xfId="8063" xr:uid="{00000000-0005-0000-0000-00007F1F0000}"/>
    <cellStyle name="Currency 2 6 5 3 4" xfId="8064" xr:uid="{00000000-0005-0000-0000-0000801F0000}"/>
    <cellStyle name="Currency 2 6 5 3 4 2" xfId="8065" xr:uid="{00000000-0005-0000-0000-0000811F0000}"/>
    <cellStyle name="Currency 2 6 5 3 4 3" xfId="8066" xr:uid="{00000000-0005-0000-0000-0000821F0000}"/>
    <cellStyle name="Currency 2 6 5 3 4 4" xfId="8067" xr:uid="{00000000-0005-0000-0000-0000831F0000}"/>
    <cellStyle name="Currency 2 6 5 3 5" xfId="8068" xr:uid="{00000000-0005-0000-0000-0000841F0000}"/>
    <cellStyle name="Currency 2 6 5 3 5 2" xfId="8069" xr:uid="{00000000-0005-0000-0000-0000851F0000}"/>
    <cellStyle name="Currency 2 6 5 3 5 2 2" xfId="8070" xr:uid="{00000000-0005-0000-0000-0000861F0000}"/>
    <cellStyle name="Currency 2 6 5 3 5 3" xfId="8071" xr:uid="{00000000-0005-0000-0000-0000871F0000}"/>
    <cellStyle name="Currency 2 6 5 3 6" xfId="8072" xr:uid="{00000000-0005-0000-0000-0000881F0000}"/>
    <cellStyle name="Currency 2 6 5 3 6 2" xfId="8073" xr:uid="{00000000-0005-0000-0000-0000891F0000}"/>
    <cellStyle name="Currency 2 6 5 3 6 2 2" xfId="8074" xr:uid="{00000000-0005-0000-0000-00008A1F0000}"/>
    <cellStyle name="Currency 2 6 5 3 6 3" xfId="8075" xr:uid="{00000000-0005-0000-0000-00008B1F0000}"/>
    <cellStyle name="Currency 2 6 5 3 7" xfId="8076" xr:uid="{00000000-0005-0000-0000-00008C1F0000}"/>
    <cellStyle name="Currency 2 6 5 3 7 2" xfId="8077" xr:uid="{00000000-0005-0000-0000-00008D1F0000}"/>
    <cellStyle name="Currency 2 6 5 3 7 2 2" xfId="8078" xr:uid="{00000000-0005-0000-0000-00008E1F0000}"/>
    <cellStyle name="Currency 2 6 5 3 7 3" xfId="8079" xr:uid="{00000000-0005-0000-0000-00008F1F0000}"/>
    <cellStyle name="Currency 2 6 5 3 8" xfId="8080" xr:uid="{00000000-0005-0000-0000-0000901F0000}"/>
    <cellStyle name="Currency 2 6 5 3 8 2" xfId="8081" xr:uid="{00000000-0005-0000-0000-0000911F0000}"/>
    <cellStyle name="Currency 2 6 5 3 9" xfId="8082" xr:uid="{00000000-0005-0000-0000-0000921F0000}"/>
    <cellStyle name="Currency 2 6 5 3 9 2" xfId="8083" xr:uid="{00000000-0005-0000-0000-0000931F0000}"/>
    <cellStyle name="Currency 2 6 5 4" xfId="8084" xr:uid="{00000000-0005-0000-0000-0000941F0000}"/>
    <cellStyle name="Currency 2 6 5 4 2" xfId="8085" xr:uid="{00000000-0005-0000-0000-0000951F0000}"/>
    <cellStyle name="Currency 2 6 5 4 2 10" xfId="8086" xr:uid="{00000000-0005-0000-0000-0000961F0000}"/>
    <cellStyle name="Currency 2 6 5 4 2 11" xfId="8087" xr:uid="{00000000-0005-0000-0000-0000971F0000}"/>
    <cellStyle name="Currency 2 6 5 4 2 2" xfId="8088" xr:uid="{00000000-0005-0000-0000-0000981F0000}"/>
    <cellStyle name="Currency 2 6 5 4 2 2 2" xfId="8089" xr:uid="{00000000-0005-0000-0000-0000991F0000}"/>
    <cellStyle name="Currency 2 6 5 4 2 2 3" xfId="8090" xr:uid="{00000000-0005-0000-0000-00009A1F0000}"/>
    <cellStyle name="Currency 2 6 5 4 2 3" xfId="8091" xr:uid="{00000000-0005-0000-0000-00009B1F0000}"/>
    <cellStyle name="Currency 2 6 5 4 2 3 2" xfId="8092" xr:uid="{00000000-0005-0000-0000-00009C1F0000}"/>
    <cellStyle name="Currency 2 6 5 4 2 3 3" xfId="8093" xr:uid="{00000000-0005-0000-0000-00009D1F0000}"/>
    <cellStyle name="Currency 2 6 5 4 2 4" xfId="8094" xr:uid="{00000000-0005-0000-0000-00009E1F0000}"/>
    <cellStyle name="Currency 2 6 5 4 2 4 2" xfId="8095" xr:uid="{00000000-0005-0000-0000-00009F1F0000}"/>
    <cellStyle name="Currency 2 6 5 4 2 4 2 2" xfId="8096" xr:uid="{00000000-0005-0000-0000-0000A01F0000}"/>
    <cellStyle name="Currency 2 6 5 4 2 4 3" xfId="8097" xr:uid="{00000000-0005-0000-0000-0000A11F0000}"/>
    <cellStyle name="Currency 2 6 5 4 2 5" xfId="8098" xr:uid="{00000000-0005-0000-0000-0000A21F0000}"/>
    <cellStyle name="Currency 2 6 5 4 2 5 2" xfId="8099" xr:uid="{00000000-0005-0000-0000-0000A31F0000}"/>
    <cellStyle name="Currency 2 6 5 4 2 5 2 2" xfId="8100" xr:uid="{00000000-0005-0000-0000-0000A41F0000}"/>
    <cellStyle name="Currency 2 6 5 4 2 5 3" xfId="8101" xr:uid="{00000000-0005-0000-0000-0000A51F0000}"/>
    <cellStyle name="Currency 2 6 5 4 2 6" xfId="8102" xr:uid="{00000000-0005-0000-0000-0000A61F0000}"/>
    <cellStyle name="Currency 2 6 5 4 2 6 2" xfId="8103" xr:uid="{00000000-0005-0000-0000-0000A71F0000}"/>
    <cellStyle name="Currency 2 6 5 4 2 6 2 2" xfId="8104" xr:uid="{00000000-0005-0000-0000-0000A81F0000}"/>
    <cellStyle name="Currency 2 6 5 4 2 6 3" xfId="8105" xr:uid="{00000000-0005-0000-0000-0000A91F0000}"/>
    <cellStyle name="Currency 2 6 5 4 2 7" xfId="8106" xr:uid="{00000000-0005-0000-0000-0000AA1F0000}"/>
    <cellStyle name="Currency 2 6 5 4 2 7 2" xfId="8107" xr:uid="{00000000-0005-0000-0000-0000AB1F0000}"/>
    <cellStyle name="Currency 2 6 5 4 2 8" xfId="8108" xr:uid="{00000000-0005-0000-0000-0000AC1F0000}"/>
    <cellStyle name="Currency 2 6 5 4 2 8 2" xfId="8109" xr:uid="{00000000-0005-0000-0000-0000AD1F0000}"/>
    <cellStyle name="Currency 2 6 5 4 2 9" xfId="8110" xr:uid="{00000000-0005-0000-0000-0000AE1F0000}"/>
    <cellStyle name="Currency 2 6 5 4 3" xfId="8111" xr:uid="{00000000-0005-0000-0000-0000AF1F0000}"/>
    <cellStyle name="Currency 2 6 5 4 3 2" xfId="8112" xr:uid="{00000000-0005-0000-0000-0000B01F0000}"/>
    <cellStyle name="Currency 2 6 5 4 3 2 2" xfId="8113" xr:uid="{00000000-0005-0000-0000-0000B11F0000}"/>
    <cellStyle name="Currency 2 6 5 4 3 2 3" xfId="8114" xr:uid="{00000000-0005-0000-0000-0000B21F0000}"/>
    <cellStyle name="Currency 2 6 5 4 3 3" xfId="8115" xr:uid="{00000000-0005-0000-0000-0000B31F0000}"/>
    <cellStyle name="Currency 2 6 5 4 4" xfId="8116" xr:uid="{00000000-0005-0000-0000-0000B41F0000}"/>
    <cellStyle name="Currency 2 6 5 4 4 2" xfId="8117" xr:uid="{00000000-0005-0000-0000-0000B51F0000}"/>
    <cellStyle name="Currency 2 6 5 4 4 2 2" xfId="8118" xr:uid="{00000000-0005-0000-0000-0000B61F0000}"/>
    <cellStyle name="Currency 2 6 5 4 4 3" xfId="8119" xr:uid="{00000000-0005-0000-0000-0000B71F0000}"/>
    <cellStyle name="Currency 2 6 5 4 4 4" xfId="8120" xr:uid="{00000000-0005-0000-0000-0000B81F0000}"/>
    <cellStyle name="Currency 2 6 5 4 5" xfId="8121" xr:uid="{00000000-0005-0000-0000-0000B91F0000}"/>
    <cellStyle name="Currency 2 6 5 4 5 2" xfId="8122" xr:uid="{00000000-0005-0000-0000-0000BA1F0000}"/>
    <cellStyle name="Currency 2 6 5 4 5 2 2" xfId="8123" xr:uid="{00000000-0005-0000-0000-0000BB1F0000}"/>
    <cellStyle name="Currency 2 6 5 4 5 3" xfId="8124" xr:uid="{00000000-0005-0000-0000-0000BC1F0000}"/>
    <cellStyle name="Currency 2 6 5 4 6" xfId="8125" xr:uid="{00000000-0005-0000-0000-0000BD1F0000}"/>
    <cellStyle name="Currency 2 6 5 4 7" xfId="8126" xr:uid="{00000000-0005-0000-0000-0000BE1F0000}"/>
    <cellStyle name="Currency 2 6 5 5" xfId="8127" xr:uid="{00000000-0005-0000-0000-0000BF1F0000}"/>
    <cellStyle name="Currency 2 6 5 5 10" xfId="8128" xr:uid="{00000000-0005-0000-0000-0000C01F0000}"/>
    <cellStyle name="Currency 2 6 5 5 2" xfId="8129" xr:uid="{00000000-0005-0000-0000-0000C11F0000}"/>
    <cellStyle name="Currency 2 6 5 5 2 2" xfId="8130" xr:uid="{00000000-0005-0000-0000-0000C21F0000}"/>
    <cellStyle name="Currency 2 6 5 5 2 3" xfId="8131" xr:uid="{00000000-0005-0000-0000-0000C31F0000}"/>
    <cellStyle name="Currency 2 6 5 5 3" xfId="8132" xr:uid="{00000000-0005-0000-0000-0000C41F0000}"/>
    <cellStyle name="Currency 2 6 5 5 3 2" xfId="8133" xr:uid="{00000000-0005-0000-0000-0000C51F0000}"/>
    <cellStyle name="Currency 2 6 5 5 3 3" xfId="8134" xr:uid="{00000000-0005-0000-0000-0000C61F0000}"/>
    <cellStyle name="Currency 2 6 5 5 4" xfId="8135" xr:uid="{00000000-0005-0000-0000-0000C71F0000}"/>
    <cellStyle name="Currency 2 6 5 5 4 2" xfId="8136" xr:uid="{00000000-0005-0000-0000-0000C81F0000}"/>
    <cellStyle name="Currency 2 6 5 5 4 2 2" xfId="8137" xr:uid="{00000000-0005-0000-0000-0000C91F0000}"/>
    <cellStyle name="Currency 2 6 5 5 4 3" xfId="8138" xr:uid="{00000000-0005-0000-0000-0000CA1F0000}"/>
    <cellStyle name="Currency 2 6 5 5 5" xfId="8139" xr:uid="{00000000-0005-0000-0000-0000CB1F0000}"/>
    <cellStyle name="Currency 2 6 5 5 5 2" xfId="8140" xr:uid="{00000000-0005-0000-0000-0000CC1F0000}"/>
    <cellStyle name="Currency 2 6 5 5 5 2 2" xfId="8141" xr:uid="{00000000-0005-0000-0000-0000CD1F0000}"/>
    <cellStyle name="Currency 2 6 5 5 5 3" xfId="8142" xr:uid="{00000000-0005-0000-0000-0000CE1F0000}"/>
    <cellStyle name="Currency 2 6 5 5 6" xfId="8143" xr:uid="{00000000-0005-0000-0000-0000CF1F0000}"/>
    <cellStyle name="Currency 2 6 5 5 6 2" xfId="8144" xr:uid="{00000000-0005-0000-0000-0000D01F0000}"/>
    <cellStyle name="Currency 2 6 5 5 6 2 2" xfId="8145" xr:uid="{00000000-0005-0000-0000-0000D11F0000}"/>
    <cellStyle name="Currency 2 6 5 5 6 3" xfId="8146" xr:uid="{00000000-0005-0000-0000-0000D21F0000}"/>
    <cellStyle name="Currency 2 6 5 5 7" xfId="8147" xr:uid="{00000000-0005-0000-0000-0000D31F0000}"/>
    <cellStyle name="Currency 2 6 5 5 7 2" xfId="8148" xr:uid="{00000000-0005-0000-0000-0000D41F0000}"/>
    <cellStyle name="Currency 2 6 5 5 8" xfId="8149" xr:uid="{00000000-0005-0000-0000-0000D51F0000}"/>
    <cellStyle name="Currency 2 6 5 5 8 2" xfId="8150" xr:uid="{00000000-0005-0000-0000-0000D61F0000}"/>
    <cellStyle name="Currency 2 6 5 5 9" xfId="8151" xr:uid="{00000000-0005-0000-0000-0000D71F0000}"/>
    <cellStyle name="Currency 2 6 5 6" xfId="8152" xr:uid="{00000000-0005-0000-0000-0000D81F0000}"/>
    <cellStyle name="Currency 2 6 5 6 10" xfId="8153" xr:uid="{00000000-0005-0000-0000-0000D91F0000}"/>
    <cellStyle name="Currency 2 6 5 6 11" xfId="8154" xr:uid="{00000000-0005-0000-0000-0000DA1F0000}"/>
    <cellStyle name="Currency 2 6 5 6 12" xfId="8155" xr:uid="{00000000-0005-0000-0000-0000DB1F0000}"/>
    <cellStyle name="Currency 2 6 5 6 2" xfId="8156" xr:uid="{00000000-0005-0000-0000-0000DC1F0000}"/>
    <cellStyle name="Currency 2 6 5 6 2 2" xfId="8157" xr:uid="{00000000-0005-0000-0000-0000DD1F0000}"/>
    <cellStyle name="Currency 2 6 5 6 2 3" xfId="8158" xr:uid="{00000000-0005-0000-0000-0000DE1F0000}"/>
    <cellStyle name="Currency 2 6 5 6 3" xfId="8159" xr:uid="{00000000-0005-0000-0000-0000DF1F0000}"/>
    <cellStyle name="Currency 2 6 5 6 3 2" xfId="8160" xr:uid="{00000000-0005-0000-0000-0000E01F0000}"/>
    <cellStyle name="Currency 2 6 5 6 3 3" xfId="8161" xr:uid="{00000000-0005-0000-0000-0000E11F0000}"/>
    <cellStyle name="Currency 2 6 5 6 4" xfId="8162" xr:uid="{00000000-0005-0000-0000-0000E21F0000}"/>
    <cellStyle name="Currency 2 6 5 6 5" xfId="8163" xr:uid="{00000000-0005-0000-0000-0000E31F0000}"/>
    <cellStyle name="Currency 2 6 5 6 5 2" xfId="8164" xr:uid="{00000000-0005-0000-0000-0000E41F0000}"/>
    <cellStyle name="Currency 2 6 5 6 5 2 2" xfId="8165" xr:uid="{00000000-0005-0000-0000-0000E51F0000}"/>
    <cellStyle name="Currency 2 6 5 6 5 3" xfId="8166" xr:uid="{00000000-0005-0000-0000-0000E61F0000}"/>
    <cellStyle name="Currency 2 6 5 6 6" xfId="8167" xr:uid="{00000000-0005-0000-0000-0000E71F0000}"/>
    <cellStyle name="Currency 2 6 5 6 6 2" xfId="8168" xr:uid="{00000000-0005-0000-0000-0000E81F0000}"/>
    <cellStyle name="Currency 2 6 5 6 6 2 2" xfId="8169" xr:uid="{00000000-0005-0000-0000-0000E91F0000}"/>
    <cellStyle name="Currency 2 6 5 6 6 3" xfId="8170" xr:uid="{00000000-0005-0000-0000-0000EA1F0000}"/>
    <cellStyle name="Currency 2 6 5 6 7" xfId="8171" xr:uid="{00000000-0005-0000-0000-0000EB1F0000}"/>
    <cellStyle name="Currency 2 6 5 6 7 2" xfId="8172" xr:uid="{00000000-0005-0000-0000-0000EC1F0000}"/>
    <cellStyle name="Currency 2 6 5 6 7 2 2" xfId="8173" xr:uid="{00000000-0005-0000-0000-0000ED1F0000}"/>
    <cellStyle name="Currency 2 6 5 6 7 3" xfId="8174" xr:uid="{00000000-0005-0000-0000-0000EE1F0000}"/>
    <cellStyle name="Currency 2 6 5 6 8" xfId="8175" xr:uid="{00000000-0005-0000-0000-0000EF1F0000}"/>
    <cellStyle name="Currency 2 6 5 6 8 2" xfId="8176" xr:uid="{00000000-0005-0000-0000-0000F01F0000}"/>
    <cellStyle name="Currency 2 6 5 6 9" xfId="8177" xr:uid="{00000000-0005-0000-0000-0000F11F0000}"/>
    <cellStyle name="Currency 2 6 5 6 9 2" xfId="8178" xr:uid="{00000000-0005-0000-0000-0000F21F0000}"/>
    <cellStyle name="Currency 2 6 5 7" xfId="8179" xr:uid="{00000000-0005-0000-0000-0000F31F0000}"/>
    <cellStyle name="Currency 2 6 5 7 2" xfId="8180" xr:uid="{00000000-0005-0000-0000-0000F41F0000}"/>
    <cellStyle name="Currency 2 6 5 7 3" xfId="8181" xr:uid="{00000000-0005-0000-0000-0000F51F0000}"/>
    <cellStyle name="Currency 2 6 5 8" xfId="8182" xr:uid="{00000000-0005-0000-0000-0000F61F0000}"/>
    <cellStyle name="Currency 2 6 5 8 2" xfId="8183" xr:uid="{00000000-0005-0000-0000-0000F71F0000}"/>
    <cellStyle name="Currency 2 6 5 8 2 2" xfId="8184" xr:uid="{00000000-0005-0000-0000-0000F81F0000}"/>
    <cellStyle name="Currency 2 6 5 8 3" xfId="8185" xr:uid="{00000000-0005-0000-0000-0000F91F0000}"/>
    <cellStyle name="Currency 2 6 5 8 4" xfId="8186" xr:uid="{00000000-0005-0000-0000-0000FA1F0000}"/>
    <cellStyle name="Currency 2 6 5 9" xfId="8187" xr:uid="{00000000-0005-0000-0000-0000FB1F0000}"/>
    <cellStyle name="Currency 2 6 5 9 2" xfId="8188" xr:uid="{00000000-0005-0000-0000-0000FC1F0000}"/>
    <cellStyle name="Currency 2 6 5 9 2 2" xfId="8189" xr:uid="{00000000-0005-0000-0000-0000FD1F0000}"/>
    <cellStyle name="Currency 2 6 5 9 3" xfId="8190" xr:uid="{00000000-0005-0000-0000-0000FE1F0000}"/>
    <cellStyle name="Currency 2 6 6" xfId="8191" xr:uid="{00000000-0005-0000-0000-0000FF1F0000}"/>
    <cellStyle name="Currency 2 6 6 2" xfId="8192" xr:uid="{00000000-0005-0000-0000-000000200000}"/>
    <cellStyle name="Currency 2 6 6 2 10" xfId="8193" xr:uid="{00000000-0005-0000-0000-000001200000}"/>
    <cellStyle name="Currency 2 6 6 2 2" xfId="8194" xr:uid="{00000000-0005-0000-0000-000002200000}"/>
    <cellStyle name="Currency 2 6 6 2 2 2" xfId="8195" xr:uid="{00000000-0005-0000-0000-000003200000}"/>
    <cellStyle name="Currency 2 6 6 2 2 3" xfId="8196" xr:uid="{00000000-0005-0000-0000-000004200000}"/>
    <cellStyle name="Currency 2 6 6 2 3" xfId="8197" xr:uid="{00000000-0005-0000-0000-000005200000}"/>
    <cellStyle name="Currency 2 6 6 2 3 2" xfId="8198" xr:uid="{00000000-0005-0000-0000-000006200000}"/>
    <cellStyle name="Currency 2 6 6 2 3 3" xfId="8199" xr:uid="{00000000-0005-0000-0000-000007200000}"/>
    <cellStyle name="Currency 2 6 6 2 4" xfId="8200" xr:uid="{00000000-0005-0000-0000-000008200000}"/>
    <cellStyle name="Currency 2 6 6 2 4 2" xfId="8201" xr:uid="{00000000-0005-0000-0000-000009200000}"/>
    <cellStyle name="Currency 2 6 6 2 4 2 2" xfId="8202" xr:uid="{00000000-0005-0000-0000-00000A200000}"/>
    <cellStyle name="Currency 2 6 6 2 4 3" xfId="8203" xr:uid="{00000000-0005-0000-0000-00000B200000}"/>
    <cellStyle name="Currency 2 6 6 2 5" xfId="8204" xr:uid="{00000000-0005-0000-0000-00000C200000}"/>
    <cellStyle name="Currency 2 6 6 2 5 2" xfId="8205" xr:uid="{00000000-0005-0000-0000-00000D200000}"/>
    <cellStyle name="Currency 2 6 6 2 5 2 2" xfId="8206" xr:uid="{00000000-0005-0000-0000-00000E200000}"/>
    <cellStyle name="Currency 2 6 6 2 5 3" xfId="8207" xr:uid="{00000000-0005-0000-0000-00000F200000}"/>
    <cellStyle name="Currency 2 6 6 2 6" xfId="8208" xr:uid="{00000000-0005-0000-0000-000010200000}"/>
    <cellStyle name="Currency 2 6 6 2 6 2" xfId="8209" xr:uid="{00000000-0005-0000-0000-000011200000}"/>
    <cellStyle name="Currency 2 6 6 2 6 2 2" xfId="8210" xr:uid="{00000000-0005-0000-0000-000012200000}"/>
    <cellStyle name="Currency 2 6 6 2 6 3" xfId="8211" xr:uid="{00000000-0005-0000-0000-000013200000}"/>
    <cellStyle name="Currency 2 6 6 2 7" xfId="8212" xr:uid="{00000000-0005-0000-0000-000014200000}"/>
    <cellStyle name="Currency 2 6 6 2 7 2" xfId="8213" xr:uid="{00000000-0005-0000-0000-000015200000}"/>
    <cellStyle name="Currency 2 6 6 2 8" xfId="8214" xr:uid="{00000000-0005-0000-0000-000016200000}"/>
    <cellStyle name="Currency 2 6 6 2 8 2" xfId="8215" xr:uid="{00000000-0005-0000-0000-000017200000}"/>
    <cellStyle name="Currency 2 6 6 2 9" xfId="8216" xr:uid="{00000000-0005-0000-0000-000018200000}"/>
    <cellStyle name="Currency 2 6 6 3" xfId="8217" xr:uid="{00000000-0005-0000-0000-000019200000}"/>
    <cellStyle name="Currency 2 6 6 3 10" xfId="8218" xr:uid="{00000000-0005-0000-0000-00001A200000}"/>
    <cellStyle name="Currency 2 6 6 3 2" xfId="8219" xr:uid="{00000000-0005-0000-0000-00001B200000}"/>
    <cellStyle name="Currency 2 6 6 3 2 2" xfId="8220" xr:uid="{00000000-0005-0000-0000-00001C200000}"/>
    <cellStyle name="Currency 2 6 6 3 2 3" xfId="8221" xr:uid="{00000000-0005-0000-0000-00001D200000}"/>
    <cellStyle name="Currency 2 6 6 3 3" xfId="8222" xr:uid="{00000000-0005-0000-0000-00001E200000}"/>
    <cellStyle name="Currency 2 6 6 3 3 2" xfId="8223" xr:uid="{00000000-0005-0000-0000-00001F200000}"/>
    <cellStyle name="Currency 2 6 6 3 3 3" xfId="8224" xr:uid="{00000000-0005-0000-0000-000020200000}"/>
    <cellStyle name="Currency 2 6 6 3 4" xfId="8225" xr:uid="{00000000-0005-0000-0000-000021200000}"/>
    <cellStyle name="Currency 2 6 6 3 4 2" xfId="8226" xr:uid="{00000000-0005-0000-0000-000022200000}"/>
    <cellStyle name="Currency 2 6 6 3 4 2 2" xfId="8227" xr:uid="{00000000-0005-0000-0000-000023200000}"/>
    <cellStyle name="Currency 2 6 6 3 4 3" xfId="8228" xr:uid="{00000000-0005-0000-0000-000024200000}"/>
    <cellStyle name="Currency 2 6 6 3 5" xfId="8229" xr:uid="{00000000-0005-0000-0000-000025200000}"/>
    <cellStyle name="Currency 2 6 6 3 5 2" xfId="8230" xr:uid="{00000000-0005-0000-0000-000026200000}"/>
    <cellStyle name="Currency 2 6 6 3 5 2 2" xfId="8231" xr:uid="{00000000-0005-0000-0000-000027200000}"/>
    <cellStyle name="Currency 2 6 6 3 5 3" xfId="8232" xr:uid="{00000000-0005-0000-0000-000028200000}"/>
    <cellStyle name="Currency 2 6 6 3 6" xfId="8233" xr:uid="{00000000-0005-0000-0000-000029200000}"/>
    <cellStyle name="Currency 2 6 6 3 6 2" xfId="8234" xr:uid="{00000000-0005-0000-0000-00002A200000}"/>
    <cellStyle name="Currency 2 6 6 3 6 2 2" xfId="8235" xr:uid="{00000000-0005-0000-0000-00002B200000}"/>
    <cellStyle name="Currency 2 6 6 3 6 3" xfId="8236" xr:uid="{00000000-0005-0000-0000-00002C200000}"/>
    <cellStyle name="Currency 2 6 6 3 7" xfId="8237" xr:uid="{00000000-0005-0000-0000-00002D200000}"/>
    <cellStyle name="Currency 2 6 6 3 7 2" xfId="8238" xr:uid="{00000000-0005-0000-0000-00002E200000}"/>
    <cellStyle name="Currency 2 6 6 3 8" xfId="8239" xr:uid="{00000000-0005-0000-0000-00002F200000}"/>
    <cellStyle name="Currency 2 6 6 3 8 2" xfId="8240" xr:uid="{00000000-0005-0000-0000-000030200000}"/>
    <cellStyle name="Currency 2 6 6 3 9" xfId="8241" xr:uid="{00000000-0005-0000-0000-000031200000}"/>
    <cellStyle name="Currency 2 6 6 4" xfId="8242" xr:uid="{00000000-0005-0000-0000-000032200000}"/>
    <cellStyle name="Currency 2 6 6 4 10" xfId="8243" xr:uid="{00000000-0005-0000-0000-000033200000}"/>
    <cellStyle name="Currency 2 6 6 4 2" xfId="8244" xr:uid="{00000000-0005-0000-0000-000034200000}"/>
    <cellStyle name="Currency 2 6 6 4 3" xfId="8245" xr:uid="{00000000-0005-0000-0000-000035200000}"/>
    <cellStyle name="Currency 2 6 6 4 3 2" xfId="8246" xr:uid="{00000000-0005-0000-0000-000036200000}"/>
    <cellStyle name="Currency 2 6 6 4 3 2 2" xfId="8247" xr:uid="{00000000-0005-0000-0000-000037200000}"/>
    <cellStyle name="Currency 2 6 6 4 3 3" xfId="8248" xr:uid="{00000000-0005-0000-0000-000038200000}"/>
    <cellStyle name="Currency 2 6 6 4 4" xfId="8249" xr:uid="{00000000-0005-0000-0000-000039200000}"/>
    <cellStyle name="Currency 2 6 6 4 4 2" xfId="8250" xr:uid="{00000000-0005-0000-0000-00003A200000}"/>
    <cellStyle name="Currency 2 6 6 4 4 2 2" xfId="8251" xr:uid="{00000000-0005-0000-0000-00003B200000}"/>
    <cellStyle name="Currency 2 6 6 4 4 3" xfId="8252" xr:uid="{00000000-0005-0000-0000-00003C200000}"/>
    <cellStyle name="Currency 2 6 6 4 5" xfId="8253" xr:uid="{00000000-0005-0000-0000-00003D200000}"/>
    <cellStyle name="Currency 2 6 6 4 5 2" xfId="8254" xr:uid="{00000000-0005-0000-0000-00003E200000}"/>
    <cellStyle name="Currency 2 6 6 4 5 2 2" xfId="8255" xr:uid="{00000000-0005-0000-0000-00003F200000}"/>
    <cellStyle name="Currency 2 6 6 4 5 3" xfId="8256" xr:uid="{00000000-0005-0000-0000-000040200000}"/>
    <cellStyle name="Currency 2 6 6 4 6" xfId="8257" xr:uid="{00000000-0005-0000-0000-000041200000}"/>
    <cellStyle name="Currency 2 6 6 4 6 2" xfId="8258" xr:uid="{00000000-0005-0000-0000-000042200000}"/>
    <cellStyle name="Currency 2 6 6 4 7" xfId="8259" xr:uid="{00000000-0005-0000-0000-000043200000}"/>
    <cellStyle name="Currency 2 6 6 4 7 2" xfId="8260" xr:uid="{00000000-0005-0000-0000-000044200000}"/>
    <cellStyle name="Currency 2 6 6 4 8" xfId="8261" xr:uid="{00000000-0005-0000-0000-000045200000}"/>
    <cellStyle name="Currency 2 6 6 4 9" xfId="8262" xr:uid="{00000000-0005-0000-0000-000046200000}"/>
    <cellStyle name="Currency 2 6 6 5" xfId="8263" xr:uid="{00000000-0005-0000-0000-000047200000}"/>
    <cellStyle name="Currency 2 6 6 5 2" xfId="8264" xr:uid="{00000000-0005-0000-0000-000048200000}"/>
    <cellStyle name="Currency 2 6 6 5 3" xfId="8265" xr:uid="{00000000-0005-0000-0000-000049200000}"/>
    <cellStyle name="Currency 2 6 6 5 4" xfId="8266" xr:uid="{00000000-0005-0000-0000-00004A200000}"/>
    <cellStyle name="Currency 2 6 6 6" xfId="8267" xr:uid="{00000000-0005-0000-0000-00004B200000}"/>
    <cellStyle name="Currency 2 6 6 6 2" xfId="8268" xr:uid="{00000000-0005-0000-0000-00004C200000}"/>
    <cellStyle name="Currency 2 6 6 6 2 2" xfId="8269" xr:uid="{00000000-0005-0000-0000-00004D200000}"/>
    <cellStyle name="Currency 2 6 6 6 2 2 2" xfId="8270" xr:uid="{00000000-0005-0000-0000-00004E200000}"/>
    <cellStyle name="Currency 2 6 6 6 2 3" xfId="8271" xr:uid="{00000000-0005-0000-0000-00004F200000}"/>
    <cellStyle name="Currency 2 6 6 6 3" xfId="8272" xr:uid="{00000000-0005-0000-0000-000050200000}"/>
    <cellStyle name="Currency 2 6 6 6 3 2" xfId="8273" xr:uid="{00000000-0005-0000-0000-000051200000}"/>
    <cellStyle name="Currency 2 6 6 6 3 2 2" xfId="8274" xr:uid="{00000000-0005-0000-0000-000052200000}"/>
    <cellStyle name="Currency 2 6 6 6 3 3" xfId="8275" xr:uid="{00000000-0005-0000-0000-000053200000}"/>
    <cellStyle name="Currency 2 6 6 6 4" xfId="8276" xr:uid="{00000000-0005-0000-0000-000054200000}"/>
    <cellStyle name="Currency 2 6 6 6 4 2" xfId="8277" xr:uid="{00000000-0005-0000-0000-000055200000}"/>
    <cellStyle name="Currency 2 6 6 6 4 2 2" xfId="8278" xr:uid="{00000000-0005-0000-0000-000056200000}"/>
    <cellStyle name="Currency 2 6 6 6 4 3" xfId="8279" xr:uid="{00000000-0005-0000-0000-000057200000}"/>
    <cellStyle name="Currency 2 6 6 6 5" xfId="8280" xr:uid="{00000000-0005-0000-0000-000058200000}"/>
    <cellStyle name="Currency 2 6 6 6 5 2" xfId="8281" xr:uid="{00000000-0005-0000-0000-000059200000}"/>
    <cellStyle name="Currency 2 6 6 6 6" xfId="8282" xr:uid="{00000000-0005-0000-0000-00005A200000}"/>
    <cellStyle name="Currency 2 6 6 6 6 2" xfId="8283" xr:uid="{00000000-0005-0000-0000-00005B200000}"/>
    <cellStyle name="Currency 2 6 6 6 7" xfId="8284" xr:uid="{00000000-0005-0000-0000-00005C200000}"/>
    <cellStyle name="Currency 2 6 6 7" xfId="8285" xr:uid="{00000000-0005-0000-0000-00005D200000}"/>
    <cellStyle name="Currency 2 6 6 7 2" xfId="8286" xr:uid="{00000000-0005-0000-0000-00005E200000}"/>
    <cellStyle name="Currency 2 6 6 7 2 2" xfId="8287" xr:uid="{00000000-0005-0000-0000-00005F200000}"/>
    <cellStyle name="Currency 2 6 6 7 3" xfId="8288" xr:uid="{00000000-0005-0000-0000-000060200000}"/>
    <cellStyle name="Currency 2 6 6 8" xfId="8289" xr:uid="{00000000-0005-0000-0000-000061200000}"/>
    <cellStyle name="Currency 2 6 6 8 2" xfId="8290" xr:uid="{00000000-0005-0000-0000-000062200000}"/>
    <cellStyle name="Currency 2 6 6 8 2 2" xfId="8291" xr:uid="{00000000-0005-0000-0000-000063200000}"/>
    <cellStyle name="Currency 2 6 6 8 3" xfId="8292" xr:uid="{00000000-0005-0000-0000-000064200000}"/>
    <cellStyle name="Currency 2 6 6 9" xfId="8293" xr:uid="{00000000-0005-0000-0000-000065200000}"/>
    <cellStyle name="Currency 2 6 7" xfId="8294" xr:uid="{00000000-0005-0000-0000-000066200000}"/>
    <cellStyle name="Currency 2 6 7 10" xfId="8295" xr:uid="{00000000-0005-0000-0000-000067200000}"/>
    <cellStyle name="Currency 2 6 7 11" xfId="8296" xr:uid="{00000000-0005-0000-0000-000068200000}"/>
    <cellStyle name="Currency 2 6 7 12" xfId="8297" xr:uid="{00000000-0005-0000-0000-000069200000}"/>
    <cellStyle name="Currency 2 6 7 13" xfId="8298" xr:uid="{00000000-0005-0000-0000-00006A200000}"/>
    <cellStyle name="Currency 2 6 7 2" xfId="8299" xr:uid="{00000000-0005-0000-0000-00006B200000}"/>
    <cellStyle name="Currency 2 6 7 2 10" xfId="8300" xr:uid="{00000000-0005-0000-0000-00006C200000}"/>
    <cellStyle name="Currency 2 6 7 2 2" xfId="8301" xr:uid="{00000000-0005-0000-0000-00006D200000}"/>
    <cellStyle name="Currency 2 6 7 2 2 2" xfId="8302" xr:uid="{00000000-0005-0000-0000-00006E200000}"/>
    <cellStyle name="Currency 2 6 7 2 2 3" xfId="8303" xr:uid="{00000000-0005-0000-0000-00006F200000}"/>
    <cellStyle name="Currency 2 6 7 2 3" xfId="8304" xr:uid="{00000000-0005-0000-0000-000070200000}"/>
    <cellStyle name="Currency 2 6 7 2 3 2" xfId="8305" xr:uid="{00000000-0005-0000-0000-000071200000}"/>
    <cellStyle name="Currency 2 6 7 2 3 3" xfId="8306" xr:uid="{00000000-0005-0000-0000-000072200000}"/>
    <cellStyle name="Currency 2 6 7 2 3 4" xfId="8307" xr:uid="{00000000-0005-0000-0000-000073200000}"/>
    <cellStyle name="Currency 2 6 7 2 4" xfId="8308" xr:uid="{00000000-0005-0000-0000-000074200000}"/>
    <cellStyle name="Currency 2 6 7 2 4 2" xfId="8309" xr:uid="{00000000-0005-0000-0000-000075200000}"/>
    <cellStyle name="Currency 2 6 7 2 4 2 2" xfId="8310" xr:uid="{00000000-0005-0000-0000-000076200000}"/>
    <cellStyle name="Currency 2 6 7 2 4 3" xfId="8311" xr:uid="{00000000-0005-0000-0000-000077200000}"/>
    <cellStyle name="Currency 2 6 7 2 5" xfId="8312" xr:uid="{00000000-0005-0000-0000-000078200000}"/>
    <cellStyle name="Currency 2 6 7 2 5 2" xfId="8313" xr:uid="{00000000-0005-0000-0000-000079200000}"/>
    <cellStyle name="Currency 2 6 7 2 5 2 2" xfId="8314" xr:uid="{00000000-0005-0000-0000-00007A200000}"/>
    <cellStyle name="Currency 2 6 7 2 5 3" xfId="8315" xr:uid="{00000000-0005-0000-0000-00007B200000}"/>
    <cellStyle name="Currency 2 6 7 2 6" xfId="8316" xr:uid="{00000000-0005-0000-0000-00007C200000}"/>
    <cellStyle name="Currency 2 6 7 2 6 2" xfId="8317" xr:uid="{00000000-0005-0000-0000-00007D200000}"/>
    <cellStyle name="Currency 2 6 7 2 6 2 2" xfId="8318" xr:uid="{00000000-0005-0000-0000-00007E200000}"/>
    <cellStyle name="Currency 2 6 7 2 6 3" xfId="8319" xr:uid="{00000000-0005-0000-0000-00007F200000}"/>
    <cellStyle name="Currency 2 6 7 2 7" xfId="8320" xr:uid="{00000000-0005-0000-0000-000080200000}"/>
    <cellStyle name="Currency 2 6 7 2 7 2" xfId="8321" xr:uid="{00000000-0005-0000-0000-000081200000}"/>
    <cellStyle name="Currency 2 6 7 2 8" xfId="8322" xr:uid="{00000000-0005-0000-0000-000082200000}"/>
    <cellStyle name="Currency 2 6 7 2 8 2" xfId="8323" xr:uid="{00000000-0005-0000-0000-000083200000}"/>
    <cellStyle name="Currency 2 6 7 2 9" xfId="8324" xr:uid="{00000000-0005-0000-0000-000084200000}"/>
    <cellStyle name="Currency 2 6 7 3" xfId="8325" xr:uid="{00000000-0005-0000-0000-000085200000}"/>
    <cellStyle name="Currency 2 6 7 3 2" xfId="8326" xr:uid="{00000000-0005-0000-0000-000086200000}"/>
    <cellStyle name="Currency 2 6 7 3 2 2" xfId="8327" xr:uid="{00000000-0005-0000-0000-000087200000}"/>
    <cellStyle name="Currency 2 6 7 3 2 3" xfId="8328" xr:uid="{00000000-0005-0000-0000-000088200000}"/>
    <cellStyle name="Currency 2 6 7 3 3" xfId="8329" xr:uid="{00000000-0005-0000-0000-000089200000}"/>
    <cellStyle name="Currency 2 6 7 4" xfId="8330" xr:uid="{00000000-0005-0000-0000-00008A200000}"/>
    <cellStyle name="Currency 2 6 7 4 2" xfId="8331" xr:uid="{00000000-0005-0000-0000-00008B200000}"/>
    <cellStyle name="Currency 2 6 7 4 3" xfId="8332" xr:uid="{00000000-0005-0000-0000-00008C200000}"/>
    <cellStyle name="Currency 2 6 7 4 4" xfId="8333" xr:uid="{00000000-0005-0000-0000-00008D200000}"/>
    <cellStyle name="Currency 2 6 7 5" xfId="8334" xr:uid="{00000000-0005-0000-0000-00008E200000}"/>
    <cellStyle name="Currency 2 6 7 5 2" xfId="8335" xr:uid="{00000000-0005-0000-0000-00008F200000}"/>
    <cellStyle name="Currency 2 6 7 5 2 2" xfId="8336" xr:uid="{00000000-0005-0000-0000-000090200000}"/>
    <cellStyle name="Currency 2 6 7 5 3" xfId="8337" xr:uid="{00000000-0005-0000-0000-000091200000}"/>
    <cellStyle name="Currency 2 6 7 6" xfId="8338" xr:uid="{00000000-0005-0000-0000-000092200000}"/>
    <cellStyle name="Currency 2 6 7 6 2" xfId="8339" xr:uid="{00000000-0005-0000-0000-000093200000}"/>
    <cellStyle name="Currency 2 6 7 6 2 2" xfId="8340" xr:uid="{00000000-0005-0000-0000-000094200000}"/>
    <cellStyle name="Currency 2 6 7 6 3" xfId="8341" xr:uid="{00000000-0005-0000-0000-000095200000}"/>
    <cellStyle name="Currency 2 6 7 7" xfId="8342" xr:uid="{00000000-0005-0000-0000-000096200000}"/>
    <cellStyle name="Currency 2 6 7 7 2" xfId="8343" xr:uid="{00000000-0005-0000-0000-000097200000}"/>
    <cellStyle name="Currency 2 6 7 7 2 2" xfId="8344" xr:uid="{00000000-0005-0000-0000-000098200000}"/>
    <cellStyle name="Currency 2 6 7 7 3" xfId="8345" xr:uid="{00000000-0005-0000-0000-000099200000}"/>
    <cellStyle name="Currency 2 6 7 8" xfId="8346" xr:uid="{00000000-0005-0000-0000-00009A200000}"/>
    <cellStyle name="Currency 2 6 7 8 2" xfId="8347" xr:uid="{00000000-0005-0000-0000-00009B200000}"/>
    <cellStyle name="Currency 2 6 7 9" xfId="8348" xr:uid="{00000000-0005-0000-0000-00009C200000}"/>
    <cellStyle name="Currency 2 6 7 9 2" xfId="8349" xr:uid="{00000000-0005-0000-0000-00009D200000}"/>
    <cellStyle name="Currency 2 6 8" xfId="8350" xr:uid="{00000000-0005-0000-0000-00009E200000}"/>
    <cellStyle name="Currency 2 6 8 2" xfId="8351" xr:uid="{00000000-0005-0000-0000-00009F200000}"/>
    <cellStyle name="Currency 2 6 8 2 10" xfId="8352" xr:uid="{00000000-0005-0000-0000-0000A0200000}"/>
    <cellStyle name="Currency 2 6 8 2 11" xfId="8353" xr:uid="{00000000-0005-0000-0000-0000A1200000}"/>
    <cellStyle name="Currency 2 6 8 2 2" xfId="8354" xr:uid="{00000000-0005-0000-0000-0000A2200000}"/>
    <cellStyle name="Currency 2 6 8 2 2 2" xfId="8355" xr:uid="{00000000-0005-0000-0000-0000A3200000}"/>
    <cellStyle name="Currency 2 6 8 2 2 3" xfId="8356" xr:uid="{00000000-0005-0000-0000-0000A4200000}"/>
    <cellStyle name="Currency 2 6 8 2 3" xfId="8357" xr:uid="{00000000-0005-0000-0000-0000A5200000}"/>
    <cellStyle name="Currency 2 6 8 2 3 2" xfId="8358" xr:uid="{00000000-0005-0000-0000-0000A6200000}"/>
    <cellStyle name="Currency 2 6 8 2 3 3" xfId="8359" xr:uid="{00000000-0005-0000-0000-0000A7200000}"/>
    <cellStyle name="Currency 2 6 8 2 4" xfId="8360" xr:uid="{00000000-0005-0000-0000-0000A8200000}"/>
    <cellStyle name="Currency 2 6 8 2 4 2" xfId="8361" xr:uid="{00000000-0005-0000-0000-0000A9200000}"/>
    <cellStyle name="Currency 2 6 8 2 4 2 2" xfId="8362" xr:uid="{00000000-0005-0000-0000-0000AA200000}"/>
    <cellStyle name="Currency 2 6 8 2 4 3" xfId="8363" xr:uid="{00000000-0005-0000-0000-0000AB200000}"/>
    <cellStyle name="Currency 2 6 8 2 5" xfId="8364" xr:uid="{00000000-0005-0000-0000-0000AC200000}"/>
    <cellStyle name="Currency 2 6 8 2 5 2" xfId="8365" xr:uid="{00000000-0005-0000-0000-0000AD200000}"/>
    <cellStyle name="Currency 2 6 8 2 5 2 2" xfId="8366" xr:uid="{00000000-0005-0000-0000-0000AE200000}"/>
    <cellStyle name="Currency 2 6 8 2 5 3" xfId="8367" xr:uid="{00000000-0005-0000-0000-0000AF200000}"/>
    <cellStyle name="Currency 2 6 8 2 6" xfId="8368" xr:uid="{00000000-0005-0000-0000-0000B0200000}"/>
    <cellStyle name="Currency 2 6 8 2 6 2" xfId="8369" xr:uid="{00000000-0005-0000-0000-0000B1200000}"/>
    <cellStyle name="Currency 2 6 8 2 6 2 2" xfId="8370" xr:uid="{00000000-0005-0000-0000-0000B2200000}"/>
    <cellStyle name="Currency 2 6 8 2 6 3" xfId="8371" xr:uid="{00000000-0005-0000-0000-0000B3200000}"/>
    <cellStyle name="Currency 2 6 8 2 7" xfId="8372" xr:uid="{00000000-0005-0000-0000-0000B4200000}"/>
    <cellStyle name="Currency 2 6 8 2 7 2" xfId="8373" xr:uid="{00000000-0005-0000-0000-0000B5200000}"/>
    <cellStyle name="Currency 2 6 8 2 8" xfId="8374" xr:uid="{00000000-0005-0000-0000-0000B6200000}"/>
    <cellStyle name="Currency 2 6 8 2 8 2" xfId="8375" xr:uid="{00000000-0005-0000-0000-0000B7200000}"/>
    <cellStyle name="Currency 2 6 8 2 9" xfId="8376" xr:uid="{00000000-0005-0000-0000-0000B8200000}"/>
    <cellStyle name="Currency 2 6 8 3" xfId="8377" xr:uid="{00000000-0005-0000-0000-0000B9200000}"/>
    <cellStyle name="Currency 2 6 8 3 2" xfId="8378" xr:uid="{00000000-0005-0000-0000-0000BA200000}"/>
    <cellStyle name="Currency 2 6 8 3 2 2" xfId="8379" xr:uid="{00000000-0005-0000-0000-0000BB200000}"/>
    <cellStyle name="Currency 2 6 8 3 2 3" xfId="8380" xr:uid="{00000000-0005-0000-0000-0000BC200000}"/>
    <cellStyle name="Currency 2 6 8 3 3" xfId="8381" xr:uid="{00000000-0005-0000-0000-0000BD200000}"/>
    <cellStyle name="Currency 2 6 8 4" xfId="8382" xr:uid="{00000000-0005-0000-0000-0000BE200000}"/>
    <cellStyle name="Currency 2 6 8 4 2" xfId="8383" xr:uid="{00000000-0005-0000-0000-0000BF200000}"/>
    <cellStyle name="Currency 2 6 8 4 2 2" xfId="8384" xr:uid="{00000000-0005-0000-0000-0000C0200000}"/>
    <cellStyle name="Currency 2 6 8 4 3" xfId="8385" xr:uid="{00000000-0005-0000-0000-0000C1200000}"/>
    <cellStyle name="Currency 2 6 8 4 4" xfId="8386" xr:uid="{00000000-0005-0000-0000-0000C2200000}"/>
    <cellStyle name="Currency 2 6 8 5" xfId="8387" xr:uid="{00000000-0005-0000-0000-0000C3200000}"/>
    <cellStyle name="Currency 2 6 8 5 2" xfId="8388" xr:uid="{00000000-0005-0000-0000-0000C4200000}"/>
    <cellStyle name="Currency 2 6 8 5 2 2" xfId="8389" xr:uid="{00000000-0005-0000-0000-0000C5200000}"/>
    <cellStyle name="Currency 2 6 8 5 3" xfId="8390" xr:uid="{00000000-0005-0000-0000-0000C6200000}"/>
    <cellStyle name="Currency 2 6 8 6" xfId="8391" xr:uid="{00000000-0005-0000-0000-0000C7200000}"/>
    <cellStyle name="Currency 2 6 8 7" xfId="8392" xr:uid="{00000000-0005-0000-0000-0000C8200000}"/>
    <cellStyle name="Currency 2 6 9" xfId="8393" xr:uid="{00000000-0005-0000-0000-0000C9200000}"/>
    <cellStyle name="Currency 2 6 9 10" xfId="8394" xr:uid="{00000000-0005-0000-0000-0000CA200000}"/>
    <cellStyle name="Currency 2 6 9 2" xfId="8395" xr:uid="{00000000-0005-0000-0000-0000CB200000}"/>
    <cellStyle name="Currency 2 6 9 2 2" xfId="8396" xr:uid="{00000000-0005-0000-0000-0000CC200000}"/>
    <cellStyle name="Currency 2 6 9 2 3" xfId="8397" xr:uid="{00000000-0005-0000-0000-0000CD200000}"/>
    <cellStyle name="Currency 2 6 9 3" xfId="8398" xr:uid="{00000000-0005-0000-0000-0000CE200000}"/>
    <cellStyle name="Currency 2 6 9 3 2" xfId="8399" xr:uid="{00000000-0005-0000-0000-0000CF200000}"/>
    <cellStyle name="Currency 2 6 9 3 3" xfId="8400" xr:uid="{00000000-0005-0000-0000-0000D0200000}"/>
    <cellStyle name="Currency 2 6 9 4" xfId="8401" xr:uid="{00000000-0005-0000-0000-0000D1200000}"/>
    <cellStyle name="Currency 2 6 9 4 2" xfId="8402" xr:uid="{00000000-0005-0000-0000-0000D2200000}"/>
    <cellStyle name="Currency 2 6 9 4 2 2" xfId="8403" xr:uid="{00000000-0005-0000-0000-0000D3200000}"/>
    <cellStyle name="Currency 2 6 9 4 3" xfId="8404" xr:uid="{00000000-0005-0000-0000-0000D4200000}"/>
    <cellStyle name="Currency 2 6 9 5" xfId="8405" xr:uid="{00000000-0005-0000-0000-0000D5200000}"/>
    <cellStyle name="Currency 2 6 9 5 2" xfId="8406" xr:uid="{00000000-0005-0000-0000-0000D6200000}"/>
    <cellStyle name="Currency 2 6 9 5 2 2" xfId="8407" xr:uid="{00000000-0005-0000-0000-0000D7200000}"/>
    <cellStyle name="Currency 2 6 9 5 3" xfId="8408" xr:uid="{00000000-0005-0000-0000-0000D8200000}"/>
    <cellStyle name="Currency 2 6 9 6" xfId="8409" xr:uid="{00000000-0005-0000-0000-0000D9200000}"/>
    <cellStyle name="Currency 2 6 9 6 2" xfId="8410" xr:uid="{00000000-0005-0000-0000-0000DA200000}"/>
    <cellStyle name="Currency 2 6 9 6 2 2" xfId="8411" xr:uid="{00000000-0005-0000-0000-0000DB200000}"/>
    <cellStyle name="Currency 2 6 9 6 3" xfId="8412" xr:uid="{00000000-0005-0000-0000-0000DC200000}"/>
    <cellStyle name="Currency 2 6 9 7" xfId="8413" xr:uid="{00000000-0005-0000-0000-0000DD200000}"/>
    <cellStyle name="Currency 2 6 9 7 2" xfId="8414" xr:uid="{00000000-0005-0000-0000-0000DE200000}"/>
    <cellStyle name="Currency 2 6 9 8" xfId="8415" xr:uid="{00000000-0005-0000-0000-0000DF200000}"/>
    <cellStyle name="Currency 2 6 9 8 2" xfId="8416" xr:uid="{00000000-0005-0000-0000-0000E0200000}"/>
    <cellStyle name="Currency 2 6 9 9" xfId="8417" xr:uid="{00000000-0005-0000-0000-0000E1200000}"/>
    <cellStyle name="Currency 2 7" xfId="8418" xr:uid="{00000000-0005-0000-0000-0000E2200000}"/>
    <cellStyle name="Currency 2 7 10" xfId="8419" xr:uid="{00000000-0005-0000-0000-0000E3200000}"/>
    <cellStyle name="Currency 2 7 10 2" xfId="8420" xr:uid="{00000000-0005-0000-0000-0000E4200000}"/>
    <cellStyle name="Currency 2 7 10 2 2" xfId="8421" xr:uid="{00000000-0005-0000-0000-0000E5200000}"/>
    <cellStyle name="Currency 2 7 10 3" xfId="8422" xr:uid="{00000000-0005-0000-0000-0000E6200000}"/>
    <cellStyle name="Currency 2 7 10 4" xfId="8423" xr:uid="{00000000-0005-0000-0000-0000E7200000}"/>
    <cellStyle name="Currency 2 7 11" xfId="8424" xr:uid="{00000000-0005-0000-0000-0000E8200000}"/>
    <cellStyle name="Currency 2 7 11 2" xfId="8425" xr:uid="{00000000-0005-0000-0000-0000E9200000}"/>
    <cellStyle name="Currency 2 7 11 2 2" xfId="8426" xr:uid="{00000000-0005-0000-0000-0000EA200000}"/>
    <cellStyle name="Currency 2 7 11 3" xfId="8427" xr:uid="{00000000-0005-0000-0000-0000EB200000}"/>
    <cellStyle name="Currency 2 7 12" xfId="8428" xr:uid="{00000000-0005-0000-0000-0000EC200000}"/>
    <cellStyle name="Currency 2 7 12 2" xfId="8429" xr:uid="{00000000-0005-0000-0000-0000ED200000}"/>
    <cellStyle name="Currency 2 7 12 2 2" xfId="8430" xr:uid="{00000000-0005-0000-0000-0000EE200000}"/>
    <cellStyle name="Currency 2 7 12 3" xfId="8431" xr:uid="{00000000-0005-0000-0000-0000EF200000}"/>
    <cellStyle name="Currency 2 7 13" xfId="8432" xr:uid="{00000000-0005-0000-0000-0000F0200000}"/>
    <cellStyle name="Currency 2 7 13 2" xfId="8433" xr:uid="{00000000-0005-0000-0000-0000F1200000}"/>
    <cellStyle name="Currency 2 7 14" xfId="8434" xr:uid="{00000000-0005-0000-0000-0000F2200000}"/>
    <cellStyle name="Currency 2 7 14 2" xfId="8435" xr:uid="{00000000-0005-0000-0000-0000F3200000}"/>
    <cellStyle name="Currency 2 7 15" xfId="8436" xr:uid="{00000000-0005-0000-0000-0000F4200000}"/>
    <cellStyle name="Currency 2 7 16" xfId="8437" xr:uid="{00000000-0005-0000-0000-0000F5200000}"/>
    <cellStyle name="Currency 2 7 17" xfId="8438" xr:uid="{00000000-0005-0000-0000-0000F6200000}"/>
    <cellStyle name="Currency 2 7 2" xfId="8439" xr:uid="{00000000-0005-0000-0000-0000F7200000}"/>
    <cellStyle name="Currency 2 7 2 10" xfId="8440" xr:uid="{00000000-0005-0000-0000-0000F8200000}"/>
    <cellStyle name="Currency 2 7 2 10 2" xfId="8441" xr:uid="{00000000-0005-0000-0000-0000F9200000}"/>
    <cellStyle name="Currency 2 7 2 10 2 2" xfId="8442" xr:uid="{00000000-0005-0000-0000-0000FA200000}"/>
    <cellStyle name="Currency 2 7 2 10 3" xfId="8443" xr:uid="{00000000-0005-0000-0000-0000FB200000}"/>
    <cellStyle name="Currency 2 7 2 11" xfId="8444" xr:uid="{00000000-0005-0000-0000-0000FC200000}"/>
    <cellStyle name="Currency 2 7 2 11 2" xfId="8445" xr:uid="{00000000-0005-0000-0000-0000FD200000}"/>
    <cellStyle name="Currency 2 7 2 12" xfId="8446" xr:uid="{00000000-0005-0000-0000-0000FE200000}"/>
    <cellStyle name="Currency 2 7 2 12 2" xfId="8447" xr:uid="{00000000-0005-0000-0000-0000FF200000}"/>
    <cellStyle name="Currency 2 7 2 13" xfId="8448" xr:uid="{00000000-0005-0000-0000-000000210000}"/>
    <cellStyle name="Currency 2 7 2 14" xfId="8449" xr:uid="{00000000-0005-0000-0000-000001210000}"/>
    <cellStyle name="Currency 2 7 2 15" xfId="8450" xr:uid="{00000000-0005-0000-0000-000002210000}"/>
    <cellStyle name="Currency 2 7 2 2" xfId="8451" xr:uid="{00000000-0005-0000-0000-000003210000}"/>
    <cellStyle name="Currency 2 7 2 2 2" xfId="8452" xr:uid="{00000000-0005-0000-0000-000004210000}"/>
    <cellStyle name="Currency 2 7 2 2 2 2" xfId="8453" xr:uid="{00000000-0005-0000-0000-000005210000}"/>
    <cellStyle name="Currency 2 7 2 2 2 3" xfId="8454" xr:uid="{00000000-0005-0000-0000-000006210000}"/>
    <cellStyle name="Currency 2 7 2 2 2 3 2" xfId="8455" xr:uid="{00000000-0005-0000-0000-000007210000}"/>
    <cellStyle name="Currency 2 7 2 2 2 3 3" xfId="8456" xr:uid="{00000000-0005-0000-0000-000008210000}"/>
    <cellStyle name="Currency 2 7 2 2 2 4" xfId="8457" xr:uid="{00000000-0005-0000-0000-000009210000}"/>
    <cellStyle name="Currency 2 7 2 2 2 4 2" xfId="8458" xr:uid="{00000000-0005-0000-0000-00000A210000}"/>
    <cellStyle name="Currency 2 7 2 2 2 4 2 2" xfId="8459" xr:uid="{00000000-0005-0000-0000-00000B210000}"/>
    <cellStyle name="Currency 2 7 2 2 2 4 3" xfId="8460" xr:uid="{00000000-0005-0000-0000-00000C210000}"/>
    <cellStyle name="Currency 2 7 2 2 2 5" xfId="8461" xr:uid="{00000000-0005-0000-0000-00000D210000}"/>
    <cellStyle name="Currency 2 7 2 2 2 5 2" xfId="8462" xr:uid="{00000000-0005-0000-0000-00000E210000}"/>
    <cellStyle name="Currency 2 7 2 2 2 5 2 2" xfId="8463" xr:uid="{00000000-0005-0000-0000-00000F210000}"/>
    <cellStyle name="Currency 2 7 2 2 2 5 3" xfId="8464" xr:uid="{00000000-0005-0000-0000-000010210000}"/>
    <cellStyle name="Currency 2 7 2 2 2 6" xfId="8465" xr:uid="{00000000-0005-0000-0000-000011210000}"/>
    <cellStyle name="Currency 2 7 2 2 2 6 2" xfId="8466" xr:uid="{00000000-0005-0000-0000-000012210000}"/>
    <cellStyle name="Currency 2 7 2 2 2 6 2 2" xfId="8467" xr:uid="{00000000-0005-0000-0000-000013210000}"/>
    <cellStyle name="Currency 2 7 2 2 2 6 3" xfId="8468" xr:uid="{00000000-0005-0000-0000-000014210000}"/>
    <cellStyle name="Currency 2 7 2 2 2 7" xfId="8469" xr:uid="{00000000-0005-0000-0000-000015210000}"/>
    <cellStyle name="Currency 2 7 2 2 2 7 2" xfId="8470" xr:uid="{00000000-0005-0000-0000-000016210000}"/>
    <cellStyle name="Currency 2 7 2 2 2 8" xfId="8471" xr:uid="{00000000-0005-0000-0000-000017210000}"/>
    <cellStyle name="Currency 2 7 2 2 2 8 2" xfId="8472" xr:uid="{00000000-0005-0000-0000-000018210000}"/>
    <cellStyle name="Currency 2 7 2 2 2 9" xfId="8473" xr:uid="{00000000-0005-0000-0000-000019210000}"/>
    <cellStyle name="Currency 2 7 2 2 3" xfId="8474" xr:uid="{00000000-0005-0000-0000-00001A210000}"/>
    <cellStyle name="Currency 2 7 2 2 3 2" xfId="8475" xr:uid="{00000000-0005-0000-0000-00001B210000}"/>
    <cellStyle name="Currency 2 7 2 2 3 3" xfId="8476" xr:uid="{00000000-0005-0000-0000-00001C210000}"/>
    <cellStyle name="Currency 2 7 2 2 3 3 2" xfId="8477" xr:uid="{00000000-0005-0000-0000-00001D210000}"/>
    <cellStyle name="Currency 2 7 2 2 3 3 3" xfId="8478" xr:uid="{00000000-0005-0000-0000-00001E210000}"/>
    <cellStyle name="Currency 2 7 2 2 3 4" xfId="8479" xr:uid="{00000000-0005-0000-0000-00001F210000}"/>
    <cellStyle name="Currency 2 7 2 2 3 4 2" xfId="8480" xr:uid="{00000000-0005-0000-0000-000020210000}"/>
    <cellStyle name="Currency 2 7 2 2 3 4 2 2" xfId="8481" xr:uid="{00000000-0005-0000-0000-000021210000}"/>
    <cellStyle name="Currency 2 7 2 2 3 4 3" xfId="8482" xr:uid="{00000000-0005-0000-0000-000022210000}"/>
    <cellStyle name="Currency 2 7 2 2 3 5" xfId="8483" xr:uid="{00000000-0005-0000-0000-000023210000}"/>
    <cellStyle name="Currency 2 7 2 2 3 5 2" xfId="8484" xr:uid="{00000000-0005-0000-0000-000024210000}"/>
    <cellStyle name="Currency 2 7 2 2 3 5 2 2" xfId="8485" xr:uid="{00000000-0005-0000-0000-000025210000}"/>
    <cellStyle name="Currency 2 7 2 2 3 5 3" xfId="8486" xr:uid="{00000000-0005-0000-0000-000026210000}"/>
    <cellStyle name="Currency 2 7 2 2 3 6" xfId="8487" xr:uid="{00000000-0005-0000-0000-000027210000}"/>
    <cellStyle name="Currency 2 7 2 2 3 6 2" xfId="8488" xr:uid="{00000000-0005-0000-0000-000028210000}"/>
    <cellStyle name="Currency 2 7 2 2 3 6 2 2" xfId="8489" xr:uid="{00000000-0005-0000-0000-000029210000}"/>
    <cellStyle name="Currency 2 7 2 2 3 6 3" xfId="8490" xr:uid="{00000000-0005-0000-0000-00002A210000}"/>
    <cellStyle name="Currency 2 7 2 2 3 7" xfId="8491" xr:uid="{00000000-0005-0000-0000-00002B210000}"/>
    <cellStyle name="Currency 2 7 2 2 3 7 2" xfId="8492" xr:uid="{00000000-0005-0000-0000-00002C210000}"/>
    <cellStyle name="Currency 2 7 2 2 3 8" xfId="8493" xr:uid="{00000000-0005-0000-0000-00002D210000}"/>
    <cellStyle name="Currency 2 7 2 2 3 8 2" xfId="8494" xr:uid="{00000000-0005-0000-0000-00002E210000}"/>
    <cellStyle name="Currency 2 7 2 2 3 9" xfId="8495" xr:uid="{00000000-0005-0000-0000-00002F210000}"/>
    <cellStyle name="Currency 2 7 2 2 4" xfId="8496" xr:uid="{00000000-0005-0000-0000-000030210000}"/>
    <cellStyle name="Currency 2 7 2 2 4 2" xfId="8497" xr:uid="{00000000-0005-0000-0000-000031210000}"/>
    <cellStyle name="Currency 2 7 2 2 4 3" xfId="8498" xr:uid="{00000000-0005-0000-0000-000032210000}"/>
    <cellStyle name="Currency 2 7 2 2 4 3 2" xfId="8499" xr:uid="{00000000-0005-0000-0000-000033210000}"/>
    <cellStyle name="Currency 2 7 2 2 4 3 2 2" xfId="8500" xr:uid="{00000000-0005-0000-0000-000034210000}"/>
    <cellStyle name="Currency 2 7 2 2 4 3 3" xfId="8501" xr:uid="{00000000-0005-0000-0000-000035210000}"/>
    <cellStyle name="Currency 2 7 2 2 4 4" xfId="8502" xr:uid="{00000000-0005-0000-0000-000036210000}"/>
    <cellStyle name="Currency 2 7 2 2 4 4 2" xfId="8503" xr:uid="{00000000-0005-0000-0000-000037210000}"/>
    <cellStyle name="Currency 2 7 2 2 4 4 2 2" xfId="8504" xr:uid="{00000000-0005-0000-0000-000038210000}"/>
    <cellStyle name="Currency 2 7 2 2 4 4 3" xfId="8505" xr:uid="{00000000-0005-0000-0000-000039210000}"/>
    <cellStyle name="Currency 2 7 2 2 4 5" xfId="8506" xr:uid="{00000000-0005-0000-0000-00003A210000}"/>
    <cellStyle name="Currency 2 7 2 2 4 5 2" xfId="8507" xr:uid="{00000000-0005-0000-0000-00003B210000}"/>
    <cellStyle name="Currency 2 7 2 2 4 5 2 2" xfId="8508" xr:uid="{00000000-0005-0000-0000-00003C210000}"/>
    <cellStyle name="Currency 2 7 2 2 4 5 3" xfId="8509" xr:uid="{00000000-0005-0000-0000-00003D210000}"/>
    <cellStyle name="Currency 2 7 2 2 4 6" xfId="8510" xr:uid="{00000000-0005-0000-0000-00003E210000}"/>
    <cellStyle name="Currency 2 7 2 2 4 6 2" xfId="8511" xr:uid="{00000000-0005-0000-0000-00003F210000}"/>
    <cellStyle name="Currency 2 7 2 2 4 7" xfId="8512" xr:uid="{00000000-0005-0000-0000-000040210000}"/>
    <cellStyle name="Currency 2 7 2 2 4 7 2" xfId="8513" xr:uid="{00000000-0005-0000-0000-000041210000}"/>
    <cellStyle name="Currency 2 7 2 2 4 8" xfId="8514" xr:uid="{00000000-0005-0000-0000-000042210000}"/>
    <cellStyle name="Currency 2 7 2 2 4 9" xfId="8515" xr:uid="{00000000-0005-0000-0000-000043210000}"/>
    <cellStyle name="Currency 2 7 2 2 5" xfId="8516" xr:uid="{00000000-0005-0000-0000-000044210000}"/>
    <cellStyle name="Currency 2 7 2 2 5 2" xfId="8517" xr:uid="{00000000-0005-0000-0000-000045210000}"/>
    <cellStyle name="Currency 2 7 2 2 5 3" xfId="8518" xr:uid="{00000000-0005-0000-0000-000046210000}"/>
    <cellStyle name="Currency 2 7 2 2 6" xfId="8519" xr:uid="{00000000-0005-0000-0000-000047210000}"/>
    <cellStyle name="Currency 2 7 2 2 6 2" xfId="8520" xr:uid="{00000000-0005-0000-0000-000048210000}"/>
    <cellStyle name="Currency 2 7 2 2 6 2 2" xfId="8521" xr:uid="{00000000-0005-0000-0000-000049210000}"/>
    <cellStyle name="Currency 2 7 2 2 6 2 2 2" xfId="8522" xr:uid="{00000000-0005-0000-0000-00004A210000}"/>
    <cellStyle name="Currency 2 7 2 2 6 2 3" xfId="8523" xr:uid="{00000000-0005-0000-0000-00004B210000}"/>
    <cellStyle name="Currency 2 7 2 2 6 3" xfId="8524" xr:uid="{00000000-0005-0000-0000-00004C210000}"/>
    <cellStyle name="Currency 2 7 2 2 6 3 2" xfId="8525" xr:uid="{00000000-0005-0000-0000-00004D210000}"/>
    <cellStyle name="Currency 2 7 2 2 6 3 2 2" xfId="8526" xr:uid="{00000000-0005-0000-0000-00004E210000}"/>
    <cellStyle name="Currency 2 7 2 2 6 3 3" xfId="8527" xr:uid="{00000000-0005-0000-0000-00004F210000}"/>
    <cellStyle name="Currency 2 7 2 2 6 4" xfId="8528" xr:uid="{00000000-0005-0000-0000-000050210000}"/>
    <cellStyle name="Currency 2 7 2 2 6 4 2" xfId="8529" xr:uid="{00000000-0005-0000-0000-000051210000}"/>
    <cellStyle name="Currency 2 7 2 2 6 4 2 2" xfId="8530" xr:uid="{00000000-0005-0000-0000-000052210000}"/>
    <cellStyle name="Currency 2 7 2 2 6 4 3" xfId="8531" xr:uid="{00000000-0005-0000-0000-000053210000}"/>
    <cellStyle name="Currency 2 7 2 2 6 5" xfId="8532" xr:uid="{00000000-0005-0000-0000-000054210000}"/>
    <cellStyle name="Currency 2 7 2 2 6 5 2" xfId="8533" xr:uid="{00000000-0005-0000-0000-000055210000}"/>
    <cellStyle name="Currency 2 7 2 2 6 6" xfId="8534" xr:uid="{00000000-0005-0000-0000-000056210000}"/>
    <cellStyle name="Currency 2 7 2 2 6 6 2" xfId="8535" xr:uid="{00000000-0005-0000-0000-000057210000}"/>
    <cellStyle name="Currency 2 7 2 2 6 7" xfId="8536" xr:uid="{00000000-0005-0000-0000-000058210000}"/>
    <cellStyle name="Currency 2 7 2 2 7" xfId="8537" xr:uid="{00000000-0005-0000-0000-000059210000}"/>
    <cellStyle name="Currency 2 7 2 2 7 2" xfId="8538" xr:uid="{00000000-0005-0000-0000-00005A210000}"/>
    <cellStyle name="Currency 2 7 2 2 7 2 2" xfId="8539" xr:uid="{00000000-0005-0000-0000-00005B210000}"/>
    <cellStyle name="Currency 2 7 2 2 7 3" xfId="8540" xr:uid="{00000000-0005-0000-0000-00005C210000}"/>
    <cellStyle name="Currency 2 7 2 2 8" xfId="8541" xr:uid="{00000000-0005-0000-0000-00005D210000}"/>
    <cellStyle name="Currency 2 7 2 2 8 2" xfId="8542" xr:uid="{00000000-0005-0000-0000-00005E210000}"/>
    <cellStyle name="Currency 2 7 2 2 8 2 2" xfId="8543" xr:uid="{00000000-0005-0000-0000-00005F210000}"/>
    <cellStyle name="Currency 2 7 2 2 8 3" xfId="8544" xr:uid="{00000000-0005-0000-0000-000060210000}"/>
    <cellStyle name="Currency 2 7 2 3" xfId="8545" xr:uid="{00000000-0005-0000-0000-000061210000}"/>
    <cellStyle name="Currency 2 7 2 3 10" xfId="8546" xr:uid="{00000000-0005-0000-0000-000062210000}"/>
    <cellStyle name="Currency 2 7 2 3 2" xfId="8547" xr:uid="{00000000-0005-0000-0000-000063210000}"/>
    <cellStyle name="Currency 2 7 2 3 2 2" xfId="8548" xr:uid="{00000000-0005-0000-0000-000064210000}"/>
    <cellStyle name="Currency 2 7 2 3 2 3" xfId="8549" xr:uid="{00000000-0005-0000-0000-000065210000}"/>
    <cellStyle name="Currency 2 7 2 3 2 3 2" xfId="8550" xr:uid="{00000000-0005-0000-0000-000066210000}"/>
    <cellStyle name="Currency 2 7 2 3 2 3 3" xfId="8551" xr:uid="{00000000-0005-0000-0000-000067210000}"/>
    <cellStyle name="Currency 2 7 2 3 2 4" xfId="8552" xr:uid="{00000000-0005-0000-0000-000068210000}"/>
    <cellStyle name="Currency 2 7 2 3 2 4 2" xfId="8553" xr:uid="{00000000-0005-0000-0000-000069210000}"/>
    <cellStyle name="Currency 2 7 2 3 2 4 2 2" xfId="8554" xr:uid="{00000000-0005-0000-0000-00006A210000}"/>
    <cellStyle name="Currency 2 7 2 3 2 4 3" xfId="8555" xr:uid="{00000000-0005-0000-0000-00006B210000}"/>
    <cellStyle name="Currency 2 7 2 3 2 5" xfId="8556" xr:uid="{00000000-0005-0000-0000-00006C210000}"/>
    <cellStyle name="Currency 2 7 2 3 2 5 2" xfId="8557" xr:uid="{00000000-0005-0000-0000-00006D210000}"/>
    <cellStyle name="Currency 2 7 2 3 2 5 2 2" xfId="8558" xr:uid="{00000000-0005-0000-0000-00006E210000}"/>
    <cellStyle name="Currency 2 7 2 3 2 5 3" xfId="8559" xr:uid="{00000000-0005-0000-0000-00006F210000}"/>
    <cellStyle name="Currency 2 7 2 3 2 6" xfId="8560" xr:uid="{00000000-0005-0000-0000-000070210000}"/>
    <cellStyle name="Currency 2 7 2 3 2 6 2" xfId="8561" xr:uid="{00000000-0005-0000-0000-000071210000}"/>
    <cellStyle name="Currency 2 7 2 3 2 6 2 2" xfId="8562" xr:uid="{00000000-0005-0000-0000-000072210000}"/>
    <cellStyle name="Currency 2 7 2 3 2 6 3" xfId="8563" xr:uid="{00000000-0005-0000-0000-000073210000}"/>
    <cellStyle name="Currency 2 7 2 3 2 7" xfId="8564" xr:uid="{00000000-0005-0000-0000-000074210000}"/>
    <cellStyle name="Currency 2 7 2 3 2 7 2" xfId="8565" xr:uid="{00000000-0005-0000-0000-000075210000}"/>
    <cellStyle name="Currency 2 7 2 3 2 8" xfId="8566" xr:uid="{00000000-0005-0000-0000-000076210000}"/>
    <cellStyle name="Currency 2 7 2 3 2 8 2" xfId="8567" xr:uid="{00000000-0005-0000-0000-000077210000}"/>
    <cellStyle name="Currency 2 7 2 3 2 9" xfId="8568" xr:uid="{00000000-0005-0000-0000-000078210000}"/>
    <cellStyle name="Currency 2 7 2 3 3" xfId="8569" xr:uid="{00000000-0005-0000-0000-000079210000}"/>
    <cellStyle name="Currency 2 7 2 3 4" xfId="8570" xr:uid="{00000000-0005-0000-0000-00007A210000}"/>
    <cellStyle name="Currency 2 7 2 3 4 2" xfId="8571" xr:uid="{00000000-0005-0000-0000-00007B210000}"/>
    <cellStyle name="Currency 2 7 2 3 4 3" xfId="8572" xr:uid="{00000000-0005-0000-0000-00007C210000}"/>
    <cellStyle name="Currency 2 7 2 3 5" xfId="8573" xr:uid="{00000000-0005-0000-0000-00007D210000}"/>
    <cellStyle name="Currency 2 7 2 3 5 2" xfId="8574" xr:uid="{00000000-0005-0000-0000-00007E210000}"/>
    <cellStyle name="Currency 2 7 2 3 5 2 2" xfId="8575" xr:uid="{00000000-0005-0000-0000-00007F210000}"/>
    <cellStyle name="Currency 2 7 2 3 5 3" xfId="8576" xr:uid="{00000000-0005-0000-0000-000080210000}"/>
    <cellStyle name="Currency 2 7 2 3 6" xfId="8577" xr:uid="{00000000-0005-0000-0000-000081210000}"/>
    <cellStyle name="Currency 2 7 2 3 6 2" xfId="8578" xr:uid="{00000000-0005-0000-0000-000082210000}"/>
    <cellStyle name="Currency 2 7 2 3 6 2 2" xfId="8579" xr:uid="{00000000-0005-0000-0000-000083210000}"/>
    <cellStyle name="Currency 2 7 2 3 6 3" xfId="8580" xr:uid="{00000000-0005-0000-0000-000084210000}"/>
    <cellStyle name="Currency 2 7 2 3 7" xfId="8581" xr:uid="{00000000-0005-0000-0000-000085210000}"/>
    <cellStyle name="Currency 2 7 2 3 7 2" xfId="8582" xr:uid="{00000000-0005-0000-0000-000086210000}"/>
    <cellStyle name="Currency 2 7 2 3 7 2 2" xfId="8583" xr:uid="{00000000-0005-0000-0000-000087210000}"/>
    <cellStyle name="Currency 2 7 2 3 7 3" xfId="8584" xr:uid="{00000000-0005-0000-0000-000088210000}"/>
    <cellStyle name="Currency 2 7 2 3 8" xfId="8585" xr:uid="{00000000-0005-0000-0000-000089210000}"/>
    <cellStyle name="Currency 2 7 2 3 8 2" xfId="8586" xr:uid="{00000000-0005-0000-0000-00008A210000}"/>
    <cellStyle name="Currency 2 7 2 3 9" xfId="8587" xr:uid="{00000000-0005-0000-0000-00008B210000}"/>
    <cellStyle name="Currency 2 7 2 3 9 2" xfId="8588" xr:uid="{00000000-0005-0000-0000-00008C210000}"/>
    <cellStyle name="Currency 2 7 2 4" xfId="8589" xr:uid="{00000000-0005-0000-0000-00008D210000}"/>
    <cellStyle name="Currency 2 7 2 4 2" xfId="8590" xr:uid="{00000000-0005-0000-0000-00008E210000}"/>
    <cellStyle name="Currency 2 7 2 4 2 10" xfId="8591" xr:uid="{00000000-0005-0000-0000-00008F210000}"/>
    <cellStyle name="Currency 2 7 2 4 2 2" xfId="8592" xr:uid="{00000000-0005-0000-0000-000090210000}"/>
    <cellStyle name="Currency 2 7 2 4 2 3" xfId="8593" xr:uid="{00000000-0005-0000-0000-000091210000}"/>
    <cellStyle name="Currency 2 7 2 4 2 4" xfId="8594" xr:uid="{00000000-0005-0000-0000-000092210000}"/>
    <cellStyle name="Currency 2 7 2 4 2 4 2" xfId="8595" xr:uid="{00000000-0005-0000-0000-000093210000}"/>
    <cellStyle name="Currency 2 7 2 4 2 4 2 2" xfId="8596" xr:uid="{00000000-0005-0000-0000-000094210000}"/>
    <cellStyle name="Currency 2 7 2 4 2 4 3" xfId="8597" xr:uid="{00000000-0005-0000-0000-000095210000}"/>
    <cellStyle name="Currency 2 7 2 4 2 5" xfId="8598" xr:uid="{00000000-0005-0000-0000-000096210000}"/>
    <cellStyle name="Currency 2 7 2 4 2 5 2" xfId="8599" xr:uid="{00000000-0005-0000-0000-000097210000}"/>
    <cellStyle name="Currency 2 7 2 4 2 5 2 2" xfId="8600" xr:uid="{00000000-0005-0000-0000-000098210000}"/>
    <cellStyle name="Currency 2 7 2 4 2 5 3" xfId="8601" xr:uid="{00000000-0005-0000-0000-000099210000}"/>
    <cellStyle name="Currency 2 7 2 4 2 6" xfId="8602" xr:uid="{00000000-0005-0000-0000-00009A210000}"/>
    <cellStyle name="Currency 2 7 2 4 2 6 2" xfId="8603" xr:uid="{00000000-0005-0000-0000-00009B210000}"/>
    <cellStyle name="Currency 2 7 2 4 2 6 2 2" xfId="8604" xr:uid="{00000000-0005-0000-0000-00009C210000}"/>
    <cellStyle name="Currency 2 7 2 4 2 6 3" xfId="8605" xr:uid="{00000000-0005-0000-0000-00009D210000}"/>
    <cellStyle name="Currency 2 7 2 4 2 7" xfId="8606" xr:uid="{00000000-0005-0000-0000-00009E210000}"/>
    <cellStyle name="Currency 2 7 2 4 2 7 2" xfId="8607" xr:uid="{00000000-0005-0000-0000-00009F210000}"/>
    <cellStyle name="Currency 2 7 2 4 2 8" xfId="8608" xr:uid="{00000000-0005-0000-0000-0000A0210000}"/>
    <cellStyle name="Currency 2 7 2 4 2 8 2" xfId="8609" xr:uid="{00000000-0005-0000-0000-0000A1210000}"/>
    <cellStyle name="Currency 2 7 2 4 2 9" xfId="8610" xr:uid="{00000000-0005-0000-0000-0000A2210000}"/>
    <cellStyle name="Currency 2 7 2 4 3" xfId="8611" xr:uid="{00000000-0005-0000-0000-0000A3210000}"/>
    <cellStyle name="Currency 2 7 2 4 4" xfId="8612" xr:uid="{00000000-0005-0000-0000-0000A4210000}"/>
    <cellStyle name="Currency 2 7 2 4 4 2" xfId="8613" xr:uid="{00000000-0005-0000-0000-0000A5210000}"/>
    <cellStyle name="Currency 2 7 2 4 4 2 2" xfId="8614" xr:uid="{00000000-0005-0000-0000-0000A6210000}"/>
    <cellStyle name="Currency 2 7 2 4 4 3" xfId="8615" xr:uid="{00000000-0005-0000-0000-0000A7210000}"/>
    <cellStyle name="Currency 2 7 2 4 5" xfId="8616" xr:uid="{00000000-0005-0000-0000-0000A8210000}"/>
    <cellStyle name="Currency 2 7 2 4 5 2" xfId="8617" xr:uid="{00000000-0005-0000-0000-0000A9210000}"/>
    <cellStyle name="Currency 2 7 2 4 5 2 2" xfId="8618" xr:uid="{00000000-0005-0000-0000-0000AA210000}"/>
    <cellStyle name="Currency 2 7 2 4 5 3" xfId="8619" xr:uid="{00000000-0005-0000-0000-0000AB210000}"/>
    <cellStyle name="Currency 2 7 2 5" xfId="8620" xr:uid="{00000000-0005-0000-0000-0000AC210000}"/>
    <cellStyle name="Currency 2 7 2 5 2" xfId="8621" xr:uid="{00000000-0005-0000-0000-0000AD210000}"/>
    <cellStyle name="Currency 2 7 2 5 3" xfId="8622" xr:uid="{00000000-0005-0000-0000-0000AE210000}"/>
    <cellStyle name="Currency 2 7 2 5 3 2" xfId="8623" xr:uid="{00000000-0005-0000-0000-0000AF210000}"/>
    <cellStyle name="Currency 2 7 2 5 3 3" xfId="8624" xr:uid="{00000000-0005-0000-0000-0000B0210000}"/>
    <cellStyle name="Currency 2 7 2 5 4" xfId="8625" xr:uid="{00000000-0005-0000-0000-0000B1210000}"/>
    <cellStyle name="Currency 2 7 2 5 4 2" xfId="8626" xr:uid="{00000000-0005-0000-0000-0000B2210000}"/>
    <cellStyle name="Currency 2 7 2 5 4 2 2" xfId="8627" xr:uid="{00000000-0005-0000-0000-0000B3210000}"/>
    <cellStyle name="Currency 2 7 2 5 4 3" xfId="8628" xr:uid="{00000000-0005-0000-0000-0000B4210000}"/>
    <cellStyle name="Currency 2 7 2 5 5" xfId="8629" xr:uid="{00000000-0005-0000-0000-0000B5210000}"/>
    <cellStyle name="Currency 2 7 2 5 5 2" xfId="8630" xr:uid="{00000000-0005-0000-0000-0000B6210000}"/>
    <cellStyle name="Currency 2 7 2 5 5 2 2" xfId="8631" xr:uid="{00000000-0005-0000-0000-0000B7210000}"/>
    <cellStyle name="Currency 2 7 2 5 5 3" xfId="8632" xr:uid="{00000000-0005-0000-0000-0000B8210000}"/>
    <cellStyle name="Currency 2 7 2 5 6" xfId="8633" xr:uid="{00000000-0005-0000-0000-0000B9210000}"/>
    <cellStyle name="Currency 2 7 2 5 6 2" xfId="8634" xr:uid="{00000000-0005-0000-0000-0000BA210000}"/>
    <cellStyle name="Currency 2 7 2 5 6 2 2" xfId="8635" xr:uid="{00000000-0005-0000-0000-0000BB210000}"/>
    <cellStyle name="Currency 2 7 2 5 6 3" xfId="8636" xr:uid="{00000000-0005-0000-0000-0000BC210000}"/>
    <cellStyle name="Currency 2 7 2 5 7" xfId="8637" xr:uid="{00000000-0005-0000-0000-0000BD210000}"/>
    <cellStyle name="Currency 2 7 2 5 7 2" xfId="8638" xr:uid="{00000000-0005-0000-0000-0000BE210000}"/>
    <cellStyle name="Currency 2 7 2 5 8" xfId="8639" xr:uid="{00000000-0005-0000-0000-0000BF210000}"/>
    <cellStyle name="Currency 2 7 2 5 8 2" xfId="8640" xr:uid="{00000000-0005-0000-0000-0000C0210000}"/>
    <cellStyle name="Currency 2 7 2 5 9" xfId="8641" xr:uid="{00000000-0005-0000-0000-0000C1210000}"/>
    <cellStyle name="Currency 2 7 2 6" xfId="8642" xr:uid="{00000000-0005-0000-0000-0000C2210000}"/>
    <cellStyle name="Currency 2 7 2 6 2" xfId="8643" xr:uid="{00000000-0005-0000-0000-0000C3210000}"/>
    <cellStyle name="Currency 2 7 2 6 3" xfId="8644" xr:uid="{00000000-0005-0000-0000-0000C4210000}"/>
    <cellStyle name="Currency 2 7 2 7" xfId="8645" xr:uid="{00000000-0005-0000-0000-0000C5210000}"/>
    <cellStyle name="Currency 2 7 2 8" xfId="8646" xr:uid="{00000000-0005-0000-0000-0000C6210000}"/>
    <cellStyle name="Currency 2 7 2 8 2" xfId="8647" xr:uid="{00000000-0005-0000-0000-0000C7210000}"/>
    <cellStyle name="Currency 2 7 2 8 2 2" xfId="8648" xr:uid="{00000000-0005-0000-0000-0000C8210000}"/>
    <cellStyle name="Currency 2 7 2 8 3" xfId="8649" xr:uid="{00000000-0005-0000-0000-0000C9210000}"/>
    <cellStyle name="Currency 2 7 2 8 4" xfId="8650" xr:uid="{00000000-0005-0000-0000-0000CA210000}"/>
    <cellStyle name="Currency 2 7 2 9" xfId="8651" xr:uid="{00000000-0005-0000-0000-0000CB210000}"/>
    <cellStyle name="Currency 2 7 2 9 2" xfId="8652" xr:uid="{00000000-0005-0000-0000-0000CC210000}"/>
    <cellStyle name="Currency 2 7 2 9 2 2" xfId="8653" xr:uid="{00000000-0005-0000-0000-0000CD210000}"/>
    <cellStyle name="Currency 2 7 2 9 3" xfId="8654" xr:uid="{00000000-0005-0000-0000-0000CE210000}"/>
    <cellStyle name="Currency 2 7 3" xfId="8655" xr:uid="{00000000-0005-0000-0000-0000CF210000}"/>
    <cellStyle name="Currency 2 7 3 10" xfId="8656" xr:uid="{00000000-0005-0000-0000-0000D0210000}"/>
    <cellStyle name="Currency 2 7 3 10 2" xfId="8657" xr:uid="{00000000-0005-0000-0000-0000D1210000}"/>
    <cellStyle name="Currency 2 7 3 10 2 2" xfId="8658" xr:uid="{00000000-0005-0000-0000-0000D2210000}"/>
    <cellStyle name="Currency 2 7 3 10 3" xfId="8659" xr:uid="{00000000-0005-0000-0000-0000D3210000}"/>
    <cellStyle name="Currency 2 7 3 11" xfId="8660" xr:uid="{00000000-0005-0000-0000-0000D4210000}"/>
    <cellStyle name="Currency 2 7 3 11 2" xfId="8661" xr:uid="{00000000-0005-0000-0000-0000D5210000}"/>
    <cellStyle name="Currency 2 7 3 12" xfId="8662" xr:uid="{00000000-0005-0000-0000-0000D6210000}"/>
    <cellStyle name="Currency 2 7 3 12 2" xfId="8663" xr:uid="{00000000-0005-0000-0000-0000D7210000}"/>
    <cellStyle name="Currency 2 7 3 13" xfId="8664" xr:uid="{00000000-0005-0000-0000-0000D8210000}"/>
    <cellStyle name="Currency 2 7 3 14" xfId="8665" xr:uid="{00000000-0005-0000-0000-0000D9210000}"/>
    <cellStyle name="Currency 2 7 3 15" xfId="8666" xr:uid="{00000000-0005-0000-0000-0000DA210000}"/>
    <cellStyle name="Currency 2 7 3 2" xfId="8667" xr:uid="{00000000-0005-0000-0000-0000DB210000}"/>
    <cellStyle name="Currency 2 7 3 2 2" xfId="8668" xr:uid="{00000000-0005-0000-0000-0000DC210000}"/>
    <cellStyle name="Currency 2 7 3 2 2 2" xfId="8669" xr:uid="{00000000-0005-0000-0000-0000DD210000}"/>
    <cellStyle name="Currency 2 7 3 2 2 3" xfId="8670" xr:uid="{00000000-0005-0000-0000-0000DE210000}"/>
    <cellStyle name="Currency 2 7 3 2 2 3 2" xfId="8671" xr:uid="{00000000-0005-0000-0000-0000DF210000}"/>
    <cellStyle name="Currency 2 7 3 2 2 3 3" xfId="8672" xr:uid="{00000000-0005-0000-0000-0000E0210000}"/>
    <cellStyle name="Currency 2 7 3 2 2 4" xfId="8673" xr:uid="{00000000-0005-0000-0000-0000E1210000}"/>
    <cellStyle name="Currency 2 7 3 2 2 4 2" xfId="8674" xr:uid="{00000000-0005-0000-0000-0000E2210000}"/>
    <cellStyle name="Currency 2 7 3 2 2 4 2 2" xfId="8675" xr:uid="{00000000-0005-0000-0000-0000E3210000}"/>
    <cellStyle name="Currency 2 7 3 2 2 4 3" xfId="8676" xr:uid="{00000000-0005-0000-0000-0000E4210000}"/>
    <cellStyle name="Currency 2 7 3 2 2 5" xfId="8677" xr:uid="{00000000-0005-0000-0000-0000E5210000}"/>
    <cellStyle name="Currency 2 7 3 2 2 5 2" xfId="8678" xr:uid="{00000000-0005-0000-0000-0000E6210000}"/>
    <cellStyle name="Currency 2 7 3 2 2 5 2 2" xfId="8679" xr:uid="{00000000-0005-0000-0000-0000E7210000}"/>
    <cellStyle name="Currency 2 7 3 2 2 5 3" xfId="8680" xr:uid="{00000000-0005-0000-0000-0000E8210000}"/>
    <cellStyle name="Currency 2 7 3 2 2 6" xfId="8681" xr:uid="{00000000-0005-0000-0000-0000E9210000}"/>
    <cellStyle name="Currency 2 7 3 2 2 6 2" xfId="8682" xr:uid="{00000000-0005-0000-0000-0000EA210000}"/>
    <cellStyle name="Currency 2 7 3 2 2 6 2 2" xfId="8683" xr:uid="{00000000-0005-0000-0000-0000EB210000}"/>
    <cellStyle name="Currency 2 7 3 2 2 6 3" xfId="8684" xr:uid="{00000000-0005-0000-0000-0000EC210000}"/>
    <cellStyle name="Currency 2 7 3 2 2 7" xfId="8685" xr:uid="{00000000-0005-0000-0000-0000ED210000}"/>
    <cellStyle name="Currency 2 7 3 2 2 7 2" xfId="8686" xr:uid="{00000000-0005-0000-0000-0000EE210000}"/>
    <cellStyle name="Currency 2 7 3 2 2 8" xfId="8687" xr:uid="{00000000-0005-0000-0000-0000EF210000}"/>
    <cellStyle name="Currency 2 7 3 2 2 8 2" xfId="8688" xr:uid="{00000000-0005-0000-0000-0000F0210000}"/>
    <cellStyle name="Currency 2 7 3 2 2 9" xfId="8689" xr:uid="{00000000-0005-0000-0000-0000F1210000}"/>
    <cellStyle name="Currency 2 7 3 2 3" xfId="8690" xr:uid="{00000000-0005-0000-0000-0000F2210000}"/>
    <cellStyle name="Currency 2 7 3 2 3 2" xfId="8691" xr:uid="{00000000-0005-0000-0000-0000F3210000}"/>
    <cellStyle name="Currency 2 7 3 2 3 3" xfId="8692" xr:uid="{00000000-0005-0000-0000-0000F4210000}"/>
    <cellStyle name="Currency 2 7 3 2 3 3 2" xfId="8693" xr:uid="{00000000-0005-0000-0000-0000F5210000}"/>
    <cellStyle name="Currency 2 7 3 2 3 3 3" xfId="8694" xr:uid="{00000000-0005-0000-0000-0000F6210000}"/>
    <cellStyle name="Currency 2 7 3 2 3 4" xfId="8695" xr:uid="{00000000-0005-0000-0000-0000F7210000}"/>
    <cellStyle name="Currency 2 7 3 2 3 4 2" xfId="8696" xr:uid="{00000000-0005-0000-0000-0000F8210000}"/>
    <cellStyle name="Currency 2 7 3 2 3 4 2 2" xfId="8697" xr:uid="{00000000-0005-0000-0000-0000F9210000}"/>
    <cellStyle name="Currency 2 7 3 2 3 4 3" xfId="8698" xr:uid="{00000000-0005-0000-0000-0000FA210000}"/>
    <cellStyle name="Currency 2 7 3 2 3 5" xfId="8699" xr:uid="{00000000-0005-0000-0000-0000FB210000}"/>
    <cellStyle name="Currency 2 7 3 2 3 5 2" xfId="8700" xr:uid="{00000000-0005-0000-0000-0000FC210000}"/>
    <cellStyle name="Currency 2 7 3 2 3 5 2 2" xfId="8701" xr:uid="{00000000-0005-0000-0000-0000FD210000}"/>
    <cellStyle name="Currency 2 7 3 2 3 5 3" xfId="8702" xr:uid="{00000000-0005-0000-0000-0000FE210000}"/>
    <cellStyle name="Currency 2 7 3 2 3 6" xfId="8703" xr:uid="{00000000-0005-0000-0000-0000FF210000}"/>
    <cellStyle name="Currency 2 7 3 2 3 6 2" xfId="8704" xr:uid="{00000000-0005-0000-0000-000000220000}"/>
    <cellStyle name="Currency 2 7 3 2 3 6 2 2" xfId="8705" xr:uid="{00000000-0005-0000-0000-000001220000}"/>
    <cellStyle name="Currency 2 7 3 2 3 6 3" xfId="8706" xr:uid="{00000000-0005-0000-0000-000002220000}"/>
    <cellStyle name="Currency 2 7 3 2 3 7" xfId="8707" xr:uid="{00000000-0005-0000-0000-000003220000}"/>
    <cellStyle name="Currency 2 7 3 2 3 7 2" xfId="8708" xr:uid="{00000000-0005-0000-0000-000004220000}"/>
    <cellStyle name="Currency 2 7 3 2 3 8" xfId="8709" xr:uid="{00000000-0005-0000-0000-000005220000}"/>
    <cellStyle name="Currency 2 7 3 2 3 8 2" xfId="8710" xr:uid="{00000000-0005-0000-0000-000006220000}"/>
    <cellStyle name="Currency 2 7 3 2 3 9" xfId="8711" xr:uid="{00000000-0005-0000-0000-000007220000}"/>
    <cellStyle name="Currency 2 7 3 2 4" xfId="8712" xr:uid="{00000000-0005-0000-0000-000008220000}"/>
    <cellStyle name="Currency 2 7 3 2 4 2" xfId="8713" xr:uid="{00000000-0005-0000-0000-000009220000}"/>
    <cellStyle name="Currency 2 7 3 2 4 3" xfId="8714" xr:uid="{00000000-0005-0000-0000-00000A220000}"/>
    <cellStyle name="Currency 2 7 3 2 4 3 2" xfId="8715" xr:uid="{00000000-0005-0000-0000-00000B220000}"/>
    <cellStyle name="Currency 2 7 3 2 4 3 2 2" xfId="8716" xr:uid="{00000000-0005-0000-0000-00000C220000}"/>
    <cellStyle name="Currency 2 7 3 2 4 3 3" xfId="8717" xr:uid="{00000000-0005-0000-0000-00000D220000}"/>
    <cellStyle name="Currency 2 7 3 2 4 4" xfId="8718" xr:uid="{00000000-0005-0000-0000-00000E220000}"/>
    <cellStyle name="Currency 2 7 3 2 4 4 2" xfId="8719" xr:uid="{00000000-0005-0000-0000-00000F220000}"/>
    <cellStyle name="Currency 2 7 3 2 4 4 2 2" xfId="8720" xr:uid="{00000000-0005-0000-0000-000010220000}"/>
    <cellStyle name="Currency 2 7 3 2 4 4 3" xfId="8721" xr:uid="{00000000-0005-0000-0000-000011220000}"/>
    <cellStyle name="Currency 2 7 3 2 4 5" xfId="8722" xr:uid="{00000000-0005-0000-0000-000012220000}"/>
    <cellStyle name="Currency 2 7 3 2 4 5 2" xfId="8723" xr:uid="{00000000-0005-0000-0000-000013220000}"/>
    <cellStyle name="Currency 2 7 3 2 4 5 2 2" xfId="8724" xr:uid="{00000000-0005-0000-0000-000014220000}"/>
    <cellStyle name="Currency 2 7 3 2 4 5 3" xfId="8725" xr:uid="{00000000-0005-0000-0000-000015220000}"/>
    <cellStyle name="Currency 2 7 3 2 4 6" xfId="8726" xr:uid="{00000000-0005-0000-0000-000016220000}"/>
    <cellStyle name="Currency 2 7 3 2 4 6 2" xfId="8727" xr:uid="{00000000-0005-0000-0000-000017220000}"/>
    <cellStyle name="Currency 2 7 3 2 4 7" xfId="8728" xr:uid="{00000000-0005-0000-0000-000018220000}"/>
    <cellStyle name="Currency 2 7 3 2 4 7 2" xfId="8729" xr:uid="{00000000-0005-0000-0000-000019220000}"/>
    <cellStyle name="Currency 2 7 3 2 4 8" xfId="8730" xr:uid="{00000000-0005-0000-0000-00001A220000}"/>
    <cellStyle name="Currency 2 7 3 2 4 9" xfId="8731" xr:uid="{00000000-0005-0000-0000-00001B220000}"/>
    <cellStyle name="Currency 2 7 3 2 5" xfId="8732" xr:uid="{00000000-0005-0000-0000-00001C220000}"/>
    <cellStyle name="Currency 2 7 3 2 5 2" xfId="8733" xr:uid="{00000000-0005-0000-0000-00001D220000}"/>
    <cellStyle name="Currency 2 7 3 2 5 3" xfId="8734" xr:uid="{00000000-0005-0000-0000-00001E220000}"/>
    <cellStyle name="Currency 2 7 3 2 6" xfId="8735" xr:uid="{00000000-0005-0000-0000-00001F220000}"/>
    <cellStyle name="Currency 2 7 3 2 6 2" xfId="8736" xr:uid="{00000000-0005-0000-0000-000020220000}"/>
    <cellStyle name="Currency 2 7 3 2 6 2 2" xfId="8737" xr:uid="{00000000-0005-0000-0000-000021220000}"/>
    <cellStyle name="Currency 2 7 3 2 6 2 2 2" xfId="8738" xr:uid="{00000000-0005-0000-0000-000022220000}"/>
    <cellStyle name="Currency 2 7 3 2 6 2 3" xfId="8739" xr:uid="{00000000-0005-0000-0000-000023220000}"/>
    <cellStyle name="Currency 2 7 3 2 6 3" xfId="8740" xr:uid="{00000000-0005-0000-0000-000024220000}"/>
    <cellStyle name="Currency 2 7 3 2 6 3 2" xfId="8741" xr:uid="{00000000-0005-0000-0000-000025220000}"/>
    <cellStyle name="Currency 2 7 3 2 6 3 2 2" xfId="8742" xr:uid="{00000000-0005-0000-0000-000026220000}"/>
    <cellStyle name="Currency 2 7 3 2 6 3 3" xfId="8743" xr:uid="{00000000-0005-0000-0000-000027220000}"/>
    <cellStyle name="Currency 2 7 3 2 6 4" xfId="8744" xr:uid="{00000000-0005-0000-0000-000028220000}"/>
    <cellStyle name="Currency 2 7 3 2 6 4 2" xfId="8745" xr:uid="{00000000-0005-0000-0000-000029220000}"/>
    <cellStyle name="Currency 2 7 3 2 6 4 2 2" xfId="8746" xr:uid="{00000000-0005-0000-0000-00002A220000}"/>
    <cellStyle name="Currency 2 7 3 2 6 4 3" xfId="8747" xr:uid="{00000000-0005-0000-0000-00002B220000}"/>
    <cellStyle name="Currency 2 7 3 2 6 5" xfId="8748" xr:uid="{00000000-0005-0000-0000-00002C220000}"/>
    <cellStyle name="Currency 2 7 3 2 6 5 2" xfId="8749" xr:uid="{00000000-0005-0000-0000-00002D220000}"/>
    <cellStyle name="Currency 2 7 3 2 6 6" xfId="8750" xr:uid="{00000000-0005-0000-0000-00002E220000}"/>
    <cellStyle name="Currency 2 7 3 2 6 6 2" xfId="8751" xr:uid="{00000000-0005-0000-0000-00002F220000}"/>
    <cellStyle name="Currency 2 7 3 2 6 7" xfId="8752" xr:uid="{00000000-0005-0000-0000-000030220000}"/>
    <cellStyle name="Currency 2 7 3 2 7" xfId="8753" xr:uid="{00000000-0005-0000-0000-000031220000}"/>
    <cellStyle name="Currency 2 7 3 2 7 2" xfId="8754" xr:uid="{00000000-0005-0000-0000-000032220000}"/>
    <cellStyle name="Currency 2 7 3 2 7 2 2" xfId="8755" xr:uid="{00000000-0005-0000-0000-000033220000}"/>
    <cellStyle name="Currency 2 7 3 2 7 3" xfId="8756" xr:uid="{00000000-0005-0000-0000-000034220000}"/>
    <cellStyle name="Currency 2 7 3 2 8" xfId="8757" xr:uid="{00000000-0005-0000-0000-000035220000}"/>
    <cellStyle name="Currency 2 7 3 2 8 2" xfId="8758" xr:uid="{00000000-0005-0000-0000-000036220000}"/>
    <cellStyle name="Currency 2 7 3 2 8 2 2" xfId="8759" xr:uid="{00000000-0005-0000-0000-000037220000}"/>
    <cellStyle name="Currency 2 7 3 2 8 3" xfId="8760" xr:uid="{00000000-0005-0000-0000-000038220000}"/>
    <cellStyle name="Currency 2 7 3 3" xfId="8761" xr:uid="{00000000-0005-0000-0000-000039220000}"/>
    <cellStyle name="Currency 2 7 3 3 10" xfId="8762" xr:uid="{00000000-0005-0000-0000-00003A220000}"/>
    <cellStyle name="Currency 2 7 3 3 2" xfId="8763" xr:uid="{00000000-0005-0000-0000-00003B220000}"/>
    <cellStyle name="Currency 2 7 3 3 2 2" xfId="8764" xr:uid="{00000000-0005-0000-0000-00003C220000}"/>
    <cellStyle name="Currency 2 7 3 3 2 3" xfId="8765" xr:uid="{00000000-0005-0000-0000-00003D220000}"/>
    <cellStyle name="Currency 2 7 3 3 2 3 2" xfId="8766" xr:uid="{00000000-0005-0000-0000-00003E220000}"/>
    <cellStyle name="Currency 2 7 3 3 2 3 3" xfId="8767" xr:uid="{00000000-0005-0000-0000-00003F220000}"/>
    <cellStyle name="Currency 2 7 3 3 2 4" xfId="8768" xr:uid="{00000000-0005-0000-0000-000040220000}"/>
    <cellStyle name="Currency 2 7 3 3 2 4 2" xfId="8769" xr:uid="{00000000-0005-0000-0000-000041220000}"/>
    <cellStyle name="Currency 2 7 3 3 2 4 2 2" xfId="8770" xr:uid="{00000000-0005-0000-0000-000042220000}"/>
    <cellStyle name="Currency 2 7 3 3 2 4 3" xfId="8771" xr:uid="{00000000-0005-0000-0000-000043220000}"/>
    <cellStyle name="Currency 2 7 3 3 2 5" xfId="8772" xr:uid="{00000000-0005-0000-0000-000044220000}"/>
    <cellStyle name="Currency 2 7 3 3 2 5 2" xfId="8773" xr:uid="{00000000-0005-0000-0000-000045220000}"/>
    <cellStyle name="Currency 2 7 3 3 2 5 2 2" xfId="8774" xr:uid="{00000000-0005-0000-0000-000046220000}"/>
    <cellStyle name="Currency 2 7 3 3 2 5 3" xfId="8775" xr:uid="{00000000-0005-0000-0000-000047220000}"/>
    <cellStyle name="Currency 2 7 3 3 2 6" xfId="8776" xr:uid="{00000000-0005-0000-0000-000048220000}"/>
    <cellStyle name="Currency 2 7 3 3 2 6 2" xfId="8777" xr:uid="{00000000-0005-0000-0000-000049220000}"/>
    <cellStyle name="Currency 2 7 3 3 2 6 2 2" xfId="8778" xr:uid="{00000000-0005-0000-0000-00004A220000}"/>
    <cellStyle name="Currency 2 7 3 3 2 6 3" xfId="8779" xr:uid="{00000000-0005-0000-0000-00004B220000}"/>
    <cellStyle name="Currency 2 7 3 3 2 7" xfId="8780" xr:uid="{00000000-0005-0000-0000-00004C220000}"/>
    <cellStyle name="Currency 2 7 3 3 2 7 2" xfId="8781" xr:uid="{00000000-0005-0000-0000-00004D220000}"/>
    <cellStyle name="Currency 2 7 3 3 2 8" xfId="8782" xr:uid="{00000000-0005-0000-0000-00004E220000}"/>
    <cellStyle name="Currency 2 7 3 3 2 8 2" xfId="8783" xr:uid="{00000000-0005-0000-0000-00004F220000}"/>
    <cellStyle name="Currency 2 7 3 3 2 9" xfId="8784" xr:uid="{00000000-0005-0000-0000-000050220000}"/>
    <cellStyle name="Currency 2 7 3 3 3" xfId="8785" xr:uid="{00000000-0005-0000-0000-000051220000}"/>
    <cellStyle name="Currency 2 7 3 3 4" xfId="8786" xr:uid="{00000000-0005-0000-0000-000052220000}"/>
    <cellStyle name="Currency 2 7 3 3 4 2" xfId="8787" xr:uid="{00000000-0005-0000-0000-000053220000}"/>
    <cellStyle name="Currency 2 7 3 3 4 3" xfId="8788" xr:uid="{00000000-0005-0000-0000-000054220000}"/>
    <cellStyle name="Currency 2 7 3 3 5" xfId="8789" xr:uid="{00000000-0005-0000-0000-000055220000}"/>
    <cellStyle name="Currency 2 7 3 3 5 2" xfId="8790" xr:uid="{00000000-0005-0000-0000-000056220000}"/>
    <cellStyle name="Currency 2 7 3 3 5 2 2" xfId="8791" xr:uid="{00000000-0005-0000-0000-000057220000}"/>
    <cellStyle name="Currency 2 7 3 3 5 3" xfId="8792" xr:uid="{00000000-0005-0000-0000-000058220000}"/>
    <cellStyle name="Currency 2 7 3 3 6" xfId="8793" xr:uid="{00000000-0005-0000-0000-000059220000}"/>
    <cellStyle name="Currency 2 7 3 3 6 2" xfId="8794" xr:uid="{00000000-0005-0000-0000-00005A220000}"/>
    <cellStyle name="Currency 2 7 3 3 6 2 2" xfId="8795" xr:uid="{00000000-0005-0000-0000-00005B220000}"/>
    <cellStyle name="Currency 2 7 3 3 6 3" xfId="8796" xr:uid="{00000000-0005-0000-0000-00005C220000}"/>
    <cellStyle name="Currency 2 7 3 3 7" xfId="8797" xr:uid="{00000000-0005-0000-0000-00005D220000}"/>
    <cellStyle name="Currency 2 7 3 3 7 2" xfId="8798" xr:uid="{00000000-0005-0000-0000-00005E220000}"/>
    <cellStyle name="Currency 2 7 3 3 7 2 2" xfId="8799" xr:uid="{00000000-0005-0000-0000-00005F220000}"/>
    <cellStyle name="Currency 2 7 3 3 7 3" xfId="8800" xr:uid="{00000000-0005-0000-0000-000060220000}"/>
    <cellStyle name="Currency 2 7 3 3 8" xfId="8801" xr:uid="{00000000-0005-0000-0000-000061220000}"/>
    <cellStyle name="Currency 2 7 3 3 8 2" xfId="8802" xr:uid="{00000000-0005-0000-0000-000062220000}"/>
    <cellStyle name="Currency 2 7 3 3 9" xfId="8803" xr:uid="{00000000-0005-0000-0000-000063220000}"/>
    <cellStyle name="Currency 2 7 3 3 9 2" xfId="8804" xr:uid="{00000000-0005-0000-0000-000064220000}"/>
    <cellStyle name="Currency 2 7 3 4" xfId="8805" xr:uid="{00000000-0005-0000-0000-000065220000}"/>
    <cellStyle name="Currency 2 7 3 4 2" xfId="8806" xr:uid="{00000000-0005-0000-0000-000066220000}"/>
    <cellStyle name="Currency 2 7 3 4 2 10" xfId="8807" xr:uid="{00000000-0005-0000-0000-000067220000}"/>
    <cellStyle name="Currency 2 7 3 4 2 2" xfId="8808" xr:uid="{00000000-0005-0000-0000-000068220000}"/>
    <cellStyle name="Currency 2 7 3 4 2 3" xfId="8809" xr:uid="{00000000-0005-0000-0000-000069220000}"/>
    <cellStyle name="Currency 2 7 3 4 2 4" xfId="8810" xr:uid="{00000000-0005-0000-0000-00006A220000}"/>
    <cellStyle name="Currency 2 7 3 4 2 4 2" xfId="8811" xr:uid="{00000000-0005-0000-0000-00006B220000}"/>
    <cellStyle name="Currency 2 7 3 4 2 4 2 2" xfId="8812" xr:uid="{00000000-0005-0000-0000-00006C220000}"/>
    <cellStyle name="Currency 2 7 3 4 2 4 3" xfId="8813" xr:uid="{00000000-0005-0000-0000-00006D220000}"/>
    <cellStyle name="Currency 2 7 3 4 2 5" xfId="8814" xr:uid="{00000000-0005-0000-0000-00006E220000}"/>
    <cellStyle name="Currency 2 7 3 4 2 5 2" xfId="8815" xr:uid="{00000000-0005-0000-0000-00006F220000}"/>
    <cellStyle name="Currency 2 7 3 4 2 5 2 2" xfId="8816" xr:uid="{00000000-0005-0000-0000-000070220000}"/>
    <cellStyle name="Currency 2 7 3 4 2 5 3" xfId="8817" xr:uid="{00000000-0005-0000-0000-000071220000}"/>
    <cellStyle name="Currency 2 7 3 4 2 6" xfId="8818" xr:uid="{00000000-0005-0000-0000-000072220000}"/>
    <cellStyle name="Currency 2 7 3 4 2 6 2" xfId="8819" xr:uid="{00000000-0005-0000-0000-000073220000}"/>
    <cellStyle name="Currency 2 7 3 4 2 6 2 2" xfId="8820" xr:uid="{00000000-0005-0000-0000-000074220000}"/>
    <cellStyle name="Currency 2 7 3 4 2 6 3" xfId="8821" xr:uid="{00000000-0005-0000-0000-000075220000}"/>
    <cellStyle name="Currency 2 7 3 4 2 7" xfId="8822" xr:uid="{00000000-0005-0000-0000-000076220000}"/>
    <cellStyle name="Currency 2 7 3 4 2 7 2" xfId="8823" xr:uid="{00000000-0005-0000-0000-000077220000}"/>
    <cellStyle name="Currency 2 7 3 4 2 8" xfId="8824" xr:uid="{00000000-0005-0000-0000-000078220000}"/>
    <cellStyle name="Currency 2 7 3 4 2 8 2" xfId="8825" xr:uid="{00000000-0005-0000-0000-000079220000}"/>
    <cellStyle name="Currency 2 7 3 4 2 9" xfId="8826" xr:uid="{00000000-0005-0000-0000-00007A220000}"/>
    <cellStyle name="Currency 2 7 3 4 3" xfId="8827" xr:uid="{00000000-0005-0000-0000-00007B220000}"/>
    <cellStyle name="Currency 2 7 3 4 4" xfId="8828" xr:uid="{00000000-0005-0000-0000-00007C220000}"/>
    <cellStyle name="Currency 2 7 3 4 4 2" xfId="8829" xr:uid="{00000000-0005-0000-0000-00007D220000}"/>
    <cellStyle name="Currency 2 7 3 4 4 2 2" xfId="8830" xr:uid="{00000000-0005-0000-0000-00007E220000}"/>
    <cellStyle name="Currency 2 7 3 4 4 3" xfId="8831" xr:uid="{00000000-0005-0000-0000-00007F220000}"/>
    <cellStyle name="Currency 2 7 3 4 5" xfId="8832" xr:uid="{00000000-0005-0000-0000-000080220000}"/>
    <cellStyle name="Currency 2 7 3 4 5 2" xfId="8833" xr:uid="{00000000-0005-0000-0000-000081220000}"/>
    <cellStyle name="Currency 2 7 3 4 5 2 2" xfId="8834" xr:uid="{00000000-0005-0000-0000-000082220000}"/>
    <cellStyle name="Currency 2 7 3 4 5 3" xfId="8835" xr:uid="{00000000-0005-0000-0000-000083220000}"/>
    <cellStyle name="Currency 2 7 3 5" xfId="8836" xr:uid="{00000000-0005-0000-0000-000084220000}"/>
    <cellStyle name="Currency 2 7 3 5 2" xfId="8837" xr:uid="{00000000-0005-0000-0000-000085220000}"/>
    <cellStyle name="Currency 2 7 3 5 3" xfId="8838" xr:uid="{00000000-0005-0000-0000-000086220000}"/>
    <cellStyle name="Currency 2 7 3 5 3 2" xfId="8839" xr:uid="{00000000-0005-0000-0000-000087220000}"/>
    <cellStyle name="Currency 2 7 3 5 3 3" xfId="8840" xr:uid="{00000000-0005-0000-0000-000088220000}"/>
    <cellStyle name="Currency 2 7 3 5 4" xfId="8841" xr:uid="{00000000-0005-0000-0000-000089220000}"/>
    <cellStyle name="Currency 2 7 3 5 4 2" xfId="8842" xr:uid="{00000000-0005-0000-0000-00008A220000}"/>
    <cellStyle name="Currency 2 7 3 5 4 2 2" xfId="8843" xr:uid="{00000000-0005-0000-0000-00008B220000}"/>
    <cellStyle name="Currency 2 7 3 5 4 3" xfId="8844" xr:uid="{00000000-0005-0000-0000-00008C220000}"/>
    <cellStyle name="Currency 2 7 3 5 5" xfId="8845" xr:uid="{00000000-0005-0000-0000-00008D220000}"/>
    <cellStyle name="Currency 2 7 3 5 5 2" xfId="8846" xr:uid="{00000000-0005-0000-0000-00008E220000}"/>
    <cellStyle name="Currency 2 7 3 5 5 2 2" xfId="8847" xr:uid="{00000000-0005-0000-0000-00008F220000}"/>
    <cellStyle name="Currency 2 7 3 5 5 3" xfId="8848" xr:uid="{00000000-0005-0000-0000-000090220000}"/>
    <cellStyle name="Currency 2 7 3 5 6" xfId="8849" xr:uid="{00000000-0005-0000-0000-000091220000}"/>
    <cellStyle name="Currency 2 7 3 5 6 2" xfId="8850" xr:uid="{00000000-0005-0000-0000-000092220000}"/>
    <cellStyle name="Currency 2 7 3 5 6 2 2" xfId="8851" xr:uid="{00000000-0005-0000-0000-000093220000}"/>
    <cellStyle name="Currency 2 7 3 5 6 3" xfId="8852" xr:uid="{00000000-0005-0000-0000-000094220000}"/>
    <cellStyle name="Currency 2 7 3 5 7" xfId="8853" xr:uid="{00000000-0005-0000-0000-000095220000}"/>
    <cellStyle name="Currency 2 7 3 5 7 2" xfId="8854" xr:uid="{00000000-0005-0000-0000-000096220000}"/>
    <cellStyle name="Currency 2 7 3 5 8" xfId="8855" xr:uid="{00000000-0005-0000-0000-000097220000}"/>
    <cellStyle name="Currency 2 7 3 5 8 2" xfId="8856" xr:uid="{00000000-0005-0000-0000-000098220000}"/>
    <cellStyle name="Currency 2 7 3 5 9" xfId="8857" xr:uid="{00000000-0005-0000-0000-000099220000}"/>
    <cellStyle name="Currency 2 7 3 6" xfId="8858" xr:uid="{00000000-0005-0000-0000-00009A220000}"/>
    <cellStyle name="Currency 2 7 3 6 2" xfId="8859" xr:uid="{00000000-0005-0000-0000-00009B220000}"/>
    <cellStyle name="Currency 2 7 3 6 3" xfId="8860" xr:uid="{00000000-0005-0000-0000-00009C220000}"/>
    <cellStyle name="Currency 2 7 3 7" xfId="8861" xr:uid="{00000000-0005-0000-0000-00009D220000}"/>
    <cellStyle name="Currency 2 7 3 8" xfId="8862" xr:uid="{00000000-0005-0000-0000-00009E220000}"/>
    <cellStyle name="Currency 2 7 3 8 2" xfId="8863" xr:uid="{00000000-0005-0000-0000-00009F220000}"/>
    <cellStyle name="Currency 2 7 3 8 2 2" xfId="8864" xr:uid="{00000000-0005-0000-0000-0000A0220000}"/>
    <cellStyle name="Currency 2 7 3 8 3" xfId="8865" xr:uid="{00000000-0005-0000-0000-0000A1220000}"/>
    <cellStyle name="Currency 2 7 3 8 4" xfId="8866" xr:uid="{00000000-0005-0000-0000-0000A2220000}"/>
    <cellStyle name="Currency 2 7 3 9" xfId="8867" xr:uid="{00000000-0005-0000-0000-0000A3220000}"/>
    <cellStyle name="Currency 2 7 3 9 2" xfId="8868" xr:uid="{00000000-0005-0000-0000-0000A4220000}"/>
    <cellStyle name="Currency 2 7 3 9 2 2" xfId="8869" xr:uid="{00000000-0005-0000-0000-0000A5220000}"/>
    <cellStyle name="Currency 2 7 3 9 3" xfId="8870" xr:uid="{00000000-0005-0000-0000-0000A6220000}"/>
    <cellStyle name="Currency 2 7 4" xfId="8871" xr:uid="{00000000-0005-0000-0000-0000A7220000}"/>
    <cellStyle name="Currency 2 7 4 2" xfId="8872" xr:uid="{00000000-0005-0000-0000-0000A8220000}"/>
    <cellStyle name="Currency 2 7 4 2 2" xfId="8873" xr:uid="{00000000-0005-0000-0000-0000A9220000}"/>
    <cellStyle name="Currency 2 7 4 2 3" xfId="8874" xr:uid="{00000000-0005-0000-0000-0000AA220000}"/>
    <cellStyle name="Currency 2 7 4 2 3 2" xfId="8875" xr:uid="{00000000-0005-0000-0000-0000AB220000}"/>
    <cellStyle name="Currency 2 7 4 2 3 3" xfId="8876" xr:uid="{00000000-0005-0000-0000-0000AC220000}"/>
    <cellStyle name="Currency 2 7 4 2 4" xfId="8877" xr:uid="{00000000-0005-0000-0000-0000AD220000}"/>
    <cellStyle name="Currency 2 7 4 2 4 2" xfId="8878" xr:uid="{00000000-0005-0000-0000-0000AE220000}"/>
    <cellStyle name="Currency 2 7 4 2 4 2 2" xfId="8879" xr:uid="{00000000-0005-0000-0000-0000AF220000}"/>
    <cellStyle name="Currency 2 7 4 2 4 3" xfId="8880" xr:uid="{00000000-0005-0000-0000-0000B0220000}"/>
    <cellStyle name="Currency 2 7 4 2 5" xfId="8881" xr:uid="{00000000-0005-0000-0000-0000B1220000}"/>
    <cellStyle name="Currency 2 7 4 2 5 2" xfId="8882" xr:uid="{00000000-0005-0000-0000-0000B2220000}"/>
    <cellStyle name="Currency 2 7 4 2 5 2 2" xfId="8883" xr:uid="{00000000-0005-0000-0000-0000B3220000}"/>
    <cellStyle name="Currency 2 7 4 2 5 3" xfId="8884" xr:uid="{00000000-0005-0000-0000-0000B4220000}"/>
    <cellStyle name="Currency 2 7 4 2 6" xfId="8885" xr:uid="{00000000-0005-0000-0000-0000B5220000}"/>
    <cellStyle name="Currency 2 7 4 2 6 2" xfId="8886" xr:uid="{00000000-0005-0000-0000-0000B6220000}"/>
    <cellStyle name="Currency 2 7 4 2 6 2 2" xfId="8887" xr:uid="{00000000-0005-0000-0000-0000B7220000}"/>
    <cellStyle name="Currency 2 7 4 2 6 3" xfId="8888" xr:uid="{00000000-0005-0000-0000-0000B8220000}"/>
    <cellStyle name="Currency 2 7 4 2 7" xfId="8889" xr:uid="{00000000-0005-0000-0000-0000B9220000}"/>
    <cellStyle name="Currency 2 7 4 2 7 2" xfId="8890" xr:uid="{00000000-0005-0000-0000-0000BA220000}"/>
    <cellStyle name="Currency 2 7 4 2 8" xfId="8891" xr:uid="{00000000-0005-0000-0000-0000BB220000}"/>
    <cellStyle name="Currency 2 7 4 2 8 2" xfId="8892" xr:uid="{00000000-0005-0000-0000-0000BC220000}"/>
    <cellStyle name="Currency 2 7 4 2 9" xfId="8893" xr:uid="{00000000-0005-0000-0000-0000BD220000}"/>
    <cellStyle name="Currency 2 7 4 3" xfId="8894" xr:uid="{00000000-0005-0000-0000-0000BE220000}"/>
    <cellStyle name="Currency 2 7 4 3 2" xfId="8895" xr:uid="{00000000-0005-0000-0000-0000BF220000}"/>
    <cellStyle name="Currency 2 7 4 3 3" xfId="8896" xr:uid="{00000000-0005-0000-0000-0000C0220000}"/>
    <cellStyle name="Currency 2 7 4 3 3 2" xfId="8897" xr:uid="{00000000-0005-0000-0000-0000C1220000}"/>
    <cellStyle name="Currency 2 7 4 3 3 3" xfId="8898" xr:uid="{00000000-0005-0000-0000-0000C2220000}"/>
    <cellStyle name="Currency 2 7 4 3 4" xfId="8899" xr:uid="{00000000-0005-0000-0000-0000C3220000}"/>
    <cellStyle name="Currency 2 7 4 3 4 2" xfId="8900" xr:uid="{00000000-0005-0000-0000-0000C4220000}"/>
    <cellStyle name="Currency 2 7 4 3 4 2 2" xfId="8901" xr:uid="{00000000-0005-0000-0000-0000C5220000}"/>
    <cellStyle name="Currency 2 7 4 3 4 3" xfId="8902" xr:uid="{00000000-0005-0000-0000-0000C6220000}"/>
    <cellStyle name="Currency 2 7 4 3 5" xfId="8903" xr:uid="{00000000-0005-0000-0000-0000C7220000}"/>
    <cellStyle name="Currency 2 7 4 3 5 2" xfId="8904" xr:uid="{00000000-0005-0000-0000-0000C8220000}"/>
    <cellStyle name="Currency 2 7 4 3 5 2 2" xfId="8905" xr:uid="{00000000-0005-0000-0000-0000C9220000}"/>
    <cellStyle name="Currency 2 7 4 3 5 3" xfId="8906" xr:uid="{00000000-0005-0000-0000-0000CA220000}"/>
    <cellStyle name="Currency 2 7 4 3 6" xfId="8907" xr:uid="{00000000-0005-0000-0000-0000CB220000}"/>
    <cellStyle name="Currency 2 7 4 3 6 2" xfId="8908" xr:uid="{00000000-0005-0000-0000-0000CC220000}"/>
    <cellStyle name="Currency 2 7 4 3 6 2 2" xfId="8909" xr:uid="{00000000-0005-0000-0000-0000CD220000}"/>
    <cellStyle name="Currency 2 7 4 3 6 3" xfId="8910" xr:uid="{00000000-0005-0000-0000-0000CE220000}"/>
    <cellStyle name="Currency 2 7 4 3 7" xfId="8911" xr:uid="{00000000-0005-0000-0000-0000CF220000}"/>
    <cellStyle name="Currency 2 7 4 3 7 2" xfId="8912" xr:uid="{00000000-0005-0000-0000-0000D0220000}"/>
    <cellStyle name="Currency 2 7 4 3 8" xfId="8913" xr:uid="{00000000-0005-0000-0000-0000D1220000}"/>
    <cellStyle name="Currency 2 7 4 3 8 2" xfId="8914" xr:uid="{00000000-0005-0000-0000-0000D2220000}"/>
    <cellStyle name="Currency 2 7 4 3 9" xfId="8915" xr:uid="{00000000-0005-0000-0000-0000D3220000}"/>
    <cellStyle name="Currency 2 7 4 4" xfId="8916" xr:uid="{00000000-0005-0000-0000-0000D4220000}"/>
    <cellStyle name="Currency 2 7 4 4 2" xfId="8917" xr:uid="{00000000-0005-0000-0000-0000D5220000}"/>
    <cellStyle name="Currency 2 7 4 4 3" xfId="8918" xr:uid="{00000000-0005-0000-0000-0000D6220000}"/>
    <cellStyle name="Currency 2 7 4 4 3 2" xfId="8919" xr:uid="{00000000-0005-0000-0000-0000D7220000}"/>
    <cellStyle name="Currency 2 7 4 4 3 2 2" xfId="8920" xr:uid="{00000000-0005-0000-0000-0000D8220000}"/>
    <cellStyle name="Currency 2 7 4 4 3 3" xfId="8921" xr:uid="{00000000-0005-0000-0000-0000D9220000}"/>
    <cellStyle name="Currency 2 7 4 4 4" xfId="8922" xr:uid="{00000000-0005-0000-0000-0000DA220000}"/>
    <cellStyle name="Currency 2 7 4 4 4 2" xfId="8923" xr:uid="{00000000-0005-0000-0000-0000DB220000}"/>
    <cellStyle name="Currency 2 7 4 4 4 2 2" xfId="8924" xr:uid="{00000000-0005-0000-0000-0000DC220000}"/>
    <cellStyle name="Currency 2 7 4 4 4 3" xfId="8925" xr:uid="{00000000-0005-0000-0000-0000DD220000}"/>
    <cellStyle name="Currency 2 7 4 4 5" xfId="8926" xr:uid="{00000000-0005-0000-0000-0000DE220000}"/>
    <cellStyle name="Currency 2 7 4 4 5 2" xfId="8927" xr:uid="{00000000-0005-0000-0000-0000DF220000}"/>
    <cellStyle name="Currency 2 7 4 4 5 2 2" xfId="8928" xr:uid="{00000000-0005-0000-0000-0000E0220000}"/>
    <cellStyle name="Currency 2 7 4 4 5 3" xfId="8929" xr:uid="{00000000-0005-0000-0000-0000E1220000}"/>
    <cellStyle name="Currency 2 7 4 4 6" xfId="8930" xr:uid="{00000000-0005-0000-0000-0000E2220000}"/>
    <cellStyle name="Currency 2 7 4 4 6 2" xfId="8931" xr:uid="{00000000-0005-0000-0000-0000E3220000}"/>
    <cellStyle name="Currency 2 7 4 4 7" xfId="8932" xr:uid="{00000000-0005-0000-0000-0000E4220000}"/>
    <cellStyle name="Currency 2 7 4 4 7 2" xfId="8933" xr:uid="{00000000-0005-0000-0000-0000E5220000}"/>
    <cellStyle name="Currency 2 7 4 4 8" xfId="8934" xr:uid="{00000000-0005-0000-0000-0000E6220000}"/>
    <cellStyle name="Currency 2 7 4 4 9" xfId="8935" xr:uid="{00000000-0005-0000-0000-0000E7220000}"/>
    <cellStyle name="Currency 2 7 4 5" xfId="8936" xr:uid="{00000000-0005-0000-0000-0000E8220000}"/>
    <cellStyle name="Currency 2 7 4 5 2" xfId="8937" xr:uid="{00000000-0005-0000-0000-0000E9220000}"/>
    <cellStyle name="Currency 2 7 4 5 3" xfId="8938" xr:uid="{00000000-0005-0000-0000-0000EA220000}"/>
    <cellStyle name="Currency 2 7 4 6" xfId="8939" xr:uid="{00000000-0005-0000-0000-0000EB220000}"/>
    <cellStyle name="Currency 2 7 4 6 2" xfId="8940" xr:uid="{00000000-0005-0000-0000-0000EC220000}"/>
    <cellStyle name="Currency 2 7 4 6 2 2" xfId="8941" xr:uid="{00000000-0005-0000-0000-0000ED220000}"/>
    <cellStyle name="Currency 2 7 4 6 2 2 2" xfId="8942" xr:uid="{00000000-0005-0000-0000-0000EE220000}"/>
    <cellStyle name="Currency 2 7 4 6 2 3" xfId="8943" xr:uid="{00000000-0005-0000-0000-0000EF220000}"/>
    <cellStyle name="Currency 2 7 4 6 3" xfId="8944" xr:uid="{00000000-0005-0000-0000-0000F0220000}"/>
    <cellStyle name="Currency 2 7 4 6 3 2" xfId="8945" xr:uid="{00000000-0005-0000-0000-0000F1220000}"/>
    <cellStyle name="Currency 2 7 4 6 3 2 2" xfId="8946" xr:uid="{00000000-0005-0000-0000-0000F2220000}"/>
    <cellStyle name="Currency 2 7 4 6 3 3" xfId="8947" xr:uid="{00000000-0005-0000-0000-0000F3220000}"/>
    <cellStyle name="Currency 2 7 4 6 4" xfId="8948" xr:uid="{00000000-0005-0000-0000-0000F4220000}"/>
    <cellStyle name="Currency 2 7 4 6 4 2" xfId="8949" xr:uid="{00000000-0005-0000-0000-0000F5220000}"/>
    <cellStyle name="Currency 2 7 4 6 4 2 2" xfId="8950" xr:uid="{00000000-0005-0000-0000-0000F6220000}"/>
    <cellStyle name="Currency 2 7 4 6 4 3" xfId="8951" xr:uid="{00000000-0005-0000-0000-0000F7220000}"/>
    <cellStyle name="Currency 2 7 4 6 5" xfId="8952" xr:uid="{00000000-0005-0000-0000-0000F8220000}"/>
    <cellStyle name="Currency 2 7 4 6 5 2" xfId="8953" xr:uid="{00000000-0005-0000-0000-0000F9220000}"/>
    <cellStyle name="Currency 2 7 4 6 6" xfId="8954" xr:uid="{00000000-0005-0000-0000-0000FA220000}"/>
    <cellStyle name="Currency 2 7 4 6 6 2" xfId="8955" xr:uid="{00000000-0005-0000-0000-0000FB220000}"/>
    <cellStyle name="Currency 2 7 4 6 7" xfId="8956" xr:uid="{00000000-0005-0000-0000-0000FC220000}"/>
    <cellStyle name="Currency 2 7 4 7" xfId="8957" xr:uid="{00000000-0005-0000-0000-0000FD220000}"/>
    <cellStyle name="Currency 2 7 4 7 2" xfId="8958" xr:uid="{00000000-0005-0000-0000-0000FE220000}"/>
    <cellStyle name="Currency 2 7 4 7 2 2" xfId="8959" xr:uid="{00000000-0005-0000-0000-0000FF220000}"/>
    <cellStyle name="Currency 2 7 4 7 3" xfId="8960" xr:uid="{00000000-0005-0000-0000-000000230000}"/>
    <cellStyle name="Currency 2 7 4 8" xfId="8961" xr:uid="{00000000-0005-0000-0000-000001230000}"/>
    <cellStyle name="Currency 2 7 4 8 2" xfId="8962" xr:uid="{00000000-0005-0000-0000-000002230000}"/>
    <cellStyle name="Currency 2 7 4 8 2 2" xfId="8963" xr:uid="{00000000-0005-0000-0000-000003230000}"/>
    <cellStyle name="Currency 2 7 4 8 3" xfId="8964" xr:uid="{00000000-0005-0000-0000-000004230000}"/>
    <cellStyle name="Currency 2 7 5" xfId="8965" xr:uid="{00000000-0005-0000-0000-000005230000}"/>
    <cellStyle name="Currency 2 7 5 10" xfId="8966" xr:uid="{00000000-0005-0000-0000-000006230000}"/>
    <cellStyle name="Currency 2 7 5 2" xfId="8967" xr:uid="{00000000-0005-0000-0000-000007230000}"/>
    <cellStyle name="Currency 2 7 5 2 2" xfId="8968" xr:uid="{00000000-0005-0000-0000-000008230000}"/>
    <cellStyle name="Currency 2 7 5 2 3" xfId="8969" xr:uid="{00000000-0005-0000-0000-000009230000}"/>
    <cellStyle name="Currency 2 7 5 2 3 2" xfId="8970" xr:uid="{00000000-0005-0000-0000-00000A230000}"/>
    <cellStyle name="Currency 2 7 5 2 3 3" xfId="8971" xr:uid="{00000000-0005-0000-0000-00000B230000}"/>
    <cellStyle name="Currency 2 7 5 2 4" xfId="8972" xr:uid="{00000000-0005-0000-0000-00000C230000}"/>
    <cellStyle name="Currency 2 7 5 2 4 2" xfId="8973" xr:uid="{00000000-0005-0000-0000-00000D230000}"/>
    <cellStyle name="Currency 2 7 5 2 4 2 2" xfId="8974" xr:uid="{00000000-0005-0000-0000-00000E230000}"/>
    <cellStyle name="Currency 2 7 5 2 4 3" xfId="8975" xr:uid="{00000000-0005-0000-0000-00000F230000}"/>
    <cellStyle name="Currency 2 7 5 2 5" xfId="8976" xr:uid="{00000000-0005-0000-0000-000010230000}"/>
    <cellStyle name="Currency 2 7 5 2 5 2" xfId="8977" xr:uid="{00000000-0005-0000-0000-000011230000}"/>
    <cellStyle name="Currency 2 7 5 2 5 2 2" xfId="8978" xr:uid="{00000000-0005-0000-0000-000012230000}"/>
    <cellStyle name="Currency 2 7 5 2 5 3" xfId="8979" xr:uid="{00000000-0005-0000-0000-000013230000}"/>
    <cellStyle name="Currency 2 7 5 2 6" xfId="8980" xr:uid="{00000000-0005-0000-0000-000014230000}"/>
    <cellStyle name="Currency 2 7 5 2 6 2" xfId="8981" xr:uid="{00000000-0005-0000-0000-000015230000}"/>
    <cellStyle name="Currency 2 7 5 2 6 2 2" xfId="8982" xr:uid="{00000000-0005-0000-0000-000016230000}"/>
    <cellStyle name="Currency 2 7 5 2 6 3" xfId="8983" xr:uid="{00000000-0005-0000-0000-000017230000}"/>
    <cellStyle name="Currency 2 7 5 2 7" xfId="8984" xr:uid="{00000000-0005-0000-0000-000018230000}"/>
    <cellStyle name="Currency 2 7 5 2 7 2" xfId="8985" xr:uid="{00000000-0005-0000-0000-000019230000}"/>
    <cellStyle name="Currency 2 7 5 2 8" xfId="8986" xr:uid="{00000000-0005-0000-0000-00001A230000}"/>
    <cellStyle name="Currency 2 7 5 2 8 2" xfId="8987" xr:uid="{00000000-0005-0000-0000-00001B230000}"/>
    <cellStyle name="Currency 2 7 5 2 9" xfId="8988" xr:uid="{00000000-0005-0000-0000-00001C230000}"/>
    <cellStyle name="Currency 2 7 5 3" xfId="8989" xr:uid="{00000000-0005-0000-0000-00001D230000}"/>
    <cellStyle name="Currency 2 7 5 4" xfId="8990" xr:uid="{00000000-0005-0000-0000-00001E230000}"/>
    <cellStyle name="Currency 2 7 5 4 2" xfId="8991" xr:uid="{00000000-0005-0000-0000-00001F230000}"/>
    <cellStyle name="Currency 2 7 5 4 3" xfId="8992" xr:uid="{00000000-0005-0000-0000-000020230000}"/>
    <cellStyle name="Currency 2 7 5 5" xfId="8993" xr:uid="{00000000-0005-0000-0000-000021230000}"/>
    <cellStyle name="Currency 2 7 5 5 2" xfId="8994" xr:uid="{00000000-0005-0000-0000-000022230000}"/>
    <cellStyle name="Currency 2 7 5 5 2 2" xfId="8995" xr:uid="{00000000-0005-0000-0000-000023230000}"/>
    <cellStyle name="Currency 2 7 5 5 3" xfId="8996" xr:uid="{00000000-0005-0000-0000-000024230000}"/>
    <cellStyle name="Currency 2 7 5 6" xfId="8997" xr:uid="{00000000-0005-0000-0000-000025230000}"/>
    <cellStyle name="Currency 2 7 5 6 2" xfId="8998" xr:uid="{00000000-0005-0000-0000-000026230000}"/>
    <cellStyle name="Currency 2 7 5 6 2 2" xfId="8999" xr:uid="{00000000-0005-0000-0000-000027230000}"/>
    <cellStyle name="Currency 2 7 5 6 3" xfId="9000" xr:uid="{00000000-0005-0000-0000-000028230000}"/>
    <cellStyle name="Currency 2 7 5 7" xfId="9001" xr:uid="{00000000-0005-0000-0000-000029230000}"/>
    <cellStyle name="Currency 2 7 5 7 2" xfId="9002" xr:uid="{00000000-0005-0000-0000-00002A230000}"/>
    <cellStyle name="Currency 2 7 5 7 2 2" xfId="9003" xr:uid="{00000000-0005-0000-0000-00002B230000}"/>
    <cellStyle name="Currency 2 7 5 7 3" xfId="9004" xr:uid="{00000000-0005-0000-0000-00002C230000}"/>
    <cellStyle name="Currency 2 7 5 8" xfId="9005" xr:uid="{00000000-0005-0000-0000-00002D230000}"/>
    <cellStyle name="Currency 2 7 5 8 2" xfId="9006" xr:uid="{00000000-0005-0000-0000-00002E230000}"/>
    <cellStyle name="Currency 2 7 5 9" xfId="9007" xr:uid="{00000000-0005-0000-0000-00002F230000}"/>
    <cellStyle name="Currency 2 7 5 9 2" xfId="9008" xr:uid="{00000000-0005-0000-0000-000030230000}"/>
    <cellStyle name="Currency 2 7 6" xfId="9009" xr:uid="{00000000-0005-0000-0000-000031230000}"/>
    <cellStyle name="Currency 2 7 6 2" xfId="9010" xr:uid="{00000000-0005-0000-0000-000032230000}"/>
    <cellStyle name="Currency 2 7 6 2 10" xfId="9011" xr:uid="{00000000-0005-0000-0000-000033230000}"/>
    <cellStyle name="Currency 2 7 6 2 2" xfId="9012" xr:uid="{00000000-0005-0000-0000-000034230000}"/>
    <cellStyle name="Currency 2 7 6 2 3" xfId="9013" xr:uid="{00000000-0005-0000-0000-000035230000}"/>
    <cellStyle name="Currency 2 7 6 2 4" xfId="9014" xr:uid="{00000000-0005-0000-0000-000036230000}"/>
    <cellStyle name="Currency 2 7 6 2 4 2" xfId="9015" xr:uid="{00000000-0005-0000-0000-000037230000}"/>
    <cellStyle name="Currency 2 7 6 2 4 2 2" xfId="9016" xr:uid="{00000000-0005-0000-0000-000038230000}"/>
    <cellStyle name="Currency 2 7 6 2 4 3" xfId="9017" xr:uid="{00000000-0005-0000-0000-000039230000}"/>
    <cellStyle name="Currency 2 7 6 2 5" xfId="9018" xr:uid="{00000000-0005-0000-0000-00003A230000}"/>
    <cellStyle name="Currency 2 7 6 2 5 2" xfId="9019" xr:uid="{00000000-0005-0000-0000-00003B230000}"/>
    <cellStyle name="Currency 2 7 6 2 5 2 2" xfId="9020" xr:uid="{00000000-0005-0000-0000-00003C230000}"/>
    <cellStyle name="Currency 2 7 6 2 5 3" xfId="9021" xr:uid="{00000000-0005-0000-0000-00003D230000}"/>
    <cellStyle name="Currency 2 7 6 2 6" xfId="9022" xr:uid="{00000000-0005-0000-0000-00003E230000}"/>
    <cellStyle name="Currency 2 7 6 2 6 2" xfId="9023" xr:uid="{00000000-0005-0000-0000-00003F230000}"/>
    <cellStyle name="Currency 2 7 6 2 6 2 2" xfId="9024" xr:uid="{00000000-0005-0000-0000-000040230000}"/>
    <cellStyle name="Currency 2 7 6 2 6 3" xfId="9025" xr:uid="{00000000-0005-0000-0000-000041230000}"/>
    <cellStyle name="Currency 2 7 6 2 7" xfId="9026" xr:uid="{00000000-0005-0000-0000-000042230000}"/>
    <cellStyle name="Currency 2 7 6 2 7 2" xfId="9027" xr:uid="{00000000-0005-0000-0000-000043230000}"/>
    <cellStyle name="Currency 2 7 6 2 8" xfId="9028" xr:uid="{00000000-0005-0000-0000-000044230000}"/>
    <cellStyle name="Currency 2 7 6 2 8 2" xfId="9029" xr:uid="{00000000-0005-0000-0000-000045230000}"/>
    <cellStyle name="Currency 2 7 6 2 9" xfId="9030" xr:uid="{00000000-0005-0000-0000-000046230000}"/>
    <cellStyle name="Currency 2 7 6 3" xfId="9031" xr:uid="{00000000-0005-0000-0000-000047230000}"/>
    <cellStyle name="Currency 2 7 6 4" xfId="9032" xr:uid="{00000000-0005-0000-0000-000048230000}"/>
    <cellStyle name="Currency 2 7 6 4 2" xfId="9033" xr:uid="{00000000-0005-0000-0000-000049230000}"/>
    <cellStyle name="Currency 2 7 6 4 2 2" xfId="9034" xr:uid="{00000000-0005-0000-0000-00004A230000}"/>
    <cellStyle name="Currency 2 7 6 4 3" xfId="9035" xr:uid="{00000000-0005-0000-0000-00004B230000}"/>
    <cellStyle name="Currency 2 7 6 5" xfId="9036" xr:uid="{00000000-0005-0000-0000-00004C230000}"/>
    <cellStyle name="Currency 2 7 6 5 2" xfId="9037" xr:uid="{00000000-0005-0000-0000-00004D230000}"/>
    <cellStyle name="Currency 2 7 6 5 2 2" xfId="9038" xr:uid="{00000000-0005-0000-0000-00004E230000}"/>
    <cellStyle name="Currency 2 7 6 5 3" xfId="9039" xr:uid="{00000000-0005-0000-0000-00004F230000}"/>
    <cellStyle name="Currency 2 7 7" xfId="9040" xr:uid="{00000000-0005-0000-0000-000050230000}"/>
    <cellStyle name="Currency 2 7 7 2" xfId="9041" xr:uid="{00000000-0005-0000-0000-000051230000}"/>
    <cellStyle name="Currency 2 7 7 3" xfId="9042" xr:uid="{00000000-0005-0000-0000-000052230000}"/>
    <cellStyle name="Currency 2 7 7 3 2" xfId="9043" xr:uid="{00000000-0005-0000-0000-000053230000}"/>
    <cellStyle name="Currency 2 7 7 3 3" xfId="9044" xr:uid="{00000000-0005-0000-0000-000054230000}"/>
    <cellStyle name="Currency 2 7 7 4" xfId="9045" xr:uid="{00000000-0005-0000-0000-000055230000}"/>
    <cellStyle name="Currency 2 7 7 4 2" xfId="9046" xr:uid="{00000000-0005-0000-0000-000056230000}"/>
    <cellStyle name="Currency 2 7 7 4 2 2" xfId="9047" xr:uid="{00000000-0005-0000-0000-000057230000}"/>
    <cellStyle name="Currency 2 7 7 4 3" xfId="9048" xr:uid="{00000000-0005-0000-0000-000058230000}"/>
    <cellStyle name="Currency 2 7 7 5" xfId="9049" xr:uid="{00000000-0005-0000-0000-000059230000}"/>
    <cellStyle name="Currency 2 7 7 5 2" xfId="9050" xr:uid="{00000000-0005-0000-0000-00005A230000}"/>
    <cellStyle name="Currency 2 7 7 5 2 2" xfId="9051" xr:uid="{00000000-0005-0000-0000-00005B230000}"/>
    <cellStyle name="Currency 2 7 7 5 3" xfId="9052" xr:uid="{00000000-0005-0000-0000-00005C230000}"/>
    <cellStyle name="Currency 2 7 7 6" xfId="9053" xr:uid="{00000000-0005-0000-0000-00005D230000}"/>
    <cellStyle name="Currency 2 7 7 6 2" xfId="9054" xr:uid="{00000000-0005-0000-0000-00005E230000}"/>
    <cellStyle name="Currency 2 7 7 6 2 2" xfId="9055" xr:uid="{00000000-0005-0000-0000-00005F230000}"/>
    <cellStyle name="Currency 2 7 7 6 3" xfId="9056" xr:uid="{00000000-0005-0000-0000-000060230000}"/>
    <cellStyle name="Currency 2 7 7 7" xfId="9057" xr:uid="{00000000-0005-0000-0000-000061230000}"/>
    <cellStyle name="Currency 2 7 7 7 2" xfId="9058" xr:uid="{00000000-0005-0000-0000-000062230000}"/>
    <cellStyle name="Currency 2 7 7 8" xfId="9059" xr:uid="{00000000-0005-0000-0000-000063230000}"/>
    <cellStyle name="Currency 2 7 7 8 2" xfId="9060" xr:uid="{00000000-0005-0000-0000-000064230000}"/>
    <cellStyle name="Currency 2 7 7 9" xfId="9061" xr:uid="{00000000-0005-0000-0000-000065230000}"/>
    <cellStyle name="Currency 2 7 8" xfId="9062" xr:uid="{00000000-0005-0000-0000-000066230000}"/>
    <cellStyle name="Currency 2 7 8 2" xfId="9063" xr:uid="{00000000-0005-0000-0000-000067230000}"/>
    <cellStyle name="Currency 2 7 8 3" xfId="9064" xr:uid="{00000000-0005-0000-0000-000068230000}"/>
    <cellStyle name="Currency 2 7 9" xfId="9065" xr:uid="{00000000-0005-0000-0000-000069230000}"/>
    <cellStyle name="Currency 2 8" xfId="9066" xr:uid="{00000000-0005-0000-0000-00006A230000}"/>
    <cellStyle name="Currency 2 8 2" xfId="9067" xr:uid="{00000000-0005-0000-0000-00006B230000}"/>
    <cellStyle name="Currency 2 8 2 2" xfId="9068" xr:uid="{00000000-0005-0000-0000-00006C230000}"/>
    <cellStyle name="Currency 2 8 2 2 2" xfId="9069" xr:uid="{00000000-0005-0000-0000-00006D230000}"/>
    <cellStyle name="Currency 2 8 2 3" xfId="9070" xr:uid="{00000000-0005-0000-0000-00006E230000}"/>
    <cellStyle name="Currency 2 8 2 4" xfId="9071" xr:uid="{00000000-0005-0000-0000-00006F230000}"/>
    <cellStyle name="Currency 2 8 3" xfId="9072" xr:uid="{00000000-0005-0000-0000-000070230000}"/>
    <cellStyle name="Currency 2 8 3 2" xfId="9073" xr:uid="{00000000-0005-0000-0000-000071230000}"/>
    <cellStyle name="Currency 2 8 3 2 2" xfId="9074" xr:uid="{00000000-0005-0000-0000-000072230000}"/>
    <cellStyle name="Currency 2 8 3 3" xfId="9075" xr:uid="{00000000-0005-0000-0000-000073230000}"/>
    <cellStyle name="Currency 2 8 3 3 2" xfId="9076" xr:uid="{00000000-0005-0000-0000-000074230000}"/>
    <cellStyle name="Currency 2 8 3 4" xfId="9077" xr:uid="{00000000-0005-0000-0000-000075230000}"/>
    <cellStyle name="Currency 2 8 3 5" xfId="9078" xr:uid="{00000000-0005-0000-0000-000076230000}"/>
    <cellStyle name="Currency 2 8 4" xfId="9079" xr:uid="{00000000-0005-0000-0000-000077230000}"/>
    <cellStyle name="Currency 2 8 4 2" xfId="9080" xr:uid="{00000000-0005-0000-0000-000078230000}"/>
    <cellStyle name="Currency 2 8 4 3" xfId="9081" xr:uid="{00000000-0005-0000-0000-000079230000}"/>
    <cellStyle name="Currency 2 8 5" xfId="9082" xr:uid="{00000000-0005-0000-0000-00007A230000}"/>
    <cellStyle name="Currency 2 8 5 2" xfId="9083" xr:uid="{00000000-0005-0000-0000-00007B230000}"/>
    <cellStyle name="Currency 2 8 6" xfId="9084" xr:uid="{00000000-0005-0000-0000-00007C230000}"/>
    <cellStyle name="Currency 2 8 6 2" xfId="9085" xr:uid="{00000000-0005-0000-0000-00007D230000}"/>
    <cellStyle name="Currency 2 9" xfId="9086" xr:uid="{00000000-0005-0000-0000-00007E230000}"/>
    <cellStyle name="Currency 2 9 10" xfId="9087" xr:uid="{00000000-0005-0000-0000-00007F230000}"/>
    <cellStyle name="Currency 2 9 10 2" xfId="9088" xr:uid="{00000000-0005-0000-0000-000080230000}"/>
    <cellStyle name="Currency 2 9 10 2 2" xfId="9089" xr:uid="{00000000-0005-0000-0000-000081230000}"/>
    <cellStyle name="Currency 2 9 10 3" xfId="9090" xr:uid="{00000000-0005-0000-0000-000082230000}"/>
    <cellStyle name="Currency 2 9 11" xfId="9091" xr:uid="{00000000-0005-0000-0000-000083230000}"/>
    <cellStyle name="Currency 2 9 11 2" xfId="9092" xr:uid="{00000000-0005-0000-0000-000084230000}"/>
    <cellStyle name="Currency 2 9 12" xfId="9093" xr:uid="{00000000-0005-0000-0000-000085230000}"/>
    <cellStyle name="Currency 2 9 12 2" xfId="9094" xr:uid="{00000000-0005-0000-0000-000086230000}"/>
    <cellStyle name="Currency 2 9 13" xfId="9095" xr:uid="{00000000-0005-0000-0000-000087230000}"/>
    <cellStyle name="Currency 2 9 14" xfId="9096" xr:uid="{00000000-0005-0000-0000-000088230000}"/>
    <cellStyle name="Currency 2 9 15" xfId="9097" xr:uid="{00000000-0005-0000-0000-000089230000}"/>
    <cellStyle name="Currency 2 9 2" xfId="9098" xr:uid="{00000000-0005-0000-0000-00008A230000}"/>
    <cellStyle name="Currency 2 9 2 2" xfId="9099" xr:uid="{00000000-0005-0000-0000-00008B230000}"/>
    <cellStyle name="Currency 2 9 2 2 2" xfId="9100" xr:uid="{00000000-0005-0000-0000-00008C230000}"/>
    <cellStyle name="Currency 2 9 2 2 3" xfId="9101" xr:uid="{00000000-0005-0000-0000-00008D230000}"/>
    <cellStyle name="Currency 2 9 2 2 3 2" xfId="9102" xr:uid="{00000000-0005-0000-0000-00008E230000}"/>
    <cellStyle name="Currency 2 9 2 2 3 3" xfId="9103" xr:uid="{00000000-0005-0000-0000-00008F230000}"/>
    <cellStyle name="Currency 2 9 2 2 4" xfId="9104" xr:uid="{00000000-0005-0000-0000-000090230000}"/>
    <cellStyle name="Currency 2 9 2 2 4 2" xfId="9105" xr:uid="{00000000-0005-0000-0000-000091230000}"/>
    <cellStyle name="Currency 2 9 2 2 4 2 2" xfId="9106" xr:uid="{00000000-0005-0000-0000-000092230000}"/>
    <cellStyle name="Currency 2 9 2 2 4 3" xfId="9107" xr:uid="{00000000-0005-0000-0000-000093230000}"/>
    <cellStyle name="Currency 2 9 2 2 5" xfId="9108" xr:uid="{00000000-0005-0000-0000-000094230000}"/>
    <cellStyle name="Currency 2 9 2 2 5 2" xfId="9109" xr:uid="{00000000-0005-0000-0000-000095230000}"/>
    <cellStyle name="Currency 2 9 2 2 5 2 2" xfId="9110" xr:uid="{00000000-0005-0000-0000-000096230000}"/>
    <cellStyle name="Currency 2 9 2 2 5 3" xfId="9111" xr:uid="{00000000-0005-0000-0000-000097230000}"/>
    <cellStyle name="Currency 2 9 2 2 6" xfId="9112" xr:uid="{00000000-0005-0000-0000-000098230000}"/>
    <cellStyle name="Currency 2 9 2 2 6 2" xfId="9113" xr:uid="{00000000-0005-0000-0000-000099230000}"/>
    <cellStyle name="Currency 2 9 2 2 6 2 2" xfId="9114" xr:uid="{00000000-0005-0000-0000-00009A230000}"/>
    <cellStyle name="Currency 2 9 2 2 6 3" xfId="9115" xr:uid="{00000000-0005-0000-0000-00009B230000}"/>
    <cellStyle name="Currency 2 9 2 2 7" xfId="9116" xr:uid="{00000000-0005-0000-0000-00009C230000}"/>
    <cellStyle name="Currency 2 9 2 2 7 2" xfId="9117" xr:uid="{00000000-0005-0000-0000-00009D230000}"/>
    <cellStyle name="Currency 2 9 2 2 8" xfId="9118" xr:uid="{00000000-0005-0000-0000-00009E230000}"/>
    <cellStyle name="Currency 2 9 2 2 8 2" xfId="9119" xr:uid="{00000000-0005-0000-0000-00009F230000}"/>
    <cellStyle name="Currency 2 9 2 2 9" xfId="9120" xr:uid="{00000000-0005-0000-0000-0000A0230000}"/>
    <cellStyle name="Currency 2 9 2 3" xfId="9121" xr:uid="{00000000-0005-0000-0000-0000A1230000}"/>
    <cellStyle name="Currency 2 9 2 3 2" xfId="9122" xr:uid="{00000000-0005-0000-0000-0000A2230000}"/>
    <cellStyle name="Currency 2 9 2 3 3" xfId="9123" xr:uid="{00000000-0005-0000-0000-0000A3230000}"/>
    <cellStyle name="Currency 2 9 2 3 3 2" xfId="9124" xr:uid="{00000000-0005-0000-0000-0000A4230000}"/>
    <cellStyle name="Currency 2 9 2 3 3 3" xfId="9125" xr:uid="{00000000-0005-0000-0000-0000A5230000}"/>
    <cellStyle name="Currency 2 9 2 3 4" xfId="9126" xr:uid="{00000000-0005-0000-0000-0000A6230000}"/>
    <cellStyle name="Currency 2 9 2 3 4 2" xfId="9127" xr:uid="{00000000-0005-0000-0000-0000A7230000}"/>
    <cellStyle name="Currency 2 9 2 3 4 2 2" xfId="9128" xr:uid="{00000000-0005-0000-0000-0000A8230000}"/>
    <cellStyle name="Currency 2 9 2 3 4 3" xfId="9129" xr:uid="{00000000-0005-0000-0000-0000A9230000}"/>
    <cellStyle name="Currency 2 9 2 3 5" xfId="9130" xr:uid="{00000000-0005-0000-0000-0000AA230000}"/>
    <cellStyle name="Currency 2 9 2 3 5 2" xfId="9131" xr:uid="{00000000-0005-0000-0000-0000AB230000}"/>
    <cellStyle name="Currency 2 9 2 3 5 2 2" xfId="9132" xr:uid="{00000000-0005-0000-0000-0000AC230000}"/>
    <cellStyle name="Currency 2 9 2 3 5 3" xfId="9133" xr:uid="{00000000-0005-0000-0000-0000AD230000}"/>
    <cellStyle name="Currency 2 9 2 3 6" xfId="9134" xr:uid="{00000000-0005-0000-0000-0000AE230000}"/>
    <cellStyle name="Currency 2 9 2 3 6 2" xfId="9135" xr:uid="{00000000-0005-0000-0000-0000AF230000}"/>
    <cellStyle name="Currency 2 9 2 3 6 2 2" xfId="9136" xr:uid="{00000000-0005-0000-0000-0000B0230000}"/>
    <cellStyle name="Currency 2 9 2 3 6 3" xfId="9137" xr:uid="{00000000-0005-0000-0000-0000B1230000}"/>
    <cellStyle name="Currency 2 9 2 3 7" xfId="9138" xr:uid="{00000000-0005-0000-0000-0000B2230000}"/>
    <cellStyle name="Currency 2 9 2 3 7 2" xfId="9139" xr:uid="{00000000-0005-0000-0000-0000B3230000}"/>
    <cellStyle name="Currency 2 9 2 3 8" xfId="9140" xr:uid="{00000000-0005-0000-0000-0000B4230000}"/>
    <cellStyle name="Currency 2 9 2 3 8 2" xfId="9141" xr:uid="{00000000-0005-0000-0000-0000B5230000}"/>
    <cellStyle name="Currency 2 9 2 3 9" xfId="9142" xr:uid="{00000000-0005-0000-0000-0000B6230000}"/>
    <cellStyle name="Currency 2 9 2 4" xfId="9143" xr:uid="{00000000-0005-0000-0000-0000B7230000}"/>
    <cellStyle name="Currency 2 9 2 4 2" xfId="9144" xr:uid="{00000000-0005-0000-0000-0000B8230000}"/>
    <cellStyle name="Currency 2 9 2 4 3" xfId="9145" xr:uid="{00000000-0005-0000-0000-0000B9230000}"/>
    <cellStyle name="Currency 2 9 2 4 3 2" xfId="9146" xr:uid="{00000000-0005-0000-0000-0000BA230000}"/>
    <cellStyle name="Currency 2 9 2 4 3 2 2" xfId="9147" xr:uid="{00000000-0005-0000-0000-0000BB230000}"/>
    <cellStyle name="Currency 2 9 2 4 3 3" xfId="9148" xr:uid="{00000000-0005-0000-0000-0000BC230000}"/>
    <cellStyle name="Currency 2 9 2 4 4" xfId="9149" xr:uid="{00000000-0005-0000-0000-0000BD230000}"/>
    <cellStyle name="Currency 2 9 2 4 4 2" xfId="9150" xr:uid="{00000000-0005-0000-0000-0000BE230000}"/>
    <cellStyle name="Currency 2 9 2 4 4 2 2" xfId="9151" xr:uid="{00000000-0005-0000-0000-0000BF230000}"/>
    <cellStyle name="Currency 2 9 2 4 4 3" xfId="9152" xr:uid="{00000000-0005-0000-0000-0000C0230000}"/>
    <cellStyle name="Currency 2 9 2 4 5" xfId="9153" xr:uid="{00000000-0005-0000-0000-0000C1230000}"/>
    <cellStyle name="Currency 2 9 2 4 5 2" xfId="9154" xr:uid="{00000000-0005-0000-0000-0000C2230000}"/>
    <cellStyle name="Currency 2 9 2 4 5 2 2" xfId="9155" xr:uid="{00000000-0005-0000-0000-0000C3230000}"/>
    <cellStyle name="Currency 2 9 2 4 5 3" xfId="9156" xr:uid="{00000000-0005-0000-0000-0000C4230000}"/>
    <cellStyle name="Currency 2 9 2 4 6" xfId="9157" xr:uid="{00000000-0005-0000-0000-0000C5230000}"/>
    <cellStyle name="Currency 2 9 2 4 6 2" xfId="9158" xr:uid="{00000000-0005-0000-0000-0000C6230000}"/>
    <cellStyle name="Currency 2 9 2 4 7" xfId="9159" xr:uid="{00000000-0005-0000-0000-0000C7230000}"/>
    <cellStyle name="Currency 2 9 2 4 7 2" xfId="9160" xr:uid="{00000000-0005-0000-0000-0000C8230000}"/>
    <cellStyle name="Currency 2 9 2 4 8" xfId="9161" xr:uid="{00000000-0005-0000-0000-0000C9230000}"/>
    <cellStyle name="Currency 2 9 2 4 9" xfId="9162" xr:uid="{00000000-0005-0000-0000-0000CA230000}"/>
    <cellStyle name="Currency 2 9 2 5" xfId="9163" xr:uid="{00000000-0005-0000-0000-0000CB230000}"/>
    <cellStyle name="Currency 2 9 2 5 2" xfId="9164" xr:uid="{00000000-0005-0000-0000-0000CC230000}"/>
    <cellStyle name="Currency 2 9 2 5 3" xfId="9165" xr:uid="{00000000-0005-0000-0000-0000CD230000}"/>
    <cellStyle name="Currency 2 9 2 6" xfId="9166" xr:uid="{00000000-0005-0000-0000-0000CE230000}"/>
    <cellStyle name="Currency 2 9 2 6 2" xfId="9167" xr:uid="{00000000-0005-0000-0000-0000CF230000}"/>
    <cellStyle name="Currency 2 9 2 6 2 2" xfId="9168" xr:uid="{00000000-0005-0000-0000-0000D0230000}"/>
    <cellStyle name="Currency 2 9 2 6 2 2 2" xfId="9169" xr:uid="{00000000-0005-0000-0000-0000D1230000}"/>
    <cellStyle name="Currency 2 9 2 6 2 3" xfId="9170" xr:uid="{00000000-0005-0000-0000-0000D2230000}"/>
    <cellStyle name="Currency 2 9 2 6 3" xfId="9171" xr:uid="{00000000-0005-0000-0000-0000D3230000}"/>
    <cellStyle name="Currency 2 9 2 6 3 2" xfId="9172" xr:uid="{00000000-0005-0000-0000-0000D4230000}"/>
    <cellStyle name="Currency 2 9 2 6 3 2 2" xfId="9173" xr:uid="{00000000-0005-0000-0000-0000D5230000}"/>
    <cellStyle name="Currency 2 9 2 6 3 3" xfId="9174" xr:uid="{00000000-0005-0000-0000-0000D6230000}"/>
    <cellStyle name="Currency 2 9 2 6 4" xfId="9175" xr:uid="{00000000-0005-0000-0000-0000D7230000}"/>
    <cellStyle name="Currency 2 9 2 6 4 2" xfId="9176" xr:uid="{00000000-0005-0000-0000-0000D8230000}"/>
    <cellStyle name="Currency 2 9 2 6 4 2 2" xfId="9177" xr:uid="{00000000-0005-0000-0000-0000D9230000}"/>
    <cellStyle name="Currency 2 9 2 6 4 3" xfId="9178" xr:uid="{00000000-0005-0000-0000-0000DA230000}"/>
    <cellStyle name="Currency 2 9 2 6 5" xfId="9179" xr:uid="{00000000-0005-0000-0000-0000DB230000}"/>
    <cellStyle name="Currency 2 9 2 6 5 2" xfId="9180" xr:uid="{00000000-0005-0000-0000-0000DC230000}"/>
    <cellStyle name="Currency 2 9 2 6 6" xfId="9181" xr:uid="{00000000-0005-0000-0000-0000DD230000}"/>
    <cellStyle name="Currency 2 9 2 6 6 2" xfId="9182" xr:uid="{00000000-0005-0000-0000-0000DE230000}"/>
    <cellStyle name="Currency 2 9 2 6 7" xfId="9183" xr:uid="{00000000-0005-0000-0000-0000DF230000}"/>
    <cellStyle name="Currency 2 9 2 7" xfId="9184" xr:uid="{00000000-0005-0000-0000-0000E0230000}"/>
    <cellStyle name="Currency 2 9 2 7 2" xfId="9185" xr:uid="{00000000-0005-0000-0000-0000E1230000}"/>
    <cellStyle name="Currency 2 9 2 7 2 2" xfId="9186" xr:uid="{00000000-0005-0000-0000-0000E2230000}"/>
    <cellStyle name="Currency 2 9 2 7 3" xfId="9187" xr:uid="{00000000-0005-0000-0000-0000E3230000}"/>
    <cellStyle name="Currency 2 9 2 8" xfId="9188" xr:uid="{00000000-0005-0000-0000-0000E4230000}"/>
    <cellStyle name="Currency 2 9 2 8 2" xfId="9189" xr:uid="{00000000-0005-0000-0000-0000E5230000}"/>
    <cellStyle name="Currency 2 9 2 8 2 2" xfId="9190" xr:uid="{00000000-0005-0000-0000-0000E6230000}"/>
    <cellStyle name="Currency 2 9 2 8 3" xfId="9191" xr:uid="{00000000-0005-0000-0000-0000E7230000}"/>
    <cellStyle name="Currency 2 9 3" xfId="9192" xr:uid="{00000000-0005-0000-0000-0000E8230000}"/>
    <cellStyle name="Currency 2 9 3 10" xfId="9193" xr:uid="{00000000-0005-0000-0000-0000E9230000}"/>
    <cellStyle name="Currency 2 9 3 2" xfId="9194" xr:uid="{00000000-0005-0000-0000-0000EA230000}"/>
    <cellStyle name="Currency 2 9 3 2 2" xfId="9195" xr:uid="{00000000-0005-0000-0000-0000EB230000}"/>
    <cellStyle name="Currency 2 9 3 2 3" xfId="9196" xr:uid="{00000000-0005-0000-0000-0000EC230000}"/>
    <cellStyle name="Currency 2 9 3 2 3 2" xfId="9197" xr:uid="{00000000-0005-0000-0000-0000ED230000}"/>
    <cellStyle name="Currency 2 9 3 2 3 3" xfId="9198" xr:uid="{00000000-0005-0000-0000-0000EE230000}"/>
    <cellStyle name="Currency 2 9 3 2 4" xfId="9199" xr:uid="{00000000-0005-0000-0000-0000EF230000}"/>
    <cellStyle name="Currency 2 9 3 2 4 2" xfId="9200" xr:uid="{00000000-0005-0000-0000-0000F0230000}"/>
    <cellStyle name="Currency 2 9 3 2 4 2 2" xfId="9201" xr:uid="{00000000-0005-0000-0000-0000F1230000}"/>
    <cellStyle name="Currency 2 9 3 2 4 3" xfId="9202" xr:uid="{00000000-0005-0000-0000-0000F2230000}"/>
    <cellStyle name="Currency 2 9 3 2 5" xfId="9203" xr:uid="{00000000-0005-0000-0000-0000F3230000}"/>
    <cellStyle name="Currency 2 9 3 2 5 2" xfId="9204" xr:uid="{00000000-0005-0000-0000-0000F4230000}"/>
    <cellStyle name="Currency 2 9 3 2 5 2 2" xfId="9205" xr:uid="{00000000-0005-0000-0000-0000F5230000}"/>
    <cellStyle name="Currency 2 9 3 2 5 3" xfId="9206" xr:uid="{00000000-0005-0000-0000-0000F6230000}"/>
    <cellStyle name="Currency 2 9 3 2 6" xfId="9207" xr:uid="{00000000-0005-0000-0000-0000F7230000}"/>
    <cellStyle name="Currency 2 9 3 2 6 2" xfId="9208" xr:uid="{00000000-0005-0000-0000-0000F8230000}"/>
    <cellStyle name="Currency 2 9 3 2 6 2 2" xfId="9209" xr:uid="{00000000-0005-0000-0000-0000F9230000}"/>
    <cellStyle name="Currency 2 9 3 2 6 3" xfId="9210" xr:uid="{00000000-0005-0000-0000-0000FA230000}"/>
    <cellStyle name="Currency 2 9 3 2 7" xfId="9211" xr:uid="{00000000-0005-0000-0000-0000FB230000}"/>
    <cellStyle name="Currency 2 9 3 2 7 2" xfId="9212" xr:uid="{00000000-0005-0000-0000-0000FC230000}"/>
    <cellStyle name="Currency 2 9 3 2 8" xfId="9213" xr:uid="{00000000-0005-0000-0000-0000FD230000}"/>
    <cellStyle name="Currency 2 9 3 2 8 2" xfId="9214" xr:uid="{00000000-0005-0000-0000-0000FE230000}"/>
    <cellStyle name="Currency 2 9 3 2 9" xfId="9215" xr:uid="{00000000-0005-0000-0000-0000FF230000}"/>
    <cellStyle name="Currency 2 9 3 3" xfId="9216" xr:uid="{00000000-0005-0000-0000-000000240000}"/>
    <cellStyle name="Currency 2 9 3 4" xfId="9217" xr:uid="{00000000-0005-0000-0000-000001240000}"/>
    <cellStyle name="Currency 2 9 3 4 2" xfId="9218" xr:uid="{00000000-0005-0000-0000-000002240000}"/>
    <cellStyle name="Currency 2 9 3 4 3" xfId="9219" xr:uid="{00000000-0005-0000-0000-000003240000}"/>
    <cellStyle name="Currency 2 9 3 5" xfId="9220" xr:uid="{00000000-0005-0000-0000-000004240000}"/>
    <cellStyle name="Currency 2 9 3 5 2" xfId="9221" xr:uid="{00000000-0005-0000-0000-000005240000}"/>
    <cellStyle name="Currency 2 9 3 5 2 2" xfId="9222" xr:uid="{00000000-0005-0000-0000-000006240000}"/>
    <cellStyle name="Currency 2 9 3 5 3" xfId="9223" xr:uid="{00000000-0005-0000-0000-000007240000}"/>
    <cellStyle name="Currency 2 9 3 6" xfId="9224" xr:uid="{00000000-0005-0000-0000-000008240000}"/>
    <cellStyle name="Currency 2 9 3 6 2" xfId="9225" xr:uid="{00000000-0005-0000-0000-000009240000}"/>
    <cellStyle name="Currency 2 9 3 6 2 2" xfId="9226" xr:uid="{00000000-0005-0000-0000-00000A240000}"/>
    <cellStyle name="Currency 2 9 3 6 3" xfId="9227" xr:uid="{00000000-0005-0000-0000-00000B240000}"/>
    <cellStyle name="Currency 2 9 3 7" xfId="9228" xr:uid="{00000000-0005-0000-0000-00000C240000}"/>
    <cellStyle name="Currency 2 9 3 7 2" xfId="9229" xr:uid="{00000000-0005-0000-0000-00000D240000}"/>
    <cellStyle name="Currency 2 9 3 7 2 2" xfId="9230" xr:uid="{00000000-0005-0000-0000-00000E240000}"/>
    <cellStyle name="Currency 2 9 3 7 3" xfId="9231" xr:uid="{00000000-0005-0000-0000-00000F240000}"/>
    <cellStyle name="Currency 2 9 3 8" xfId="9232" xr:uid="{00000000-0005-0000-0000-000010240000}"/>
    <cellStyle name="Currency 2 9 3 8 2" xfId="9233" xr:uid="{00000000-0005-0000-0000-000011240000}"/>
    <cellStyle name="Currency 2 9 3 9" xfId="9234" xr:uid="{00000000-0005-0000-0000-000012240000}"/>
    <cellStyle name="Currency 2 9 3 9 2" xfId="9235" xr:uid="{00000000-0005-0000-0000-000013240000}"/>
    <cellStyle name="Currency 2 9 4" xfId="9236" xr:uid="{00000000-0005-0000-0000-000014240000}"/>
    <cellStyle name="Currency 2 9 4 2" xfId="9237" xr:uid="{00000000-0005-0000-0000-000015240000}"/>
    <cellStyle name="Currency 2 9 4 2 10" xfId="9238" xr:uid="{00000000-0005-0000-0000-000016240000}"/>
    <cellStyle name="Currency 2 9 4 2 2" xfId="9239" xr:uid="{00000000-0005-0000-0000-000017240000}"/>
    <cellStyle name="Currency 2 9 4 2 3" xfId="9240" xr:uid="{00000000-0005-0000-0000-000018240000}"/>
    <cellStyle name="Currency 2 9 4 2 4" xfId="9241" xr:uid="{00000000-0005-0000-0000-000019240000}"/>
    <cellStyle name="Currency 2 9 4 2 4 2" xfId="9242" xr:uid="{00000000-0005-0000-0000-00001A240000}"/>
    <cellStyle name="Currency 2 9 4 2 4 2 2" xfId="9243" xr:uid="{00000000-0005-0000-0000-00001B240000}"/>
    <cellStyle name="Currency 2 9 4 2 4 3" xfId="9244" xr:uid="{00000000-0005-0000-0000-00001C240000}"/>
    <cellStyle name="Currency 2 9 4 2 5" xfId="9245" xr:uid="{00000000-0005-0000-0000-00001D240000}"/>
    <cellStyle name="Currency 2 9 4 2 5 2" xfId="9246" xr:uid="{00000000-0005-0000-0000-00001E240000}"/>
    <cellStyle name="Currency 2 9 4 2 5 2 2" xfId="9247" xr:uid="{00000000-0005-0000-0000-00001F240000}"/>
    <cellStyle name="Currency 2 9 4 2 5 3" xfId="9248" xr:uid="{00000000-0005-0000-0000-000020240000}"/>
    <cellStyle name="Currency 2 9 4 2 6" xfId="9249" xr:uid="{00000000-0005-0000-0000-000021240000}"/>
    <cellStyle name="Currency 2 9 4 2 6 2" xfId="9250" xr:uid="{00000000-0005-0000-0000-000022240000}"/>
    <cellStyle name="Currency 2 9 4 2 6 2 2" xfId="9251" xr:uid="{00000000-0005-0000-0000-000023240000}"/>
    <cellStyle name="Currency 2 9 4 2 6 3" xfId="9252" xr:uid="{00000000-0005-0000-0000-000024240000}"/>
    <cellStyle name="Currency 2 9 4 2 7" xfId="9253" xr:uid="{00000000-0005-0000-0000-000025240000}"/>
    <cellStyle name="Currency 2 9 4 2 7 2" xfId="9254" xr:uid="{00000000-0005-0000-0000-000026240000}"/>
    <cellStyle name="Currency 2 9 4 2 8" xfId="9255" xr:uid="{00000000-0005-0000-0000-000027240000}"/>
    <cellStyle name="Currency 2 9 4 2 8 2" xfId="9256" xr:uid="{00000000-0005-0000-0000-000028240000}"/>
    <cellStyle name="Currency 2 9 4 2 9" xfId="9257" xr:uid="{00000000-0005-0000-0000-000029240000}"/>
    <cellStyle name="Currency 2 9 4 3" xfId="9258" xr:uid="{00000000-0005-0000-0000-00002A240000}"/>
    <cellStyle name="Currency 2 9 4 4" xfId="9259" xr:uid="{00000000-0005-0000-0000-00002B240000}"/>
    <cellStyle name="Currency 2 9 4 4 2" xfId="9260" xr:uid="{00000000-0005-0000-0000-00002C240000}"/>
    <cellStyle name="Currency 2 9 4 4 2 2" xfId="9261" xr:uid="{00000000-0005-0000-0000-00002D240000}"/>
    <cellStyle name="Currency 2 9 4 4 3" xfId="9262" xr:uid="{00000000-0005-0000-0000-00002E240000}"/>
    <cellStyle name="Currency 2 9 4 5" xfId="9263" xr:uid="{00000000-0005-0000-0000-00002F240000}"/>
    <cellStyle name="Currency 2 9 4 5 2" xfId="9264" xr:uid="{00000000-0005-0000-0000-000030240000}"/>
    <cellStyle name="Currency 2 9 4 5 2 2" xfId="9265" xr:uid="{00000000-0005-0000-0000-000031240000}"/>
    <cellStyle name="Currency 2 9 4 5 3" xfId="9266" xr:uid="{00000000-0005-0000-0000-000032240000}"/>
    <cellStyle name="Currency 2 9 5" xfId="9267" xr:uid="{00000000-0005-0000-0000-000033240000}"/>
    <cellStyle name="Currency 2 9 5 2" xfId="9268" xr:uid="{00000000-0005-0000-0000-000034240000}"/>
    <cellStyle name="Currency 2 9 5 3" xfId="9269" xr:uid="{00000000-0005-0000-0000-000035240000}"/>
    <cellStyle name="Currency 2 9 5 3 2" xfId="9270" xr:uid="{00000000-0005-0000-0000-000036240000}"/>
    <cellStyle name="Currency 2 9 5 3 3" xfId="9271" xr:uid="{00000000-0005-0000-0000-000037240000}"/>
    <cellStyle name="Currency 2 9 5 4" xfId="9272" xr:uid="{00000000-0005-0000-0000-000038240000}"/>
    <cellStyle name="Currency 2 9 5 4 2" xfId="9273" xr:uid="{00000000-0005-0000-0000-000039240000}"/>
    <cellStyle name="Currency 2 9 5 4 2 2" xfId="9274" xr:uid="{00000000-0005-0000-0000-00003A240000}"/>
    <cellStyle name="Currency 2 9 5 4 3" xfId="9275" xr:uid="{00000000-0005-0000-0000-00003B240000}"/>
    <cellStyle name="Currency 2 9 5 5" xfId="9276" xr:uid="{00000000-0005-0000-0000-00003C240000}"/>
    <cellStyle name="Currency 2 9 5 5 2" xfId="9277" xr:uid="{00000000-0005-0000-0000-00003D240000}"/>
    <cellStyle name="Currency 2 9 5 5 2 2" xfId="9278" xr:uid="{00000000-0005-0000-0000-00003E240000}"/>
    <cellStyle name="Currency 2 9 5 5 3" xfId="9279" xr:uid="{00000000-0005-0000-0000-00003F240000}"/>
    <cellStyle name="Currency 2 9 5 6" xfId="9280" xr:uid="{00000000-0005-0000-0000-000040240000}"/>
    <cellStyle name="Currency 2 9 5 6 2" xfId="9281" xr:uid="{00000000-0005-0000-0000-000041240000}"/>
    <cellStyle name="Currency 2 9 5 6 2 2" xfId="9282" xr:uid="{00000000-0005-0000-0000-000042240000}"/>
    <cellStyle name="Currency 2 9 5 6 3" xfId="9283" xr:uid="{00000000-0005-0000-0000-000043240000}"/>
    <cellStyle name="Currency 2 9 5 7" xfId="9284" xr:uid="{00000000-0005-0000-0000-000044240000}"/>
    <cellStyle name="Currency 2 9 5 7 2" xfId="9285" xr:uid="{00000000-0005-0000-0000-000045240000}"/>
    <cellStyle name="Currency 2 9 5 8" xfId="9286" xr:uid="{00000000-0005-0000-0000-000046240000}"/>
    <cellStyle name="Currency 2 9 5 8 2" xfId="9287" xr:uid="{00000000-0005-0000-0000-000047240000}"/>
    <cellStyle name="Currency 2 9 5 9" xfId="9288" xr:uid="{00000000-0005-0000-0000-000048240000}"/>
    <cellStyle name="Currency 2 9 6" xfId="9289" xr:uid="{00000000-0005-0000-0000-000049240000}"/>
    <cellStyle name="Currency 2 9 6 2" xfId="9290" xr:uid="{00000000-0005-0000-0000-00004A240000}"/>
    <cellStyle name="Currency 2 9 6 3" xfId="9291" xr:uid="{00000000-0005-0000-0000-00004B240000}"/>
    <cellStyle name="Currency 2 9 7" xfId="9292" xr:uid="{00000000-0005-0000-0000-00004C240000}"/>
    <cellStyle name="Currency 2 9 8" xfId="9293" xr:uid="{00000000-0005-0000-0000-00004D240000}"/>
    <cellStyle name="Currency 2 9 8 2" xfId="9294" xr:uid="{00000000-0005-0000-0000-00004E240000}"/>
    <cellStyle name="Currency 2 9 8 2 2" xfId="9295" xr:uid="{00000000-0005-0000-0000-00004F240000}"/>
    <cellStyle name="Currency 2 9 8 3" xfId="9296" xr:uid="{00000000-0005-0000-0000-000050240000}"/>
    <cellStyle name="Currency 2 9 8 4" xfId="9297" xr:uid="{00000000-0005-0000-0000-000051240000}"/>
    <cellStyle name="Currency 2 9 9" xfId="9298" xr:uid="{00000000-0005-0000-0000-000052240000}"/>
    <cellStyle name="Currency 2 9 9 2" xfId="9299" xr:uid="{00000000-0005-0000-0000-000053240000}"/>
    <cellStyle name="Currency 2 9 9 2 2" xfId="9300" xr:uid="{00000000-0005-0000-0000-000054240000}"/>
    <cellStyle name="Currency 2 9 9 3" xfId="9301" xr:uid="{00000000-0005-0000-0000-000055240000}"/>
    <cellStyle name="Currency 3" xfId="9302" xr:uid="{00000000-0005-0000-0000-000056240000}"/>
    <cellStyle name="Currency 3 2" xfId="9303" xr:uid="{00000000-0005-0000-0000-000057240000}"/>
    <cellStyle name="Currency 3 2 2" xfId="9304" xr:uid="{00000000-0005-0000-0000-000058240000}"/>
    <cellStyle name="Currency 3 2 2 2" xfId="9305" xr:uid="{00000000-0005-0000-0000-000059240000}"/>
    <cellStyle name="Currency 3 2 2 2 2" xfId="9306" xr:uid="{00000000-0005-0000-0000-00005A240000}"/>
    <cellStyle name="Currency 3 2 2 2 2 2" xfId="9307" xr:uid="{00000000-0005-0000-0000-00005B240000}"/>
    <cellStyle name="Currency 3 2 2 2 2 3" xfId="9308" xr:uid="{00000000-0005-0000-0000-00005C240000}"/>
    <cellStyle name="Currency 3 2 2 2 3" xfId="9309" xr:uid="{00000000-0005-0000-0000-00005D240000}"/>
    <cellStyle name="Currency 3 2 2 2 4" xfId="9310" xr:uid="{00000000-0005-0000-0000-00005E240000}"/>
    <cellStyle name="Currency 3 2 2 3" xfId="9311" xr:uid="{00000000-0005-0000-0000-00005F240000}"/>
    <cellStyle name="Currency 3 2 2 3 2" xfId="9312" xr:uid="{00000000-0005-0000-0000-000060240000}"/>
    <cellStyle name="Currency 3 2 2 3 3" xfId="9313" xr:uid="{00000000-0005-0000-0000-000061240000}"/>
    <cellStyle name="Currency 3 2 2 4" xfId="9314" xr:uid="{00000000-0005-0000-0000-000062240000}"/>
    <cellStyle name="Currency 3 2 2 4 2" xfId="9315" xr:uid="{00000000-0005-0000-0000-000063240000}"/>
    <cellStyle name="Currency 3 2 2 4 3" xfId="9316" xr:uid="{00000000-0005-0000-0000-000064240000}"/>
    <cellStyle name="Currency 3 2 2 4 4" xfId="9317" xr:uid="{00000000-0005-0000-0000-000065240000}"/>
    <cellStyle name="Currency 3 2 3" xfId="9318" xr:uid="{00000000-0005-0000-0000-000066240000}"/>
    <cellStyle name="Currency 3 2 3 2" xfId="9319" xr:uid="{00000000-0005-0000-0000-000067240000}"/>
    <cellStyle name="Currency 3 2 3 2 2" xfId="9320" xr:uid="{00000000-0005-0000-0000-000068240000}"/>
    <cellStyle name="Currency 3 2 3 2 2 2" xfId="9321" xr:uid="{00000000-0005-0000-0000-000069240000}"/>
    <cellStyle name="Currency 3 2 3 2 2 3" xfId="9322" xr:uid="{00000000-0005-0000-0000-00006A240000}"/>
    <cellStyle name="Currency 3 2 3 2 3" xfId="9323" xr:uid="{00000000-0005-0000-0000-00006B240000}"/>
    <cellStyle name="Currency 3 2 3 3" xfId="9324" xr:uid="{00000000-0005-0000-0000-00006C240000}"/>
    <cellStyle name="Currency 3 2 3 3 2" xfId="9325" xr:uid="{00000000-0005-0000-0000-00006D240000}"/>
    <cellStyle name="Currency 3 2 3 3 2 2" xfId="9326" xr:uid="{00000000-0005-0000-0000-00006E240000}"/>
    <cellStyle name="Currency 3 2 3 3 2 3" xfId="9327" xr:uid="{00000000-0005-0000-0000-00006F240000}"/>
    <cellStyle name="Currency 3 2 3 3 3" xfId="9328" xr:uid="{00000000-0005-0000-0000-000070240000}"/>
    <cellStyle name="Currency 3 2 3 3 3 2" xfId="9329" xr:uid="{00000000-0005-0000-0000-000071240000}"/>
    <cellStyle name="Currency 3 2 3 3 3 3" xfId="9330" xr:uid="{00000000-0005-0000-0000-000072240000}"/>
    <cellStyle name="Currency 3 2 3 3 4" xfId="9331" xr:uid="{00000000-0005-0000-0000-000073240000}"/>
    <cellStyle name="Currency 3 2 3 4" xfId="9332" xr:uid="{00000000-0005-0000-0000-000074240000}"/>
    <cellStyle name="Currency 3 2 3 4 2" xfId="9333" xr:uid="{00000000-0005-0000-0000-000075240000}"/>
    <cellStyle name="Currency 3 2 3 4 3" xfId="9334" xr:uid="{00000000-0005-0000-0000-000076240000}"/>
    <cellStyle name="Currency 3 2 3 5" xfId="9335" xr:uid="{00000000-0005-0000-0000-000077240000}"/>
    <cellStyle name="Currency 3 2 3 6" xfId="9336" xr:uid="{00000000-0005-0000-0000-000078240000}"/>
    <cellStyle name="Currency 3 2 3 7" xfId="9337" xr:uid="{00000000-0005-0000-0000-000079240000}"/>
    <cellStyle name="Currency 3 2 4" xfId="9338" xr:uid="{00000000-0005-0000-0000-00007A240000}"/>
    <cellStyle name="Currency 3 2 4 2" xfId="9339" xr:uid="{00000000-0005-0000-0000-00007B240000}"/>
    <cellStyle name="Currency 3 2 4 3" xfId="9340" xr:uid="{00000000-0005-0000-0000-00007C240000}"/>
    <cellStyle name="Currency 3 2 4 4" xfId="9341" xr:uid="{00000000-0005-0000-0000-00007D240000}"/>
    <cellStyle name="Currency 3 2 5" xfId="9342" xr:uid="{00000000-0005-0000-0000-00007E240000}"/>
    <cellStyle name="Currency 3 2 5 2" xfId="9343" xr:uid="{00000000-0005-0000-0000-00007F240000}"/>
    <cellStyle name="Currency 3 2 5 3" xfId="9344" xr:uid="{00000000-0005-0000-0000-000080240000}"/>
    <cellStyle name="Currency 3 2 5 4" xfId="9345" xr:uid="{00000000-0005-0000-0000-000081240000}"/>
    <cellStyle name="Currency 3 2 6" xfId="9346" xr:uid="{00000000-0005-0000-0000-000082240000}"/>
    <cellStyle name="Currency 3 2 7" xfId="9347" xr:uid="{00000000-0005-0000-0000-000083240000}"/>
    <cellStyle name="Currency 3 2 8" xfId="9348" xr:uid="{00000000-0005-0000-0000-000084240000}"/>
    <cellStyle name="Currency 3 3" xfId="9349" xr:uid="{00000000-0005-0000-0000-000085240000}"/>
    <cellStyle name="Currency 3 3 2" xfId="9350" xr:uid="{00000000-0005-0000-0000-000086240000}"/>
    <cellStyle name="Currency 3 4" xfId="9351" xr:uid="{00000000-0005-0000-0000-000087240000}"/>
    <cellStyle name="Currency 4" xfId="9352" xr:uid="{00000000-0005-0000-0000-000088240000}"/>
    <cellStyle name="Currency 4 2" xfId="9353" xr:uid="{00000000-0005-0000-0000-000089240000}"/>
    <cellStyle name="Currency 4 2 2" xfId="9354" xr:uid="{00000000-0005-0000-0000-00008A240000}"/>
    <cellStyle name="Currency 4 3" xfId="9355" xr:uid="{00000000-0005-0000-0000-00008B240000}"/>
    <cellStyle name="Currency 5" xfId="9356" xr:uid="{00000000-0005-0000-0000-00008C240000}"/>
    <cellStyle name="Currency 5 2" xfId="9357" xr:uid="{00000000-0005-0000-0000-00008D240000}"/>
    <cellStyle name="Currency 6" xfId="9358" xr:uid="{00000000-0005-0000-0000-00008E240000}"/>
    <cellStyle name="Currency 6 2" xfId="9359" xr:uid="{00000000-0005-0000-0000-00008F240000}"/>
    <cellStyle name="Currency 6 2 2" xfId="9360" xr:uid="{00000000-0005-0000-0000-000090240000}"/>
    <cellStyle name="Currency 6 3" xfId="9361" xr:uid="{00000000-0005-0000-0000-000091240000}"/>
    <cellStyle name="Currency 7" xfId="9362" xr:uid="{00000000-0005-0000-0000-000092240000}"/>
    <cellStyle name="Currency 7 2" xfId="9363" xr:uid="{00000000-0005-0000-0000-000093240000}"/>
    <cellStyle name="Currency 7 2 2" xfId="9364" xr:uid="{00000000-0005-0000-0000-000094240000}"/>
    <cellStyle name="Currency 7 2 2 2" xfId="9365" xr:uid="{00000000-0005-0000-0000-000095240000}"/>
    <cellStyle name="Currency 7 2 2 2 2" xfId="9366" xr:uid="{00000000-0005-0000-0000-000096240000}"/>
    <cellStyle name="Currency 7 2 2 2 3" xfId="9367" xr:uid="{00000000-0005-0000-0000-000097240000}"/>
    <cellStyle name="Currency 7 2 2 3" xfId="9368" xr:uid="{00000000-0005-0000-0000-000098240000}"/>
    <cellStyle name="Currency 7 2 2 4" xfId="9369" xr:uid="{00000000-0005-0000-0000-000099240000}"/>
    <cellStyle name="Currency 7 2 3" xfId="9370" xr:uid="{00000000-0005-0000-0000-00009A240000}"/>
    <cellStyle name="Currency 7 2 3 2" xfId="9371" xr:uid="{00000000-0005-0000-0000-00009B240000}"/>
    <cellStyle name="Currency 7 2 3 3" xfId="9372" xr:uid="{00000000-0005-0000-0000-00009C240000}"/>
    <cellStyle name="Currency 7 2 4" xfId="9373" xr:uid="{00000000-0005-0000-0000-00009D240000}"/>
    <cellStyle name="Currency 7 2 5" xfId="9374" xr:uid="{00000000-0005-0000-0000-00009E240000}"/>
    <cellStyle name="Currency 7 3" xfId="9375" xr:uid="{00000000-0005-0000-0000-00009F240000}"/>
    <cellStyle name="Currency 7 3 2" xfId="9376" xr:uid="{00000000-0005-0000-0000-0000A0240000}"/>
    <cellStyle name="Currency 7 3 3" xfId="9377" xr:uid="{00000000-0005-0000-0000-0000A1240000}"/>
    <cellStyle name="Currency 7 4" xfId="9378" xr:uid="{00000000-0005-0000-0000-0000A2240000}"/>
    <cellStyle name="Currency 7 5" xfId="9379" xr:uid="{00000000-0005-0000-0000-0000A3240000}"/>
    <cellStyle name="Currency 8" xfId="9380" xr:uid="{00000000-0005-0000-0000-0000A4240000}"/>
    <cellStyle name="Currency 8 2" xfId="9381" xr:uid="{00000000-0005-0000-0000-0000A5240000}"/>
    <cellStyle name="Currency 8 2 2" xfId="9382" xr:uid="{00000000-0005-0000-0000-0000A6240000}"/>
    <cellStyle name="Currency 8 3" xfId="9383" xr:uid="{00000000-0005-0000-0000-0000A7240000}"/>
    <cellStyle name="Currency 9" xfId="9384" xr:uid="{00000000-0005-0000-0000-0000A8240000}"/>
    <cellStyle name="Currency 9 2" xfId="9385" xr:uid="{00000000-0005-0000-0000-0000A9240000}"/>
    <cellStyle name="Currency 9 2 2" xfId="9386" xr:uid="{00000000-0005-0000-0000-0000AA240000}"/>
    <cellStyle name="Currency 9 2 3" xfId="9387" xr:uid="{00000000-0005-0000-0000-0000AB240000}"/>
    <cellStyle name="Currency 9 3" xfId="9388" xr:uid="{00000000-0005-0000-0000-0000AC240000}"/>
    <cellStyle name="Currency 9 4" xfId="9389" xr:uid="{00000000-0005-0000-0000-0000AD240000}"/>
    <cellStyle name="Explanatory Text 2" xfId="9390" xr:uid="{00000000-0005-0000-0000-0000AE240000}"/>
    <cellStyle name="Good 2" xfId="9391" xr:uid="{00000000-0005-0000-0000-0000AF240000}"/>
    <cellStyle name="hl tb" xfId="9392" xr:uid="{00000000-0005-0000-0000-0000B0240000}"/>
    <cellStyle name="hl tb 2" xfId="9393" xr:uid="{00000000-0005-0000-0000-0000B1240000}"/>
    <cellStyle name="hl tl" xfId="9394" xr:uid="{00000000-0005-0000-0000-0000B2240000}"/>
    <cellStyle name="hl tl 2" xfId="9395" xr:uid="{00000000-0005-0000-0000-0000B3240000}"/>
    <cellStyle name="Input 2" xfId="9396" xr:uid="{00000000-0005-0000-0000-0000B4240000}"/>
    <cellStyle name="Linked Cell 2" xfId="9397" xr:uid="{00000000-0005-0000-0000-0000B5240000}"/>
    <cellStyle name="Milliers 2" xfId="9398" xr:uid="{00000000-0005-0000-0000-0000B6240000}"/>
    <cellStyle name="Milliers 2 2" xfId="9399" xr:uid="{00000000-0005-0000-0000-0000B7240000}"/>
    <cellStyle name="Milliers 2 2 2" xfId="9400" xr:uid="{00000000-0005-0000-0000-0000B8240000}"/>
    <cellStyle name="Milliers 2 3" xfId="9401" xr:uid="{00000000-0005-0000-0000-0000B9240000}"/>
    <cellStyle name="Neutral 2" xfId="9402" xr:uid="{00000000-0005-0000-0000-0000BA240000}"/>
    <cellStyle name="Normal" xfId="0" builtinId="0"/>
    <cellStyle name="Normal 10" xfId="9403" xr:uid="{00000000-0005-0000-0000-0000BC240000}"/>
    <cellStyle name="Normal 10 2" xfId="9404" xr:uid="{00000000-0005-0000-0000-0000BD240000}"/>
    <cellStyle name="Normal 10 4" xfId="9405" xr:uid="{00000000-0005-0000-0000-0000BE240000}"/>
    <cellStyle name="Normal 100" xfId="9406" xr:uid="{00000000-0005-0000-0000-0000BF240000}"/>
    <cellStyle name="Normal 100 2" xfId="9407" xr:uid="{00000000-0005-0000-0000-0000C0240000}"/>
    <cellStyle name="Normal 100 2 2" xfId="9408" xr:uid="{00000000-0005-0000-0000-0000C1240000}"/>
    <cellStyle name="Normal 100 3" xfId="9409" xr:uid="{00000000-0005-0000-0000-0000C2240000}"/>
    <cellStyle name="Normal 101" xfId="9410" xr:uid="{00000000-0005-0000-0000-0000C3240000}"/>
    <cellStyle name="Normal 101 2" xfId="9411" xr:uid="{00000000-0005-0000-0000-0000C4240000}"/>
    <cellStyle name="Normal 101 2 2" xfId="9412" xr:uid="{00000000-0005-0000-0000-0000C5240000}"/>
    <cellStyle name="Normal 101 3" xfId="9413" xr:uid="{00000000-0005-0000-0000-0000C6240000}"/>
    <cellStyle name="Normal 102" xfId="9414" xr:uid="{00000000-0005-0000-0000-0000C7240000}"/>
    <cellStyle name="Normal 102 2" xfId="9415" xr:uid="{00000000-0005-0000-0000-0000C8240000}"/>
    <cellStyle name="Normal 103" xfId="9416" xr:uid="{00000000-0005-0000-0000-0000C9240000}"/>
    <cellStyle name="Normal 103 2" xfId="9417" xr:uid="{00000000-0005-0000-0000-0000CA240000}"/>
    <cellStyle name="Normal 104" xfId="9418" xr:uid="{00000000-0005-0000-0000-0000CB240000}"/>
    <cellStyle name="Normal 105" xfId="9419" xr:uid="{00000000-0005-0000-0000-0000CC240000}"/>
    <cellStyle name="Normal 106" xfId="9420" xr:uid="{00000000-0005-0000-0000-0000CD240000}"/>
    <cellStyle name="Normal 107" xfId="9421" xr:uid="{00000000-0005-0000-0000-0000CE240000}"/>
    <cellStyle name="Normal 11" xfId="9422" xr:uid="{00000000-0005-0000-0000-0000CF240000}"/>
    <cellStyle name="Normal 11 2" xfId="9423" xr:uid="{00000000-0005-0000-0000-0000D0240000}"/>
    <cellStyle name="Normal 12" xfId="9424" xr:uid="{00000000-0005-0000-0000-0000D1240000}"/>
    <cellStyle name="Normal 13" xfId="9425" xr:uid="{00000000-0005-0000-0000-0000D2240000}"/>
    <cellStyle name="Normal 14" xfId="9426" xr:uid="{00000000-0005-0000-0000-0000D3240000}"/>
    <cellStyle name="Normal 15" xfId="9427" xr:uid="{00000000-0005-0000-0000-0000D4240000}"/>
    <cellStyle name="Normal 15 10" xfId="9428" xr:uid="{00000000-0005-0000-0000-0000D5240000}"/>
    <cellStyle name="Normal 15 10 2" xfId="9429" xr:uid="{00000000-0005-0000-0000-0000D6240000}"/>
    <cellStyle name="Normal 15 10 2 2" xfId="9430" xr:uid="{00000000-0005-0000-0000-0000D7240000}"/>
    <cellStyle name="Normal 15 10 2 2 2" xfId="9431" xr:uid="{00000000-0005-0000-0000-0000D8240000}"/>
    <cellStyle name="Normal 15 10 2 3" xfId="9432" xr:uid="{00000000-0005-0000-0000-0000D9240000}"/>
    <cellStyle name="Normal 15 10 3" xfId="9433" xr:uid="{00000000-0005-0000-0000-0000DA240000}"/>
    <cellStyle name="Normal 15 10 3 2" xfId="9434" xr:uid="{00000000-0005-0000-0000-0000DB240000}"/>
    <cellStyle name="Normal 15 10 3 2 2" xfId="9435" xr:uid="{00000000-0005-0000-0000-0000DC240000}"/>
    <cellStyle name="Normal 15 10 3 3" xfId="9436" xr:uid="{00000000-0005-0000-0000-0000DD240000}"/>
    <cellStyle name="Normal 15 10 4" xfId="9437" xr:uid="{00000000-0005-0000-0000-0000DE240000}"/>
    <cellStyle name="Normal 15 10 4 2" xfId="9438" xr:uid="{00000000-0005-0000-0000-0000DF240000}"/>
    <cellStyle name="Normal 15 10 4 2 2" xfId="9439" xr:uid="{00000000-0005-0000-0000-0000E0240000}"/>
    <cellStyle name="Normal 15 10 4 3" xfId="9440" xr:uid="{00000000-0005-0000-0000-0000E1240000}"/>
    <cellStyle name="Normal 15 10 5" xfId="9441" xr:uid="{00000000-0005-0000-0000-0000E2240000}"/>
    <cellStyle name="Normal 15 10 5 2" xfId="9442" xr:uid="{00000000-0005-0000-0000-0000E3240000}"/>
    <cellStyle name="Normal 15 10 6" xfId="9443" xr:uid="{00000000-0005-0000-0000-0000E4240000}"/>
    <cellStyle name="Normal 15 10 6 2" xfId="9444" xr:uid="{00000000-0005-0000-0000-0000E5240000}"/>
    <cellStyle name="Normal 15 10 7" xfId="9445" xr:uid="{00000000-0005-0000-0000-0000E6240000}"/>
    <cellStyle name="Normal 15 11" xfId="9446" xr:uid="{00000000-0005-0000-0000-0000E7240000}"/>
    <cellStyle name="Normal 15 11 2" xfId="9447" xr:uid="{00000000-0005-0000-0000-0000E8240000}"/>
    <cellStyle name="Normal 15 11 2 2" xfId="9448" xr:uid="{00000000-0005-0000-0000-0000E9240000}"/>
    <cellStyle name="Normal 15 11 3" xfId="9449" xr:uid="{00000000-0005-0000-0000-0000EA240000}"/>
    <cellStyle name="Normal 15 12" xfId="9450" xr:uid="{00000000-0005-0000-0000-0000EB240000}"/>
    <cellStyle name="Normal 15 12 2" xfId="9451" xr:uid="{00000000-0005-0000-0000-0000EC240000}"/>
    <cellStyle name="Normal 15 12 2 2" xfId="9452" xr:uid="{00000000-0005-0000-0000-0000ED240000}"/>
    <cellStyle name="Normal 15 12 3" xfId="9453" xr:uid="{00000000-0005-0000-0000-0000EE240000}"/>
    <cellStyle name="Normal 15 13" xfId="9454" xr:uid="{00000000-0005-0000-0000-0000EF240000}"/>
    <cellStyle name="Normal 15 13 2" xfId="9455" xr:uid="{00000000-0005-0000-0000-0000F0240000}"/>
    <cellStyle name="Normal 15 13 2 2" xfId="9456" xr:uid="{00000000-0005-0000-0000-0000F1240000}"/>
    <cellStyle name="Normal 15 13 3" xfId="9457" xr:uid="{00000000-0005-0000-0000-0000F2240000}"/>
    <cellStyle name="Normal 15 14" xfId="9458" xr:uid="{00000000-0005-0000-0000-0000F3240000}"/>
    <cellStyle name="Normal 15 14 2" xfId="9459" xr:uid="{00000000-0005-0000-0000-0000F4240000}"/>
    <cellStyle name="Normal 15 15" xfId="9460" xr:uid="{00000000-0005-0000-0000-0000F5240000}"/>
    <cellStyle name="Normal 15 15 2" xfId="9461" xr:uid="{00000000-0005-0000-0000-0000F6240000}"/>
    <cellStyle name="Normal 15 16" xfId="9462" xr:uid="{00000000-0005-0000-0000-0000F7240000}"/>
    <cellStyle name="Normal 15 2" xfId="9463" xr:uid="{00000000-0005-0000-0000-0000F8240000}"/>
    <cellStyle name="Normal 15 2 10" xfId="9464" xr:uid="{00000000-0005-0000-0000-0000F9240000}"/>
    <cellStyle name="Normal 15 2 10 2" xfId="9465" xr:uid="{00000000-0005-0000-0000-0000FA240000}"/>
    <cellStyle name="Normal 15 2 10 2 2" xfId="9466" xr:uid="{00000000-0005-0000-0000-0000FB240000}"/>
    <cellStyle name="Normal 15 2 10 3" xfId="9467" xr:uid="{00000000-0005-0000-0000-0000FC240000}"/>
    <cellStyle name="Normal 15 2 11" xfId="9468" xr:uid="{00000000-0005-0000-0000-0000FD240000}"/>
    <cellStyle name="Normal 15 2 11 2" xfId="9469" xr:uid="{00000000-0005-0000-0000-0000FE240000}"/>
    <cellStyle name="Normal 15 2 11 2 2" xfId="9470" xr:uid="{00000000-0005-0000-0000-0000FF240000}"/>
    <cellStyle name="Normal 15 2 11 3" xfId="9471" xr:uid="{00000000-0005-0000-0000-000000250000}"/>
    <cellStyle name="Normal 15 2 12" xfId="9472" xr:uid="{00000000-0005-0000-0000-000001250000}"/>
    <cellStyle name="Normal 15 2 12 2" xfId="9473" xr:uid="{00000000-0005-0000-0000-000002250000}"/>
    <cellStyle name="Normal 15 2 13" xfId="9474" xr:uid="{00000000-0005-0000-0000-000003250000}"/>
    <cellStyle name="Normal 15 2 13 2" xfId="9475" xr:uid="{00000000-0005-0000-0000-000004250000}"/>
    <cellStyle name="Normal 15 2 14" xfId="9476" xr:uid="{00000000-0005-0000-0000-000005250000}"/>
    <cellStyle name="Normal 15 2 2" xfId="9477" xr:uid="{00000000-0005-0000-0000-000006250000}"/>
    <cellStyle name="Normal 15 2 2 10" xfId="9478" xr:uid="{00000000-0005-0000-0000-000007250000}"/>
    <cellStyle name="Normal 15 2 2 10 2" xfId="9479" xr:uid="{00000000-0005-0000-0000-000008250000}"/>
    <cellStyle name="Normal 15 2 2 11" xfId="9480" xr:uid="{00000000-0005-0000-0000-000009250000}"/>
    <cellStyle name="Normal 15 2 2 11 2" xfId="9481" xr:uid="{00000000-0005-0000-0000-00000A250000}"/>
    <cellStyle name="Normal 15 2 2 12" xfId="9482" xr:uid="{00000000-0005-0000-0000-00000B250000}"/>
    <cellStyle name="Normal 15 2 2 2" xfId="9483" xr:uid="{00000000-0005-0000-0000-00000C250000}"/>
    <cellStyle name="Normal 15 2 2 2 10" xfId="9484" xr:uid="{00000000-0005-0000-0000-00000D250000}"/>
    <cellStyle name="Normal 15 2 2 2 2" xfId="9485" xr:uid="{00000000-0005-0000-0000-00000E250000}"/>
    <cellStyle name="Normal 15 2 2 2 2 2" xfId="9486" xr:uid="{00000000-0005-0000-0000-00000F250000}"/>
    <cellStyle name="Normal 15 2 2 2 2 2 2" xfId="9487" xr:uid="{00000000-0005-0000-0000-000010250000}"/>
    <cellStyle name="Normal 15 2 2 2 2 2 2 2" xfId="9488" xr:uid="{00000000-0005-0000-0000-000011250000}"/>
    <cellStyle name="Normal 15 2 2 2 2 2 2 2 2" xfId="9489" xr:uid="{00000000-0005-0000-0000-000012250000}"/>
    <cellStyle name="Normal 15 2 2 2 2 2 2 3" xfId="9490" xr:uid="{00000000-0005-0000-0000-000013250000}"/>
    <cellStyle name="Normal 15 2 2 2 2 2 3" xfId="9491" xr:uid="{00000000-0005-0000-0000-000014250000}"/>
    <cellStyle name="Normal 15 2 2 2 2 2 3 2" xfId="9492" xr:uid="{00000000-0005-0000-0000-000015250000}"/>
    <cellStyle name="Normal 15 2 2 2 2 2 3 2 2" xfId="9493" xr:uid="{00000000-0005-0000-0000-000016250000}"/>
    <cellStyle name="Normal 15 2 2 2 2 2 3 3" xfId="9494" xr:uid="{00000000-0005-0000-0000-000017250000}"/>
    <cellStyle name="Normal 15 2 2 2 2 2 4" xfId="9495" xr:uid="{00000000-0005-0000-0000-000018250000}"/>
    <cellStyle name="Normal 15 2 2 2 2 2 4 2" xfId="9496" xr:uid="{00000000-0005-0000-0000-000019250000}"/>
    <cellStyle name="Normal 15 2 2 2 2 2 4 2 2" xfId="9497" xr:uid="{00000000-0005-0000-0000-00001A250000}"/>
    <cellStyle name="Normal 15 2 2 2 2 2 4 3" xfId="9498" xr:uid="{00000000-0005-0000-0000-00001B250000}"/>
    <cellStyle name="Normal 15 2 2 2 2 2 5" xfId="9499" xr:uid="{00000000-0005-0000-0000-00001C250000}"/>
    <cellStyle name="Normal 15 2 2 2 2 2 5 2" xfId="9500" xr:uid="{00000000-0005-0000-0000-00001D250000}"/>
    <cellStyle name="Normal 15 2 2 2 2 2 6" xfId="9501" xr:uid="{00000000-0005-0000-0000-00001E250000}"/>
    <cellStyle name="Normal 15 2 2 2 2 2 6 2" xfId="9502" xr:uid="{00000000-0005-0000-0000-00001F250000}"/>
    <cellStyle name="Normal 15 2 2 2 2 2 7" xfId="9503" xr:uid="{00000000-0005-0000-0000-000020250000}"/>
    <cellStyle name="Normal 15 2 2 2 2 3" xfId="9504" xr:uid="{00000000-0005-0000-0000-000021250000}"/>
    <cellStyle name="Normal 15 2 2 2 2 3 2" xfId="9505" xr:uid="{00000000-0005-0000-0000-000022250000}"/>
    <cellStyle name="Normal 15 2 2 2 2 3 2 2" xfId="9506" xr:uid="{00000000-0005-0000-0000-000023250000}"/>
    <cellStyle name="Normal 15 2 2 2 2 3 2 2 2" xfId="9507" xr:uid="{00000000-0005-0000-0000-000024250000}"/>
    <cellStyle name="Normal 15 2 2 2 2 3 2 3" xfId="9508" xr:uid="{00000000-0005-0000-0000-000025250000}"/>
    <cellStyle name="Normal 15 2 2 2 2 3 3" xfId="9509" xr:uid="{00000000-0005-0000-0000-000026250000}"/>
    <cellStyle name="Normal 15 2 2 2 2 3 3 2" xfId="9510" xr:uid="{00000000-0005-0000-0000-000027250000}"/>
    <cellStyle name="Normal 15 2 2 2 2 3 3 2 2" xfId="9511" xr:uid="{00000000-0005-0000-0000-000028250000}"/>
    <cellStyle name="Normal 15 2 2 2 2 3 3 3" xfId="9512" xr:uid="{00000000-0005-0000-0000-000029250000}"/>
    <cellStyle name="Normal 15 2 2 2 2 3 4" xfId="9513" xr:uid="{00000000-0005-0000-0000-00002A250000}"/>
    <cellStyle name="Normal 15 2 2 2 2 3 4 2" xfId="9514" xr:uid="{00000000-0005-0000-0000-00002B250000}"/>
    <cellStyle name="Normal 15 2 2 2 2 3 4 2 2" xfId="9515" xr:uid="{00000000-0005-0000-0000-00002C250000}"/>
    <cellStyle name="Normal 15 2 2 2 2 3 4 3" xfId="9516" xr:uid="{00000000-0005-0000-0000-00002D250000}"/>
    <cellStyle name="Normal 15 2 2 2 2 3 5" xfId="9517" xr:uid="{00000000-0005-0000-0000-00002E250000}"/>
    <cellStyle name="Normal 15 2 2 2 2 3 5 2" xfId="9518" xr:uid="{00000000-0005-0000-0000-00002F250000}"/>
    <cellStyle name="Normal 15 2 2 2 2 3 6" xfId="9519" xr:uid="{00000000-0005-0000-0000-000030250000}"/>
    <cellStyle name="Normal 15 2 2 2 2 3 6 2" xfId="9520" xr:uid="{00000000-0005-0000-0000-000031250000}"/>
    <cellStyle name="Normal 15 2 2 2 2 3 7" xfId="9521" xr:uid="{00000000-0005-0000-0000-000032250000}"/>
    <cellStyle name="Normal 15 2 2 2 2 4" xfId="9522" xr:uid="{00000000-0005-0000-0000-000033250000}"/>
    <cellStyle name="Normal 15 2 2 2 2 4 2" xfId="9523" xr:uid="{00000000-0005-0000-0000-000034250000}"/>
    <cellStyle name="Normal 15 2 2 2 2 4 2 2" xfId="9524" xr:uid="{00000000-0005-0000-0000-000035250000}"/>
    <cellStyle name="Normal 15 2 2 2 2 4 3" xfId="9525" xr:uid="{00000000-0005-0000-0000-000036250000}"/>
    <cellStyle name="Normal 15 2 2 2 2 5" xfId="9526" xr:uid="{00000000-0005-0000-0000-000037250000}"/>
    <cellStyle name="Normal 15 2 2 2 2 5 2" xfId="9527" xr:uid="{00000000-0005-0000-0000-000038250000}"/>
    <cellStyle name="Normal 15 2 2 2 2 5 2 2" xfId="9528" xr:uid="{00000000-0005-0000-0000-000039250000}"/>
    <cellStyle name="Normal 15 2 2 2 2 5 3" xfId="9529" xr:uid="{00000000-0005-0000-0000-00003A250000}"/>
    <cellStyle name="Normal 15 2 2 2 2 6" xfId="9530" xr:uid="{00000000-0005-0000-0000-00003B250000}"/>
    <cellStyle name="Normal 15 2 2 2 2 6 2" xfId="9531" xr:uid="{00000000-0005-0000-0000-00003C250000}"/>
    <cellStyle name="Normal 15 2 2 2 2 6 2 2" xfId="9532" xr:uid="{00000000-0005-0000-0000-00003D250000}"/>
    <cellStyle name="Normal 15 2 2 2 2 6 3" xfId="9533" xr:uid="{00000000-0005-0000-0000-00003E250000}"/>
    <cellStyle name="Normal 15 2 2 2 2 7" xfId="9534" xr:uid="{00000000-0005-0000-0000-00003F250000}"/>
    <cellStyle name="Normal 15 2 2 2 2 7 2" xfId="9535" xr:uid="{00000000-0005-0000-0000-000040250000}"/>
    <cellStyle name="Normal 15 2 2 2 2 8" xfId="9536" xr:uid="{00000000-0005-0000-0000-000041250000}"/>
    <cellStyle name="Normal 15 2 2 2 2 8 2" xfId="9537" xr:uid="{00000000-0005-0000-0000-000042250000}"/>
    <cellStyle name="Normal 15 2 2 2 2 9" xfId="9538" xr:uid="{00000000-0005-0000-0000-000043250000}"/>
    <cellStyle name="Normal 15 2 2 2 3" xfId="9539" xr:uid="{00000000-0005-0000-0000-000044250000}"/>
    <cellStyle name="Normal 15 2 2 2 3 2" xfId="9540" xr:uid="{00000000-0005-0000-0000-000045250000}"/>
    <cellStyle name="Normal 15 2 2 2 3 2 2" xfId="9541" xr:uid="{00000000-0005-0000-0000-000046250000}"/>
    <cellStyle name="Normal 15 2 2 2 3 2 2 2" xfId="9542" xr:uid="{00000000-0005-0000-0000-000047250000}"/>
    <cellStyle name="Normal 15 2 2 2 3 2 3" xfId="9543" xr:uid="{00000000-0005-0000-0000-000048250000}"/>
    <cellStyle name="Normal 15 2 2 2 3 3" xfId="9544" xr:uid="{00000000-0005-0000-0000-000049250000}"/>
    <cellStyle name="Normal 15 2 2 2 3 3 2" xfId="9545" xr:uid="{00000000-0005-0000-0000-00004A250000}"/>
    <cellStyle name="Normal 15 2 2 2 3 3 2 2" xfId="9546" xr:uid="{00000000-0005-0000-0000-00004B250000}"/>
    <cellStyle name="Normal 15 2 2 2 3 3 3" xfId="9547" xr:uid="{00000000-0005-0000-0000-00004C250000}"/>
    <cellStyle name="Normal 15 2 2 2 3 4" xfId="9548" xr:uid="{00000000-0005-0000-0000-00004D250000}"/>
    <cellStyle name="Normal 15 2 2 2 3 4 2" xfId="9549" xr:uid="{00000000-0005-0000-0000-00004E250000}"/>
    <cellStyle name="Normal 15 2 2 2 3 4 2 2" xfId="9550" xr:uid="{00000000-0005-0000-0000-00004F250000}"/>
    <cellStyle name="Normal 15 2 2 2 3 4 3" xfId="9551" xr:uid="{00000000-0005-0000-0000-000050250000}"/>
    <cellStyle name="Normal 15 2 2 2 3 5" xfId="9552" xr:uid="{00000000-0005-0000-0000-000051250000}"/>
    <cellStyle name="Normal 15 2 2 2 3 5 2" xfId="9553" xr:uid="{00000000-0005-0000-0000-000052250000}"/>
    <cellStyle name="Normal 15 2 2 2 3 6" xfId="9554" xr:uid="{00000000-0005-0000-0000-000053250000}"/>
    <cellStyle name="Normal 15 2 2 2 3 6 2" xfId="9555" xr:uid="{00000000-0005-0000-0000-000054250000}"/>
    <cellStyle name="Normal 15 2 2 2 3 7" xfId="9556" xr:uid="{00000000-0005-0000-0000-000055250000}"/>
    <cellStyle name="Normal 15 2 2 2 4" xfId="9557" xr:uid="{00000000-0005-0000-0000-000056250000}"/>
    <cellStyle name="Normal 15 2 2 2 4 2" xfId="9558" xr:uid="{00000000-0005-0000-0000-000057250000}"/>
    <cellStyle name="Normal 15 2 2 2 4 2 2" xfId="9559" xr:uid="{00000000-0005-0000-0000-000058250000}"/>
    <cellStyle name="Normal 15 2 2 2 4 2 2 2" xfId="9560" xr:uid="{00000000-0005-0000-0000-000059250000}"/>
    <cellStyle name="Normal 15 2 2 2 4 2 3" xfId="9561" xr:uid="{00000000-0005-0000-0000-00005A250000}"/>
    <cellStyle name="Normal 15 2 2 2 4 3" xfId="9562" xr:uid="{00000000-0005-0000-0000-00005B250000}"/>
    <cellStyle name="Normal 15 2 2 2 4 3 2" xfId="9563" xr:uid="{00000000-0005-0000-0000-00005C250000}"/>
    <cellStyle name="Normal 15 2 2 2 4 3 2 2" xfId="9564" xr:uid="{00000000-0005-0000-0000-00005D250000}"/>
    <cellStyle name="Normal 15 2 2 2 4 3 3" xfId="9565" xr:uid="{00000000-0005-0000-0000-00005E250000}"/>
    <cellStyle name="Normal 15 2 2 2 4 4" xfId="9566" xr:uid="{00000000-0005-0000-0000-00005F250000}"/>
    <cellStyle name="Normal 15 2 2 2 4 4 2" xfId="9567" xr:uid="{00000000-0005-0000-0000-000060250000}"/>
    <cellStyle name="Normal 15 2 2 2 4 4 2 2" xfId="9568" xr:uid="{00000000-0005-0000-0000-000061250000}"/>
    <cellStyle name="Normal 15 2 2 2 4 4 3" xfId="9569" xr:uid="{00000000-0005-0000-0000-000062250000}"/>
    <cellStyle name="Normal 15 2 2 2 4 5" xfId="9570" xr:uid="{00000000-0005-0000-0000-000063250000}"/>
    <cellStyle name="Normal 15 2 2 2 4 5 2" xfId="9571" xr:uid="{00000000-0005-0000-0000-000064250000}"/>
    <cellStyle name="Normal 15 2 2 2 4 6" xfId="9572" xr:uid="{00000000-0005-0000-0000-000065250000}"/>
    <cellStyle name="Normal 15 2 2 2 4 6 2" xfId="9573" xr:uid="{00000000-0005-0000-0000-000066250000}"/>
    <cellStyle name="Normal 15 2 2 2 4 7" xfId="9574" xr:uid="{00000000-0005-0000-0000-000067250000}"/>
    <cellStyle name="Normal 15 2 2 2 5" xfId="9575" xr:uid="{00000000-0005-0000-0000-000068250000}"/>
    <cellStyle name="Normal 15 2 2 2 5 2" xfId="9576" xr:uid="{00000000-0005-0000-0000-000069250000}"/>
    <cellStyle name="Normal 15 2 2 2 5 2 2" xfId="9577" xr:uid="{00000000-0005-0000-0000-00006A250000}"/>
    <cellStyle name="Normal 15 2 2 2 5 3" xfId="9578" xr:uid="{00000000-0005-0000-0000-00006B250000}"/>
    <cellStyle name="Normal 15 2 2 2 6" xfId="9579" xr:uid="{00000000-0005-0000-0000-00006C250000}"/>
    <cellStyle name="Normal 15 2 2 2 6 2" xfId="9580" xr:uid="{00000000-0005-0000-0000-00006D250000}"/>
    <cellStyle name="Normal 15 2 2 2 6 2 2" xfId="9581" xr:uid="{00000000-0005-0000-0000-00006E250000}"/>
    <cellStyle name="Normal 15 2 2 2 6 3" xfId="9582" xr:uid="{00000000-0005-0000-0000-00006F250000}"/>
    <cellStyle name="Normal 15 2 2 2 7" xfId="9583" xr:uid="{00000000-0005-0000-0000-000070250000}"/>
    <cellStyle name="Normal 15 2 2 2 7 2" xfId="9584" xr:uid="{00000000-0005-0000-0000-000071250000}"/>
    <cellStyle name="Normal 15 2 2 2 7 2 2" xfId="9585" xr:uid="{00000000-0005-0000-0000-000072250000}"/>
    <cellStyle name="Normal 15 2 2 2 7 3" xfId="9586" xr:uid="{00000000-0005-0000-0000-000073250000}"/>
    <cellStyle name="Normal 15 2 2 2 8" xfId="9587" xr:uid="{00000000-0005-0000-0000-000074250000}"/>
    <cellStyle name="Normal 15 2 2 2 8 2" xfId="9588" xr:uid="{00000000-0005-0000-0000-000075250000}"/>
    <cellStyle name="Normal 15 2 2 2 9" xfId="9589" xr:uid="{00000000-0005-0000-0000-000076250000}"/>
    <cellStyle name="Normal 15 2 2 2 9 2" xfId="9590" xr:uid="{00000000-0005-0000-0000-000077250000}"/>
    <cellStyle name="Normal 15 2 2 3" xfId="9591" xr:uid="{00000000-0005-0000-0000-000078250000}"/>
    <cellStyle name="Normal 15 2 2 3 10" xfId="9592" xr:uid="{00000000-0005-0000-0000-000079250000}"/>
    <cellStyle name="Normal 15 2 2 3 10 2" xfId="9593" xr:uid="{00000000-0005-0000-0000-00007A250000}"/>
    <cellStyle name="Normal 15 2 2 3 11" xfId="9594" xr:uid="{00000000-0005-0000-0000-00007B250000}"/>
    <cellStyle name="Normal 15 2 2 3 2" xfId="9595" xr:uid="{00000000-0005-0000-0000-00007C250000}"/>
    <cellStyle name="Normal 15 2 2 3 2 2" xfId="9596" xr:uid="{00000000-0005-0000-0000-00007D250000}"/>
    <cellStyle name="Normal 15 2 2 3 2 2 2" xfId="9597" xr:uid="{00000000-0005-0000-0000-00007E250000}"/>
    <cellStyle name="Normal 15 2 2 3 2 2 2 2" xfId="9598" xr:uid="{00000000-0005-0000-0000-00007F250000}"/>
    <cellStyle name="Normal 15 2 2 3 2 2 2 2 2" xfId="9599" xr:uid="{00000000-0005-0000-0000-000080250000}"/>
    <cellStyle name="Normal 15 2 2 3 2 2 2 3" xfId="9600" xr:uid="{00000000-0005-0000-0000-000081250000}"/>
    <cellStyle name="Normal 15 2 2 3 2 2 3" xfId="9601" xr:uid="{00000000-0005-0000-0000-000082250000}"/>
    <cellStyle name="Normal 15 2 2 3 2 2 3 2" xfId="9602" xr:uid="{00000000-0005-0000-0000-000083250000}"/>
    <cellStyle name="Normal 15 2 2 3 2 2 3 2 2" xfId="9603" xr:uid="{00000000-0005-0000-0000-000084250000}"/>
    <cellStyle name="Normal 15 2 2 3 2 2 3 3" xfId="9604" xr:uid="{00000000-0005-0000-0000-000085250000}"/>
    <cellStyle name="Normal 15 2 2 3 2 2 4" xfId="9605" xr:uid="{00000000-0005-0000-0000-000086250000}"/>
    <cellStyle name="Normal 15 2 2 3 2 2 4 2" xfId="9606" xr:uid="{00000000-0005-0000-0000-000087250000}"/>
    <cellStyle name="Normal 15 2 2 3 2 2 4 2 2" xfId="9607" xr:uid="{00000000-0005-0000-0000-000088250000}"/>
    <cellStyle name="Normal 15 2 2 3 2 2 4 3" xfId="9608" xr:uid="{00000000-0005-0000-0000-000089250000}"/>
    <cellStyle name="Normal 15 2 2 3 2 2 5" xfId="9609" xr:uid="{00000000-0005-0000-0000-00008A250000}"/>
    <cellStyle name="Normal 15 2 2 3 2 2 5 2" xfId="9610" xr:uid="{00000000-0005-0000-0000-00008B250000}"/>
    <cellStyle name="Normal 15 2 2 3 2 2 6" xfId="9611" xr:uid="{00000000-0005-0000-0000-00008C250000}"/>
    <cellStyle name="Normal 15 2 2 3 2 2 6 2" xfId="9612" xr:uid="{00000000-0005-0000-0000-00008D250000}"/>
    <cellStyle name="Normal 15 2 2 3 2 2 7" xfId="9613" xr:uid="{00000000-0005-0000-0000-00008E250000}"/>
    <cellStyle name="Normal 15 2 2 3 2 3" xfId="9614" xr:uid="{00000000-0005-0000-0000-00008F250000}"/>
    <cellStyle name="Normal 15 2 2 3 2 3 2" xfId="9615" xr:uid="{00000000-0005-0000-0000-000090250000}"/>
    <cellStyle name="Normal 15 2 2 3 2 3 2 2" xfId="9616" xr:uid="{00000000-0005-0000-0000-000091250000}"/>
    <cellStyle name="Normal 15 2 2 3 2 3 2 2 2" xfId="9617" xr:uid="{00000000-0005-0000-0000-000092250000}"/>
    <cellStyle name="Normal 15 2 2 3 2 3 2 3" xfId="9618" xr:uid="{00000000-0005-0000-0000-000093250000}"/>
    <cellStyle name="Normal 15 2 2 3 2 3 3" xfId="9619" xr:uid="{00000000-0005-0000-0000-000094250000}"/>
    <cellStyle name="Normal 15 2 2 3 2 3 3 2" xfId="9620" xr:uid="{00000000-0005-0000-0000-000095250000}"/>
    <cellStyle name="Normal 15 2 2 3 2 3 3 2 2" xfId="9621" xr:uid="{00000000-0005-0000-0000-000096250000}"/>
    <cellStyle name="Normal 15 2 2 3 2 3 3 3" xfId="9622" xr:uid="{00000000-0005-0000-0000-000097250000}"/>
    <cellStyle name="Normal 15 2 2 3 2 3 4" xfId="9623" xr:uid="{00000000-0005-0000-0000-000098250000}"/>
    <cellStyle name="Normal 15 2 2 3 2 3 4 2" xfId="9624" xr:uid="{00000000-0005-0000-0000-000099250000}"/>
    <cellStyle name="Normal 15 2 2 3 2 3 4 2 2" xfId="9625" xr:uid="{00000000-0005-0000-0000-00009A250000}"/>
    <cellStyle name="Normal 15 2 2 3 2 3 4 3" xfId="9626" xr:uid="{00000000-0005-0000-0000-00009B250000}"/>
    <cellStyle name="Normal 15 2 2 3 2 3 5" xfId="9627" xr:uid="{00000000-0005-0000-0000-00009C250000}"/>
    <cellStyle name="Normal 15 2 2 3 2 3 5 2" xfId="9628" xr:uid="{00000000-0005-0000-0000-00009D250000}"/>
    <cellStyle name="Normal 15 2 2 3 2 3 6" xfId="9629" xr:uid="{00000000-0005-0000-0000-00009E250000}"/>
    <cellStyle name="Normal 15 2 2 3 2 3 6 2" xfId="9630" xr:uid="{00000000-0005-0000-0000-00009F250000}"/>
    <cellStyle name="Normal 15 2 2 3 2 3 7" xfId="9631" xr:uid="{00000000-0005-0000-0000-0000A0250000}"/>
    <cellStyle name="Normal 15 2 2 3 2 4" xfId="9632" xr:uid="{00000000-0005-0000-0000-0000A1250000}"/>
    <cellStyle name="Normal 15 2 2 3 2 4 2" xfId="9633" xr:uid="{00000000-0005-0000-0000-0000A2250000}"/>
    <cellStyle name="Normal 15 2 2 3 2 4 2 2" xfId="9634" xr:uid="{00000000-0005-0000-0000-0000A3250000}"/>
    <cellStyle name="Normal 15 2 2 3 2 4 3" xfId="9635" xr:uid="{00000000-0005-0000-0000-0000A4250000}"/>
    <cellStyle name="Normal 15 2 2 3 2 5" xfId="9636" xr:uid="{00000000-0005-0000-0000-0000A5250000}"/>
    <cellStyle name="Normal 15 2 2 3 2 5 2" xfId="9637" xr:uid="{00000000-0005-0000-0000-0000A6250000}"/>
    <cellStyle name="Normal 15 2 2 3 2 5 2 2" xfId="9638" xr:uid="{00000000-0005-0000-0000-0000A7250000}"/>
    <cellStyle name="Normal 15 2 2 3 2 5 3" xfId="9639" xr:uid="{00000000-0005-0000-0000-0000A8250000}"/>
    <cellStyle name="Normal 15 2 2 3 2 6" xfId="9640" xr:uid="{00000000-0005-0000-0000-0000A9250000}"/>
    <cellStyle name="Normal 15 2 2 3 2 6 2" xfId="9641" xr:uid="{00000000-0005-0000-0000-0000AA250000}"/>
    <cellStyle name="Normal 15 2 2 3 2 6 2 2" xfId="9642" xr:uid="{00000000-0005-0000-0000-0000AB250000}"/>
    <cellStyle name="Normal 15 2 2 3 2 6 3" xfId="9643" xr:uid="{00000000-0005-0000-0000-0000AC250000}"/>
    <cellStyle name="Normal 15 2 2 3 2 7" xfId="9644" xr:uid="{00000000-0005-0000-0000-0000AD250000}"/>
    <cellStyle name="Normal 15 2 2 3 2 7 2" xfId="9645" xr:uid="{00000000-0005-0000-0000-0000AE250000}"/>
    <cellStyle name="Normal 15 2 2 3 2 8" xfId="9646" xr:uid="{00000000-0005-0000-0000-0000AF250000}"/>
    <cellStyle name="Normal 15 2 2 3 2 8 2" xfId="9647" xr:uid="{00000000-0005-0000-0000-0000B0250000}"/>
    <cellStyle name="Normal 15 2 2 3 2 9" xfId="9648" xr:uid="{00000000-0005-0000-0000-0000B1250000}"/>
    <cellStyle name="Normal 15 2 2 3 3" xfId="9649" xr:uid="{00000000-0005-0000-0000-0000B2250000}"/>
    <cellStyle name="Normal 15 2 2 3 3 2" xfId="9650" xr:uid="{00000000-0005-0000-0000-0000B3250000}"/>
    <cellStyle name="Normal 15 2 2 3 3 2 2" xfId="9651" xr:uid="{00000000-0005-0000-0000-0000B4250000}"/>
    <cellStyle name="Normal 15 2 2 3 3 2 2 2" xfId="9652" xr:uid="{00000000-0005-0000-0000-0000B5250000}"/>
    <cellStyle name="Normal 15 2 2 3 3 2 2 2 2" xfId="9653" xr:uid="{00000000-0005-0000-0000-0000B6250000}"/>
    <cellStyle name="Normal 15 2 2 3 3 2 2 3" xfId="9654" xr:uid="{00000000-0005-0000-0000-0000B7250000}"/>
    <cellStyle name="Normal 15 2 2 3 3 2 3" xfId="9655" xr:uid="{00000000-0005-0000-0000-0000B8250000}"/>
    <cellStyle name="Normal 15 2 2 3 3 2 3 2" xfId="9656" xr:uid="{00000000-0005-0000-0000-0000B9250000}"/>
    <cellStyle name="Normal 15 2 2 3 3 2 3 2 2" xfId="9657" xr:uid="{00000000-0005-0000-0000-0000BA250000}"/>
    <cellStyle name="Normal 15 2 2 3 3 2 3 3" xfId="9658" xr:uid="{00000000-0005-0000-0000-0000BB250000}"/>
    <cellStyle name="Normal 15 2 2 3 3 2 4" xfId="9659" xr:uid="{00000000-0005-0000-0000-0000BC250000}"/>
    <cellStyle name="Normal 15 2 2 3 3 2 4 2" xfId="9660" xr:uid="{00000000-0005-0000-0000-0000BD250000}"/>
    <cellStyle name="Normal 15 2 2 3 3 2 4 2 2" xfId="9661" xr:uid="{00000000-0005-0000-0000-0000BE250000}"/>
    <cellStyle name="Normal 15 2 2 3 3 2 4 3" xfId="9662" xr:uid="{00000000-0005-0000-0000-0000BF250000}"/>
    <cellStyle name="Normal 15 2 2 3 3 2 5" xfId="9663" xr:uid="{00000000-0005-0000-0000-0000C0250000}"/>
    <cellStyle name="Normal 15 2 2 3 3 2 5 2" xfId="9664" xr:uid="{00000000-0005-0000-0000-0000C1250000}"/>
    <cellStyle name="Normal 15 2 2 3 3 2 6" xfId="9665" xr:uid="{00000000-0005-0000-0000-0000C2250000}"/>
    <cellStyle name="Normal 15 2 2 3 3 2 6 2" xfId="9666" xr:uid="{00000000-0005-0000-0000-0000C3250000}"/>
    <cellStyle name="Normal 15 2 2 3 3 2 7" xfId="9667" xr:uid="{00000000-0005-0000-0000-0000C4250000}"/>
    <cellStyle name="Normal 15 2 2 3 3 3" xfId="9668" xr:uid="{00000000-0005-0000-0000-0000C5250000}"/>
    <cellStyle name="Normal 15 2 2 3 3 3 2" xfId="9669" xr:uid="{00000000-0005-0000-0000-0000C6250000}"/>
    <cellStyle name="Normal 15 2 2 3 3 3 2 2" xfId="9670" xr:uid="{00000000-0005-0000-0000-0000C7250000}"/>
    <cellStyle name="Normal 15 2 2 3 3 3 3" xfId="9671" xr:uid="{00000000-0005-0000-0000-0000C8250000}"/>
    <cellStyle name="Normal 15 2 2 3 3 4" xfId="9672" xr:uid="{00000000-0005-0000-0000-0000C9250000}"/>
    <cellStyle name="Normal 15 2 2 3 3 4 2" xfId="9673" xr:uid="{00000000-0005-0000-0000-0000CA250000}"/>
    <cellStyle name="Normal 15 2 2 3 3 4 2 2" xfId="9674" xr:uid="{00000000-0005-0000-0000-0000CB250000}"/>
    <cellStyle name="Normal 15 2 2 3 3 4 3" xfId="9675" xr:uid="{00000000-0005-0000-0000-0000CC250000}"/>
    <cellStyle name="Normal 15 2 2 3 3 5" xfId="9676" xr:uid="{00000000-0005-0000-0000-0000CD250000}"/>
    <cellStyle name="Normal 15 2 2 3 3 5 2" xfId="9677" xr:uid="{00000000-0005-0000-0000-0000CE250000}"/>
    <cellStyle name="Normal 15 2 2 3 3 5 2 2" xfId="9678" xr:uid="{00000000-0005-0000-0000-0000CF250000}"/>
    <cellStyle name="Normal 15 2 2 3 3 5 3" xfId="9679" xr:uid="{00000000-0005-0000-0000-0000D0250000}"/>
    <cellStyle name="Normal 15 2 2 3 3 6" xfId="9680" xr:uid="{00000000-0005-0000-0000-0000D1250000}"/>
    <cellStyle name="Normal 15 2 2 3 3 6 2" xfId="9681" xr:uid="{00000000-0005-0000-0000-0000D2250000}"/>
    <cellStyle name="Normal 15 2 2 3 3 7" xfId="9682" xr:uid="{00000000-0005-0000-0000-0000D3250000}"/>
    <cellStyle name="Normal 15 2 2 3 3 7 2" xfId="9683" xr:uid="{00000000-0005-0000-0000-0000D4250000}"/>
    <cellStyle name="Normal 15 2 2 3 3 8" xfId="9684" xr:uid="{00000000-0005-0000-0000-0000D5250000}"/>
    <cellStyle name="Normal 15 2 2 3 4" xfId="9685" xr:uid="{00000000-0005-0000-0000-0000D6250000}"/>
    <cellStyle name="Normal 15 2 2 3 4 2" xfId="9686" xr:uid="{00000000-0005-0000-0000-0000D7250000}"/>
    <cellStyle name="Normal 15 2 2 3 4 2 2" xfId="9687" xr:uid="{00000000-0005-0000-0000-0000D8250000}"/>
    <cellStyle name="Normal 15 2 2 3 4 2 2 2" xfId="9688" xr:uid="{00000000-0005-0000-0000-0000D9250000}"/>
    <cellStyle name="Normal 15 2 2 3 4 2 3" xfId="9689" xr:uid="{00000000-0005-0000-0000-0000DA250000}"/>
    <cellStyle name="Normal 15 2 2 3 4 3" xfId="9690" xr:uid="{00000000-0005-0000-0000-0000DB250000}"/>
    <cellStyle name="Normal 15 2 2 3 4 3 2" xfId="9691" xr:uid="{00000000-0005-0000-0000-0000DC250000}"/>
    <cellStyle name="Normal 15 2 2 3 4 3 2 2" xfId="9692" xr:uid="{00000000-0005-0000-0000-0000DD250000}"/>
    <cellStyle name="Normal 15 2 2 3 4 3 3" xfId="9693" xr:uid="{00000000-0005-0000-0000-0000DE250000}"/>
    <cellStyle name="Normal 15 2 2 3 4 4" xfId="9694" xr:uid="{00000000-0005-0000-0000-0000DF250000}"/>
    <cellStyle name="Normal 15 2 2 3 4 4 2" xfId="9695" xr:uid="{00000000-0005-0000-0000-0000E0250000}"/>
    <cellStyle name="Normal 15 2 2 3 4 4 2 2" xfId="9696" xr:uid="{00000000-0005-0000-0000-0000E1250000}"/>
    <cellStyle name="Normal 15 2 2 3 4 4 3" xfId="9697" xr:uid="{00000000-0005-0000-0000-0000E2250000}"/>
    <cellStyle name="Normal 15 2 2 3 4 5" xfId="9698" xr:uid="{00000000-0005-0000-0000-0000E3250000}"/>
    <cellStyle name="Normal 15 2 2 3 4 5 2" xfId="9699" xr:uid="{00000000-0005-0000-0000-0000E4250000}"/>
    <cellStyle name="Normal 15 2 2 3 4 6" xfId="9700" xr:uid="{00000000-0005-0000-0000-0000E5250000}"/>
    <cellStyle name="Normal 15 2 2 3 4 6 2" xfId="9701" xr:uid="{00000000-0005-0000-0000-0000E6250000}"/>
    <cellStyle name="Normal 15 2 2 3 4 7" xfId="9702" xr:uid="{00000000-0005-0000-0000-0000E7250000}"/>
    <cellStyle name="Normal 15 2 2 3 5" xfId="9703" xr:uid="{00000000-0005-0000-0000-0000E8250000}"/>
    <cellStyle name="Normal 15 2 2 3 5 2" xfId="9704" xr:uid="{00000000-0005-0000-0000-0000E9250000}"/>
    <cellStyle name="Normal 15 2 2 3 5 2 2" xfId="9705" xr:uid="{00000000-0005-0000-0000-0000EA250000}"/>
    <cellStyle name="Normal 15 2 2 3 5 2 2 2" xfId="9706" xr:uid="{00000000-0005-0000-0000-0000EB250000}"/>
    <cellStyle name="Normal 15 2 2 3 5 2 3" xfId="9707" xr:uid="{00000000-0005-0000-0000-0000EC250000}"/>
    <cellStyle name="Normal 15 2 2 3 5 3" xfId="9708" xr:uid="{00000000-0005-0000-0000-0000ED250000}"/>
    <cellStyle name="Normal 15 2 2 3 5 3 2" xfId="9709" xr:uid="{00000000-0005-0000-0000-0000EE250000}"/>
    <cellStyle name="Normal 15 2 2 3 5 3 2 2" xfId="9710" xr:uid="{00000000-0005-0000-0000-0000EF250000}"/>
    <cellStyle name="Normal 15 2 2 3 5 3 3" xfId="9711" xr:uid="{00000000-0005-0000-0000-0000F0250000}"/>
    <cellStyle name="Normal 15 2 2 3 5 4" xfId="9712" xr:uid="{00000000-0005-0000-0000-0000F1250000}"/>
    <cellStyle name="Normal 15 2 2 3 5 4 2" xfId="9713" xr:uid="{00000000-0005-0000-0000-0000F2250000}"/>
    <cellStyle name="Normal 15 2 2 3 5 4 2 2" xfId="9714" xr:uid="{00000000-0005-0000-0000-0000F3250000}"/>
    <cellStyle name="Normal 15 2 2 3 5 4 3" xfId="9715" xr:uid="{00000000-0005-0000-0000-0000F4250000}"/>
    <cellStyle name="Normal 15 2 2 3 5 5" xfId="9716" xr:uid="{00000000-0005-0000-0000-0000F5250000}"/>
    <cellStyle name="Normal 15 2 2 3 5 5 2" xfId="9717" xr:uid="{00000000-0005-0000-0000-0000F6250000}"/>
    <cellStyle name="Normal 15 2 2 3 5 6" xfId="9718" xr:uid="{00000000-0005-0000-0000-0000F7250000}"/>
    <cellStyle name="Normal 15 2 2 3 5 6 2" xfId="9719" xr:uid="{00000000-0005-0000-0000-0000F8250000}"/>
    <cellStyle name="Normal 15 2 2 3 5 7" xfId="9720" xr:uid="{00000000-0005-0000-0000-0000F9250000}"/>
    <cellStyle name="Normal 15 2 2 3 6" xfId="9721" xr:uid="{00000000-0005-0000-0000-0000FA250000}"/>
    <cellStyle name="Normal 15 2 2 3 6 2" xfId="9722" xr:uid="{00000000-0005-0000-0000-0000FB250000}"/>
    <cellStyle name="Normal 15 2 2 3 6 2 2" xfId="9723" xr:uid="{00000000-0005-0000-0000-0000FC250000}"/>
    <cellStyle name="Normal 15 2 2 3 6 3" xfId="9724" xr:uid="{00000000-0005-0000-0000-0000FD250000}"/>
    <cellStyle name="Normal 15 2 2 3 7" xfId="9725" xr:uid="{00000000-0005-0000-0000-0000FE250000}"/>
    <cellStyle name="Normal 15 2 2 3 7 2" xfId="9726" xr:uid="{00000000-0005-0000-0000-0000FF250000}"/>
    <cellStyle name="Normal 15 2 2 3 7 2 2" xfId="9727" xr:uid="{00000000-0005-0000-0000-000000260000}"/>
    <cellStyle name="Normal 15 2 2 3 7 3" xfId="9728" xr:uid="{00000000-0005-0000-0000-000001260000}"/>
    <cellStyle name="Normal 15 2 2 3 8" xfId="9729" xr:uid="{00000000-0005-0000-0000-000002260000}"/>
    <cellStyle name="Normal 15 2 2 3 8 2" xfId="9730" xr:uid="{00000000-0005-0000-0000-000003260000}"/>
    <cellStyle name="Normal 15 2 2 3 8 2 2" xfId="9731" xr:uid="{00000000-0005-0000-0000-000004260000}"/>
    <cellStyle name="Normal 15 2 2 3 8 3" xfId="9732" xr:uid="{00000000-0005-0000-0000-000005260000}"/>
    <cellStyle name="Normal 15 2 2 3 9" xfId="9733" xr:uid="{00000000-0005-0000-0000-000006260000}"/>
    <cellStyle name="Normal 15 2 2 3 9 2" xfId="9734" xr:uid="{00000000-0005-0000-0000-000007260000}"/>
    <cellStyle name="Normal 15 2 2 4" xfId="9735" xr:uid="{00000000-0005-0000-0000-000008260000}"/>
    <cellStyle name="Normal 15 2 2 4 2" xfId="9736" xr:uid="{00000000-0005-0000-0000-000009260000}"/>
    <cellStyle name="Normal 15 2 2 4 2 2" xfId="9737" xr:uid="{00000000-0005-0000-0000-00000A260000}"/>
    <cellStyle name="Normal 15 2 2 4 2 2 2" xfId="9738" xr:uid="{00000000-0005-0000-0000-00000B260000}"/>
    <cellStyle name="Normal 15 2 2 4 2 2 2 2" xfId="9739" xr:uid="{00000000-0005-0000-0000-00000C260000}"/>
    <cellStyle name="Normal 15 2 2 4 2 2 3" xfId="9740" xr:uid="{00000000-0005-0000-0000-00000D260000}"/>
    <cellStyle name="Normal 15 2 2 4 2 3" xfId="9741" xr:uid="{00000000-0005-0000-0000-00000E260000}"/>
    <cellStyle name="Normal 15 2 2 4 2 3 2" xfId="9742" xr:uid="{00000000-0005-0000-0000-00000F260000}"/>
    <cellStyle name="Normal 15 2 2 4 2 3 2 2" xfId="9743" xr:uid="{00000000-0005-0000-0000-000010260000}"/>
    <cellStyle name="Normal 15 2 2 4 2 3 3" xfId="9744" xr:uid="{00000000-0005-0000-0000-000011260000}"/>
    <cellStyle name="Normal 15 2 2 4 2 4" xfId="9745" xr:uid="{00000000-0005-0000-0000-000012260000}"/>
    <cellStyle name="Normal 15 2 2 4 2 4 2" xfId="9746" xr:uid="{00000000-0005-0000-0000-000013260000}"/>
    <cellStyle name="Normal 15 2 2 4 2 4 2 2" xfId="9747" xr:uid="{00000000-0005-0000-0000-000014260000}"/>
    <cellStyle name="Normal 15 2 2 4 2 4 3" xfId="9748" xr:uid="{00000000-0005-0000-0000-000015260000}"/>
    <cellStyle name="Normal 15 2 2 4 2 5" xfId="9749" xr:uid="{00000000-0005-0000-0000-000016260000}"/>
    <cellStyle name="Normal 15 2 2 4 2 5 2" xfId="9750" xr:uid="{00000000-0005-0000-0000-000017260000}"/>
    <cellStyle name="Normal 15 2 2 4 2 6" xfId="9751" xr:uid="{00000000-0005-0000-0000-000018260000}"/>
    <cellStyle name="Normal 15 2 2 4 2 6 2" xfId="9752" xr:uid="{00000000-0005-0000-0000-000019260000}"/>
    <cellStyle name="Normal 15 2 2 4 2 7" xfId="9753" xr:uid="{00000000-0005-0000-0000-00001A260000}"/>
    <cellStyle name="Normal 15 2 2 4 3" xfId="9754" xr:uid="{00000000-0005-0000-0000-00001B260000}"/>
    <cellStyle name="Normal 15 2 2 4 3 2" xfId="9755" xr:uid="{00000000-0005-0000-0000-00001C260000}"/>
    <cellStyle name="Normal 15 2 2 4 3 2 2" xfId="9756" xr:uid="{00000000-0005-0000-0000-00001D260000}"/>
    <cellStyle name="Normal 15 2 2 4 3 2 2 2" xfId="9757" xr:uid="{00000000-0005-0000-0000-00001E260000}"/>
    <cellStyle name="Normal 15 2 2 4 3 2 3" xfId="9758" xr:uid="{00000000-0005-0000-0000-00001F260000}"/>
    <cellStyle name="Normal 15 2 2 4 3 3" xfId="9759" xr:uid="{00000000-0005-0000-0000-000020260000}"/>
    <cellStyle name="Normal 15 2 2 4 3 3 2" xfId="9760" xr:uid="{00000000-0005-0000-0000-000021260000}"/>
    <cellStyle name="Normal 15 2 2 4 3 3 2 2" xfId="9761" xr:uid="{00000000-0005-0000-0000-000022260000}"/>
    <cellStyle name="Normal 15 2 2 4 3 3 3" xfId="9762" xr:uid="{00000000-0005-0000-0000-000023260000}"/>
    <cellStyle name="Normal 15 2 2 4 3 4" xfId="9763" xr:uid="{00000000-0005-0000-0000-000024260000}"/>
    <cellStyle name="Normal 15 2 2 4 3 4 2" xfId="9764" xr:uid="{00000000-0005-0000-0000-000025260000}"/>
    <cellStyle name="Normal 15 2 2 4 3 4 2 2" xfId="9765" xr:uid="{00000000-0005-0000-0000-000026260000}"/>
    <cellStyle name="Normal 15 2 2 4 3 4 3" xfId="9766" xr:uid="{00000000-0005-0000-0000-000027260000}"/>
    <cellStyle name="Normal 15 2 2 4 3 5" xfId="9767" xr:uid="{00000000-0005-0000-0000-000028260000}"/>
    <cellStyle name="Normal 15 2 2 4 3 5 2" xfId="9768" xr:uid="{00000000-0005-0000-0000-000029260000}"/>
    <cellStyle name="Normal 15 2 2 4 3 6" xfId="9769" xr:uid="{00000000-0005-0000-0000-00002A260000}"/>
    <cellStyle name="Normal 15 2 2 4 3 6 2" xfId="9770" xr:uid="{00000000-0005-0000-0000-00002B260000}"/>
    <cellStyle name="Normal 15 2 2 4 3 7" xfId="9771" xr:uid="{00000000-0005-0000-0000-00002C260000}"/>
    <cellStyle name="Normal 15 2 2 4 4" xfId="9772" xr:uid="{00000000-0005-0000-0000-00002D260000}"/>
    <cellStyle name="Normal 15 2 2 4 4 2" xfId="9773" xr:uid="{00000000-0005-0000-0000-00002E260000}"/>
    <cellStyle name="Normal 15 2 2 4 4 2 2" xfId="9774" xr:uid="{00000000-0005-0000-0000-00002F260000}"/>
    <cellStyle name="Normal 15 2 2 4 4 3" xfId="9775" xr:uid="{00000000-0005-0000-0000-000030260000}"/>
    <cellStyle name="Normal 15 2 2 4 5" xfId="9776" xr:uid="{00000000-0005-0000-0000-000031260000}"/>
    <cellStyle name="Normal 15 2 2 4 5 2" xfId="9777" xr:uid="{00000000-0005-0000-0000-000032260000}"/>
    <cellStyle name="Normal 15 2 2 4 5 2 2" xfId="9778" xr:uid="{00000000-0005-0000-0000-000033260000}"/>
    <cellStyle name="Normal 15 2 2 4 5 3" xfId="9779" xr:uid="{00000000-0005-0000-0000-000034260000}"/>
    <cellStyle name="Normal 15 2 2 4 6" xfId="9780" xr:uid="{00000000-0005-0000-0000-000035260000}"/>
    <cellStyle name="Normal 15 2 2 4 6 2" xfId="9781" xr:uid="{00000000-0005-0000-0000-000036260000}"/>
    <cellStyle name="Normal 15 2 2 4 6 2 2" xfId="9782" xr:uid="{00000000-0005-0000-0000-000037260000}"/>
    <cellStyle name="Normal 15 2 2 4 6 3" xfId="9783" xr:uid="{00000000-0005-0000-0000-000038260000}"/>
    <cellStyle name="Normal 15 2 2 4 7" xfId="9784" xr:uid="{00000000-0005-0000-0000-000039260000}"/>
    <cellStyle name="Normal 15 2 2 4 7 2" xfId="9785" xr:uid="{00000000-0005-0000-0000-00003A260000}"/>
    <cellStyle name="Normal 15 2 2 4 8" xfId="9786" xr:uid="{00000000-0005-0000-0000-00003B260000}"/>
    <cellStyle name="Normal 15 2 2 4 8 2" xfId="9787" xr:uid="{00000000-0005-0000-0000-00003C260000}"/>
    <cellStyle name="Normal 15 2 2 4 9" xfId="9788" xr:uid="{00000000-0005-0000-0000-00003D260000}"/>
    <cellStyle name="Normal 15 2 2 5" xfId="9789" xr:uid="{00000000-0005-0000-0000-00003E260000}"/>
    <cellStyle name="Normal 15 2 2 5 2" xfId="9790" xr:uid="{00000000-0005-0000-0000-00003F260000}"/>
    <cellStyle name="Normal 15 2 2 5 2 2" xfId="9791" xr:uid="{00000000-0005-0000-0000-000040260000}"/>
    <cellStyle name="Normal 15 2 2 5 2 2 2" xfId="9792" xr:uid="{00000000-0005-0000-0000-000041260000}"/>
    <cellStyle name="Normal 15 2 2 5 2 3" xfId="9793" xr:uid="{00000000-0005-0000-0000-000042260000}"/>
    <cellStyle name="Normal 15 2 2 5 3" xfId="9794" xr:uid="{00000000-0005-0000-0000-000043260000}"/>
    <cellStyle name="Normal 15 2 2 5 3 2" xfId="9795" xr:uid="{00000000-0005-0000-0000-000044260000}"/>
    <cellStyle name="Normal 15 2 2 5 3 2 2" xfId="9796" xr:uid="{00000000-0005-0000-0000-000045260000}"/>
    <cellStyle name="Normal 15 2 2 5 3 3" xfId="9797" xr:uid="{00000000-0005-0000-0000-000046260000}"/>
    <cellStyle name="Normal 15 2 2 5 4" xfId="9798" xr:uid="{00000000-0005-0000-0000-000047260000}"/>
    <cellStyle name="Normal 15 2 2 5 4 2" xfId="9799" xr:uid="{00000000-0005-0000-0000-000048260000}"/>
    <cellStyle name="Normal 15 2 2 5 4 2 2" xfId="9800" xr:uid="{00000000-0005-0000-0000-000049260000}"/>
    <cellStyle name="Normal 15 2 2 5 4 3" xfId="9801" xr:uid="{00000000-0005-0000-0000-00004A260000}"/>
    <cellStyle name="Normal 15 2 2 5 5" xfId="9802" xr:uid="{00000000-0005-0000-0000-00004B260000}"/>
    <cellStyle name="Normal 15 2 2 5 5 2" xfId="9803" xr:uid="{00000000-0005-0000-0000-00004C260000}"/>
    <cellStyle name="Normal 15 2 2 5 6" xfId="9804" xr:uid="{00000000-0005-0000-0000-00004D260000}"/>
    <cellStyle name="Normal 15 2 2 5 6 2" xfId="9805" xr:uid="{00000000-0005-0000-0000-00004E260000}"/>
    <cellStyle name="Normal 15 2 2 5 7" xfId="9806" xr:uid="{00000000-0005-0000-0000-00004F260000}"/>
    <cellStyle name="Normal 15 2 2 6" xfId="9807" xr:uid="{00000000-0005-0000-0000-000050260000}"/>
    <cellStyle name="Normal 15 2 2 6 2" xfId="9808" xr:uid="{00000000-0005-0000-0000-000051260000}"/>
    <cellStyle name="Normal 15 2 2 6 2 2" xfId="9809" xr:uid="{00000000-0005-0000-0000-000052260000}"/>
    <cellStyle name="Normal 15 2 2 6 2 2 2" xfId="9810" xr:uid="{00000000-0005-0000-0000-000053260000}"/>
    <cellStyle name="Normal 15 2 2 6 2 3" xfId="9811" xr:uid="{00000000-0005-0000-0000-000054260000}"/>
    <cellStyle name="Normal 15 2 2 6 3" xfId="9812" xr:uid="{00000000-0005-0000-0000-000055260000}"/>
    <cellStyle name="Normal 15 2 2 6 3 2" xfId="9813" xr:uid="{00000000-0005-0000-0000-000056260000}"/>
    <cellStyle name="Normal 15 2 2 6 3 2 2" xfId="9814" xr:uid="{00000000-0005-0000-0000-000057260000}"/>
    <cellStyle name="Normal 15 2 2 6 3 3" xfId="9815" xr:uid="{00000000-0005-0000-0000-000058260000}"/>
    <cellStyle name="Normal 15 2 2 6 4" xfId="9816" xr:uid="{00000000-0005-0000-0000-000059260000}"/>
    <cellStyle name="Normal 15 2 2 6 4 2" xfId="9817" xr:uid="{00000000-0005-0000-0000-00005A260000}"/>
    <cellStyle name="Normal 15 2 2 6 4 2 2" xfId="9818" xr:uid="{00000000-0005-0000-0000-00005B260000}"/>
    <cellStyle name="Normal 15 2 2 6 4 3" xfId="9819" xr:uid="{00000000-0005-0000-0000-00005C260000}"/>
    <cellStyle name="Normal 15 2 2 6 5" xfId="9820" xr:uid="{00000000-0005-0000-0000-00005D260000}"/>
    <cellStyle name="Normal 15 2 2 6 5 2" xfId="9821" xr:uid="{00000000-0005-0000-0000-00005E260000}"/>
    <cellStyle name="Normal 15 2 2 6 6" xfId="9822" xr:uid="{00000000-0005-0000-0000-00005F260000}"/>
    <cellStyle name="Normal 15 2 2 6 6 2" xfId="9823" xr:uid="{00000000-0005-0000-0000-000060260000}"/>
    <cellStyle name="Normal 15 2 2 6 7" xfId="9824" xr:uid="{00000000-0005-0000-0000-000061260000}"/>
    <cellStyle name="Normal 15 2 2 7" xfId="9825" xr:uid="{00000000-0005-0000-0000-000062260000}"/>
    <cellStyle name="Normal 15 2 2 7 2" xfId="9826" xr:uid="{00000000-0005-0000-0000-000063260000}"/>
    <cellStyle name="Normal 15 2 2 7 2 2" xfId="9827" xr:uid="{00000000-0005-0000-0000-000064260000}"/>
    <cellStyle name="Normal 15 2 2 7 3" xfId="9828" xr:uid="{00000000-0005-0000-0000-000065260000}"/>
    <cellStyle name="Normal 15 2 2 8" xfId="9829" xr:uid="{00000000-0005-0000-0000-000066260000}"/>
    <cellStyle name="Normal 15 2 2 8 2" xfId="9830" xr:uid="{00000000-0005-0000-0000-000067260000}"/>
    <cellStyle name="Normal 15 2 2 8 2 2" xfId="9831" xr:uid="{00000000-0005-0000-0000-000068260000}"/>
    <cellStyle name="Normal 15 2 2 8 3" xfId="9832" xr:uid="{00000000-0005-0000-0000-000069260000}"/>
    <cellStyle name="Normal 15 2 2 9" xfId="9833" xr:uid="{00000000-0005-0000-0000-00006A260000}"/>
    <cellStyle name="Normal 15 2 2 9 2" xfId="9834" xr:uid="{00000000-0005-0000-0000-00006B260000}"/>
    <cellStyle name="Normal 15 2 2 9 2 2" xfId="9835" xr:uid="{00000000-0005-0000-0000-00006C260000}"/>
    <cellStyle name="Normal 15 2 2 9 3" xfId="9836" xr:uid="{00000000-0005-0000-0000-00006D260000}"/>
    <cellStyle name="Normal 15 2 2_Confidential Information" xfId="9837" xr:uid="{00000000-0005-0000-0000-00006E260000}"/>
    <cellStyle name="Normal 15 2 3" xfId="9838" xr:uid="{00000000-0005-0000-0000-00006F260000}"/>
    <cellStyle name="Normal 15 2 3 10" xfId="9839" xr:uid="{00000000-0005-0000-0000-000070260000}"/>
    <cellStyle name="Normal 15 2 3 10 2" xfId="9840" xr:uid="{00000000-0005-0000-0000-000071260000}"/>
    <cellStyle name="Normal 15 2 3 10 2 2" xfId="9841" xr:uid="{00000000-0005-0000-0000-000072260000}"/>
    <cellStyle name="Normal 15 2 3 10 3" xfId="9842" xr:uid="{00000000-0005-0000-0000-000073260000}"/>
    <cellStyle name="Normal 15 2 3 11" xfId="9843" xr:uid="{00000000-0005-0000-0000-000074260000}"/>
    <cellStyle name="Normal 15 2 3 11 2" xfId="9844" xr:uid="{00000000-0005-0000-0000-000075260000}"/>
    <cellStyle name="Normal 15 2 3 12" xfId="9845" xr:uid="{00000000-0005-0000-0000-000076260000}"/>
    <cellStyle name="Normal 15 2 3 12 2" xfId="9846" xr:uid="{00000000-0005-0000-0000-000077260000}"/>
    <cellStyle name="Normal 15 2 3 13" xfId="9847" xr:uid="{00000000-0005-0000-0000-000078260000}"/>
    <cellStyle name="Normal 15 2 3 2" xfId="9848" xr:uid="{00000000-0005-0000-0000-000079260000}"/>
    <cellStyle name="Normal 15 2 3 2 10" xfId="9849" xr:uid="{00000000-0005-0000-0000-00007A260000}"/>
    <cellStyle name="Normal 15 2 3 2 10 2" xfId="9850" xr:uid="{00000000-0005-0000-0000-00007B260000}"/>
    <cellStyle name="Normal 15 2 3 2 11" xfId="9851" xr:uid="{00000000-0005-0000-0000-00007C260000}"/>
    <cellStyle name="Normal 15 2 3 2 2" xfId="9852" xr:uid="{00000000-0005-0000-0000-00007D260000}"/>
    <cellStyle name="Normal 15 2 3 2 2 2" xfId="9853" xr:uid="{00000000-0005-0000-0000-00007E260000}"/>
    <cellStyle name="Normal 15 2 3 2 2 2 2" xfId="9854" xr:uid="{00000000-0005-0000-0000-00007F260000}"/>
    <cellStyle name="Normal 15 2 3 2 2 2 2 2" xfId="9855" xr:uid="{00000000-0005-0000-0000-000080260000}"/>
    <cellStyle name="Normal 15 2 3 2 2 2 2 2 2" xfId="9856" xr:uid="{00000000-0005-0000-0000-000081260000}"/>
    <cellStyle name="Normal 15 2 3 2 2 2 2 3" xfId="9857" xr:uid="{00000000-0005-0000-0000-000082260000}"/>
    <cellStyle name="Normal 15 2 3 2 2 2 3" xfId="9858" xr:uid="{00000000-0005-0000-0000-000083260000}"/>
    <cellStyle name="Normal 15 2 3 2 2 2 3 2" xfId="9859" xr:uid="{00000000-0005-0000-0000-000084260000}"/>
    <cellStyle name="Normal 15 2 3 2 2 2 3 2 2" xfId="9860" xr:uid="{00000000-0005-0000-0000-000085260000}"/>
    <cellStyle name="Normal 15 2 3 2 2 2 3 3" xfId="9861" xr:uid="{00000000-0005-0000-0000-000086260000}"/>
    <cellStyle name="Normal 15 2 3 2 2 2 4" xfId="9862" xr:uid="{00000000-0005-0000-0000-000087260000}"/>
    <cellStyle name="Normal 15 2 3 2 2 2 4 2" xfId="9863" xr:uid="{00000000-0005-0000-0000-000088260000}"/>
    <cellStyle name="Normal 15 2 3 2 2 2 4 2 2" xfId="9864" xr:uid="{00000000-0005-0000-0000-000089260000}"/>
    <cellStyle name="Normal 15 2 3 2 2 2 4 3" xfId="9865" xr:uid="{00000000-0005-0000-0000-00008A260000}"/>
    <cellStyle name="Normal 15 2 3 2 2 2 5" xfId="9866" xr:uid="{00000000-0005-0000-0000-00008B260000}"/>
    <cellStyle name="Normal 15 2 3 2 2 2 5 2" xfId="9867" xr:uid="{00000000-0005-0000-0000-00008C260000}"/>
    <cellStyle name="Normal 15 2 3 2 2 2 6" xfId="9868" xr:uid="{00000000-0005-0000-0000-00008D260000}"/>
    <cellStyle name="Normal 15 2 3 2 2 2 6 2" xfId="9869" xr:uid="{00000000-0005-0000-0000-00008E260000}"/>
    <cellStyle name="Normal 15 2 3 2 2 2 7" xfId="9870" xr:uid="{00000000-0005-0000-0000-00008F260000}"/>
    <cellStyle name="Normal 15 2 3 2 2 3" xfId="9871" xr:uid="{00000000-0005-0000-0000-000090260000}"/>
    <cellStyle name="Normal 15 2 3 2 2 3 2" xfId="9872" xr:uid="{00000000-0005-0000-0000-000091260000}"/>
    <cellStyle name="Normal 15 2 3 2 2 3 2 2" xfId="9873" xr:uid="{00000000-0005-0000-0000-000092260000}"/>
    <cellStyle name="Normal 15 2 3 2 2 3 2 2 2" xfId="9874" xr:uid="{00000000-0005-0000-0000-000093260000}"/>
    <cellStyle name="Normal 15 2 3 2 2 3 2 3" xfId="9875" xr:uid="{00000000-0005-0000-0000-000094260000}"/>
    <cellStyle name="Normal 15 2 3 2 2 3 3" xfId="9876" xr:uid="{00000000-0005-0000-0000-000095260000}"/>
    <cellStyle name="Normal 15 2 3 2 2 3 3 2" xfId="9877" xr:uid="{00000000-0005-0000-0000-000096260000}"/>
    <cellStyle name="Normal 15 2 3 2 2 3 3 2 2" xfId="9878" xr:uid="{00000000-0005-0000-0000-000097260000}"/>
    <cellStyle name="Normal 15 2 3 2 2 3 3 3" xfId="9879" xr:uid="{00000000-0005-0000-0000-000098260000}"/>
    <cellStyle name="Normal 15 2 3 2 2 3 4" xfId="9880" xr:uid="{00000000-0005-0000-0000-000099260000}"/>
    <cellStyle name="Normal 15 2 3 2 2 3 4 2" xfId="9881" xr:uid="{00000000-0005-0000-0000-00009A260000}"/>
    <cellStyle name="Normal 15 2 3 2 2 3 4 2 2" xfId="9882" xr:uid="{00000000-0005-0000-0000-00009B260000}"/>
    <cellStyle name="Normal 15 2 3 2 2 3 4 3" xfId="9883" xr:uid="{00000000-0005-0000-0000-00009C260000}"/>
    <cellStyle name="Normal 15 2 3 2 2 3 5" xfId="9884" xr:uid="{00000000-0005-0000-0000-00009D260000}"/>
    <cellStyle name="Normal 15 2 3 2 2 3 5 2" xfId="9885" xr:uid="{00000000-0005-0000-0000-00009E260000}"/>
    <cellStyle name="Normal 15 2 3 2 2 3 6" xfId="9886" xr:uid="{00000000-0005-0000-0000-00009F260000}"/>
    <cellStyle name="Normal 15 2 3 2 2 3 6 2" xfId="9887" xr:uid="{00000000-0005-0000-0000-0000A0260000}"/>
    <cellStyle name="Normal 15 2 3 2 2 3 7" xfId="9888" xr:uid="{00000000-0005-0000-0000-0000A1260000}"/>
    <cellStyle name="Normal 15 2 3 2 2 4" xfId="9889" xr:uid="{00000000-0005-0000-0000-0000A2260000}"/>
    <cellStyle name="Normal 15 2 3 2 2 4 2" xfId="9890" xr:uid="{00000000-0005-0000-0000-0000A3260000}"/>
    <cellStyle name="Normal 15 2 3 2 2 4 2 2" xfId="9891" xr:uid="{00000000-0005-0000-0000-0000A4260000}"/>
    <cellStyle name="Normal 15 2 3 2 2 4 3" xfId="9892" xr:uid="{00000000-0005-0000-0000-0000A5260000}"/>
    <cellStyle name="Normal 15 2 3 2 2 5" xfId="9893" xr:uid="{00000000-0005-0000-0000-0000A6260000}"/>
    <cellStyle name="Normal 15 2 3 2 2 5 2" xfId="9894" xr:uid="{00000000-0005-0000-0000-0000A7260000}"/>
    <cellStyle name="Normal 15 2 3 2 2 5 2 2" xfId="9895" xr:uid="{00000000-0005-0000-0000-0000A8260000}"/>
    <cellStyle name="Normal 15 2 3 2 2 5 3" xfId="9896" xr:uid="{00000000-0005-0000-0000-0000A9260000}"/>
    <cellStyle name="Normal 15 2 3 2 2 6" xfId="9897" xr:uid="{00000000-0005-0000-0000-0000AA260000}"/>
    <cellStyle name="Normal 15 2 3 2 2 6 2" xfId="9898" xr:uid="{00000000-0005-0000-0000-0000AB260000}"/>
    <cellStyle name="Normal 15 2 3 2 2 6 2 2" xfId="9899" xr:uid="{00000000-0005-0000-0000-0000AC260000}"/>
    <cellStyle name="Normal 15 2 3 2 2 6 3" xfId="9900" xr:uid="{00000000-0005-0000-0000-0000AD260000}"/>
    <cellStyle name="Normal 15 2 3 2 2 7" xfId="9901" xr:uid="{00000000-0005-0000-0000-0000AE260000}"/>
    <cellStyle name="Normal 15 2 3 2 2 7 2" xfId="9902" xr:uid="{00000000-0005-0000-0000-0000AF260000}"/>
    <cellStyle name="Normal 15 2 3 2 2 8" xfId="9903" xr:uid="{00000000-0005-0000-0000-0000B0260000}"/>
    <cellStyle name="Normal 15 2 3 2 2 8 2" xfId="9904" xr:uid="{00000000-0005-0000-0000-0000B1260000}"/>
    <cellStyle name="Normal 15 2 3 2 2 9" xfId="9905" xr:uid="{00000000-0005-0000-0000-0000B2260000}"/>
    <cellStyle name="Normal 15 2 3 2 3" xfId="9906" xr:uid="{00000000-0005-0000-0000-0000B3260000}"/>
    <cellStyle name="Normal 15 2 3 2 3 2" xfId="9907" xr:uid="{00000000-0005-0000-0000-0000B4260000}"/>
    <cellStyle name="Normal 15 2 3 2 3 2 2" xfId="9908" xr:uid="{00000000-0005-0000-0000-0000B5260000}"/>
    <cellStyle name="Normal 15 2 3 2 3 2 2 2" xfId="9909" xr:uid="{00000000-0005-0000-0000-0000B6260000}"/>
    <cellStyle name="Normal 15 2 3 2 3 2 2 2 2" xfId="9910" xr:uid="{00000000-0005-0000-0000-0000B7260000}"/>
    <cellStyle name="Normal 15 2 3 2 3 2 2 3" xfId="9911" xr:uid="{00000000-0005-0000-0000-0000B8260000}"/>
    <cellStyle name="Normal 15 2 3 2 3 2 3" xfId="9912" xr:uid="{00000000-0005-0000-0000-0000B9260000}"/>
    <cellStyle name="Normal 15 2 3 2 3 2 3 2" xfId="9913" xr:uid="{00000000-0005-0000-0000-0000BA260000}"/>
    <cellStyle name="Normal 15 2 3 2 3 2 3 2 2" xfId="9914" xr:uid="{00000000-0005-0000-0000-0000BB260000}"/>
    <cellStyle name="Normal 15 2 3 2 3 2 3 3" xfId="9915" xr:uid="{00000000-0005-0000-0000-0000BC260000}"/>
    <cellStyle name="Normal 15 2 3 2 3 2 4" xfId="9916" xr:uid="{00000000-0005-0000-0000-0000BD260000}"/>
    <cellStyle name="Normal 15 2 3 2 3 2 4 2" xfId="9917" xr:uid="{00000000-0005-0000-0000-0000BE260000}"/>
    <cellStyle name="Normal 15 2 3 2 3 2 4 2 2" xfId="9918" xr:uid="{00000000-0005-0000-0000-0000BF260000}"/>
    <cellStyle name="Normal 15 2 3 2 3 2 4 3" xfId="9919" xr:uid="{00000000-0005-0000-0000-0000C0260000}"/>
    <cellStyle name="Normal 15 2 3 2 3 2 5" xfId="9920" xr:uid="{00000000-0005-0000-0000-0000C1260000}"/>
    <cellStyle name="Normal 15 2 3 2 3 2 5 2" xfId="9921" xr:uid="{00000000-0005-0000-0000-0000C2260000}"/>
    <cellStyle name="Normal 15 2 3 2 3 2 6" xfId="9922" xr:uid="{00000000-0005-0000-0000-0000C3260000}"/>
    <cellStyle name="Normal 15 2 3 2 3 2 6 2" xfId="9923" xr:uid="{00000000-0005-0000-0000-0000C4260000}"/>
    <cellStyle name="Normal 15 2 3 2 3 2 7" xfId="9924" xr:uid="{00000000-0005-0000-0000-0000C5260000}"/>
    <cellStyle name="Normal 15 2 3 2 3 3" xfId="9925" xr:uid="{00000000-0005-0000-0000-0000C6260000}"/>
    <cellStyle name="Normal 15 2 3 2 3 3 2" xfId="9926" xr:uid="{00000000-0005-0000-0000-0000C7260000}"/>
    <cellStyle name="Normal 15 2 3 2 3 3 2 2" xfId="9927" xr:uid="{00000000-0005-0000-0000-0000C8260000}"/>
    <cellStyle name="Normal 15 2 3 2 3 3 3" xfId="9928" xr:uid="{00000000-0005-0000-0000-0000C9260000}"/>
    <cellStyle name="Normal 15 2 3 2 3 4" xfId="9929" xr:uid="{00000000-0005-0000-0000-0000CA260000}"/>
    <cellStyle name="Normal 15 2 3 2 3 4 2" xfId="9930" xr:uid="{00000000-0005-0000-0000-0000CB260000}"/>
    <cellStyle name="Normal 15 2 3 2 3 4 2 2" xfId="9931" xr:uid="{00000000-0005-0000-0000-0000CC260000}"/>
    <cellStyle name="Normal 15 2 3 2 3 4 3" xfId="9932" xr:uid="{00000000-0005-0000-0000-0000CD260000}"/>
    <cellStyle name="Normal 15 2 3 2 3 5" xfId="9933" xr:uid="{00000000-0005-0000-0000-0000CE260000}"/>
    <cellStyle name="Normal 15 2 3 2 3 5 2" xfId="9934" xr:uid="{00000000-0005-0000-0000-0000CF260000}"/>
    <cellStyle name="Normal 15 2 3 2 3 5 2 2" xfId="9935" xr:uid="{00000000-0005-0000-0000-0000D0260000}"/>
    <cellStyle name="Normal 15 2 3 2 3 5 3" xfId="9936" xr:uid="{00000000-0005-0000-0000-0000D1260000}"/>
    <cellStyle name="Normal 15 2 3 2 3 6" xfId="9937" xr:uid="{00000000-0005-0000-0000-0000D2260000}"/>
    <cellStyle name="Normal 15 2 3 2 3 6 2" xfId="9938" xr:uid="{00000000-0005-0000-0000-0000D3260000}"/>
    <cellStyle name="Normal 15 2 3 2 3 7" xfId="9939" xr:uid="{00000000-0005-0000-0000-0000D4260000}"/>
    <cellStyle name="Normal 15 2 3 2 3 7 2" xfId="9940" xr:uid="{00000000-0005-0000-0000-0000D5260000}"/>
    <cellStyle name="Normal 15 2 3 2 3 8" xfId="9941" xr:uid="{00000000-0005-0000-0000-0000D6260000}"/>
    <cellStyle name="Normal 15 2 3 2 4" xfId="9942" xr:uid="{00000000-0005-0000-0000-0000D7260000}"/>
    <cellStyle name="Normal 15 2 3 2 4 2" xfId="9943" xr:uid="{00000000-0005-0000-0000-0000D8260000}"/>
    <cellStyle name="Normal 15 2 3 2 4 2 2" xfId="9944" xr:uid="{00000000-0005-0000-0000-0000D9260000}"/>
    <cellStyle name="Normal 15 2 3 2 4 2 2 2" xfId="9945" xr:uid="{00000000-0005-0000-0000-0000DA260000}"/>
    <cellStyle name="Normal 15 2 3 2 4 2 3" xfId="9946" xr:uid="{00000000-0005-0000-0000-0000DB260000}"/>
    <cellStyle name="Normal 15 2 3 2 4 3" xfId="9947" xr:uid="{00000000-0005-0000-0000-0000DC260000}"/>
    <cellStyle name="Normal 15 2 3 2 4 3 2" xfId="9948" xr:uid="{00000000-0005-0000-0000-0000DD260000}"/>
    <cellStyle name="Normal 15 2 3 2 4 3 2 2" xfId="9949" xr:uid="{00000000-0005-0000-0000-0000DE260000}"/>
    <cellStyle name="Normal 15 2 3 2 4 3 3" xfId="9950" xr:uid="{00000000-0005-0000-0000-0000DF260000}"/>
    <cellStyle name="Normal 15 2 3 2 4 4" xfId="9951" xr:uid="{00000000-0005-0000-0000-0000E0260000}"/>
    <cellStyle name="Normal 15 2 3 2 4 4 2" xfId="9952" xr:uid="{00000000-0005-0000-0000-0000E1260000}"/>
    <cellStyle name="Normal 15 2 3 2 4 4 2 2" xfId="9953" xr:uid="{00000000-0005-0000-0000-0000E2260000}"/>
    <cellStyle name="Normal 15 2 3 2 4 4 3" xfId="9954" xr:uid="{00000000-0005-0000-0000-0000E3260000}"/>
    <cellStyle name="Normal 15 2 3 2 4 5" xfId="9955" xr:uid="{00000000-0005-0000-0000-0000E4260000}"/>
    <cellStyle name="Normal 15 2 3 2 4 5 2" xfId="9956" xr:uid="{00000000-0005-0000-0000-0000E5260000}"/>
    <cellStyle name="Normal 15 2 3 2 4 6" xfId="9957" xr:uid="{00000000-0005-0000-0000-0000E6260000}"/>
    <cellStyle name="Normal 15 2 3 2 4 6 2" xfId="9958" xr:uid="{00000000-0005-0000-0000-0000E7260000}"/>
    <cellStyle name="Normal 15 2 3 2 4 7" xfId="9959" xr:uid="{00000000-0005-0000-0000-0000E8260000}"/>
    <cellStyle name="Normal 15 2 3 2 5" xfId="9960" xr:uid="{00000000-0005-0000-0000-0000E9260000}"/>
    <cellStyle name="Normal 15 2 3 2 5 2" xfId="9961" xr:uid="{00000000-0005-0000-0000-0000EA260000}"/>
    <cellStyle name="Normal 15 2 3 2 5 2 2" xfId="9962" xr:uid="{00000000-0005-0000-0000-0000EB260000}"/>
    <cellStyle name="Normal 15 2 3 2 5 2 2 2" xfId="9963" xr:uid="{00000000-0005-0000-0000-0000EC260000}"/>
    <cellStyle name="Normal 15 2 3 2 5 2 3" xfId="9964" xr:uid="{00000000-0005-0000-0000-0000ED260000}"/>
    <cellStyle name="Normal 15 2 3 2 5 3" xfId="9965" xr:uid="{00000000-0005-0000-0000-0000EE260000}"/>
    <cellStyle name="Normal 15 2 3 2 5 3 2" xfId="9966" xr:uid="{00000000-0005-0000-0000-0000EF260000}"/>
    <cellStyle name="Normal 15 2 3 2 5 3 2 2" xfId="9967" xr:uid="{00000000-0005-0000-0000-0000F0260000}"/>
    <cellStyle name="Normal 15 2 3 2 5 3 3" xfId="9968" xr:uid="{00000000-0005-0000-0000-0000F1260000}"/>
    <cellStyle name="Normal 15 2 3 2 5 4" xfId="9969" xr:uid="{00000000-0005-0000-0000-0000F2260000}"/>
    <cellStyle name="Normal 15 2 3 2 5 4 2" xfId="9970" xr:uid="{00000000-0005-0000-0000-0000F3260000}"/>
    <cellStyle name="Normal 15 2 3 2 5 4 2 2" xfId="9971" xr:uid="{00000000-0005-0000-0000-0000F4260000}"/>
    <cellStyle name="Normal 15 2 3 2 5 4 3" xfId="9972" xr:uid="{00000000-0005-0000-0000-0000F5260000}"/>
    <cellStyle name="Normal 15 2 3 2 5 5" xfId="9973" xr:uid="{00000000-0005-0000-0000-0000F6260000}"/>
    <cellStyle name="Normal 15 2 3 2 5 5 2" xfId="9974" xr:uid="{00000000-0005-0000-0000-0000F7260000}"/>
    <cellStyle name="Normal 15 2 3 2 5 6" xfId="9975" xr:uid="{00000000-0005-0000-0000-0000F8260000}"/>
    <cellStyle name="Normal 15 2 3 2 5 6 2" xfId="9976" xr:uid="{00000000-0005-0000-0000-0000F9260000}"/>
    <cellStyle name="Normal 15 2 3 2 5 7" xfId="9977" xr:uid="{00000000-0005-0000-0000-0000FA260000}"/>
    <cellStyle name="Normal 15 2 3 2 6" xfId="9978" xr:uid="{00000000-0005-0000-0000-0000FB260000}"/>
    <cellStyle name="Normal 15 2 3 2 6 2" xfId="9979" xr:uid="{00000000-0005-0000-0000-0000FC260000}"/>
    <cellStyle name="Normal 15 2 3 2 6 2 2" xfId="9980" xr:uid="{00000000-0005-0000-0000-0000FD260000}"/>
    <cellStyle name="Normal 15 2 3 2 6 3" xfId="9981" xr:uid="{00000000-0005-0000-0000-0000FE260000}"/>
    <cellStyle name="Normal 15 2 3 2 7" xfId="9982" xr:uid="{00000000-0005-0000-0000-0000FF260000}"/>
    <cellStyle name="Normal 15 2 3 2 7 2" xfId="9983" xr:uid="{00000000-0005-0000-0000-000000270000}"/>
    <cellStyle name="Normal 15 2 3 2 7 2 2" xfId="9984" xr:uid="{00000000-0005-0000-0000-000001270000}"/>
    <cellStyle name="Normal 15 2 3 2 7 3" xfId="9985" xr:uid="{00000000-0005-0000-0000-000002270000}"/>
    <cellStyle name="Normal 15 2 3 2 8" xfId="9986" xr:uid="{00000000-0005-0000-0000-000003270000}"/>
    <cellStyle name="Normal 15 2 3 2 8 2" xfId="9987" xr:uid="{00000000-0005-0000-0000-000004270000}"/>
    <cellStyle name="Normal 15 2 3 2 8 2 2" xfId="9988" xr:uid="{00000000-0005-0000-0000-000005270000}"/>
    <cellStyle name="Normal 15 2 3 2 8 3" xfId="9989" xr:uid="{00000000-0005-0000-0000-000006270000}"/>
    <cellStyle name="Normal 15 2 3 2 9" xfId="9990" xr:uid="{00000000-0005-0000-0000-000007270000}"/>
    <cellStyle name="Normal 15 2 3 2 9 2" xfId="9991" xr:uid="{00000000-0005-0000-0000-000008270000}"/>
    <cellStyle name="Normal 15 2 3 3" xfId="9992" xr:uid="{00000000-0005-0000-0000-000009270000}"/>
    <cellStyle name="Normal 15 2 3 3 10" xfId="9993" xr:uid="{00000000-0005-0000-0000-00000A270000}"/>
    <cellStyle name="Normal 15 2 3 3 10 2" xfId="9994" xr:uid="{00000000-0005-0000-0000-00000B270000}"/>
    <cellStyle name="Normal 15 2 3 3 11" xfId="9995" xr:uid="{00000000-0005-0000-0000-00000C270000}"/>
    <cellStyle name="Normal 15 2 3 3 2" xfId="9996" xr:uid="{00000000-0005-0000-0000-00000D270000}"/>
    <cellStyle name="Normal 15 2 3 3 2 2" xfId="9997" xr:uid="{00000000-0005-0000-0000-00000E270000}"/>
    <cellStyle name="Normal 15 2 3 3 2 2 2" xfId="9998" xr:uid="{00000000-0005-0000-0000-00000F270000}"/>
    <cellStyle name="Normal 15 2 3 3 2 2 2 2" xfId="9999" xr:uid="{00000000-0005-0000-0000-000010270000}"/>
    <cellStyle name="Normal 15 2 3 3 2 2 2 2 2" xfId="10000" xr:uid="{00000000-0005-0000-0000-000011270000}"/>
    <cellStyle name="Normal 15 2 3 3 2 2 2 3" xfId="10001" xr:uid="{00000000-0005-0000-0000-000012270000}"/>
    <cellStyle name="Normal 15 2 3 3 2 2 3" xfId="10002" xr:uid="{00000000-0005-0000-0000-000013270000}"/>
    <cellStyle name="Normal 15 2 3 3 2 2 3 2" xfId="10003" xr:uid="{00000000-0005-0000-0000-000014270000}"/>
    <cellStyle name="Normal 15 2 3 3 2 2 3 2 2" xfId="10004" xr:uid="{00000000-0005-0000-0000-000015270000}"/>
    <cellStyle name="Normal 15 2 3 3 2 2 3 3" xfId="10005" xr:uid="{00000000-0005-0000-0000-000016270000}"/>
    <cellStyle name="Normal 15 2 3 3 2 2 4" xfId="10006" xr:uid="{00000000-0005-0000-0000-000017270000}"/>
    <cellStyle name="Normal 15 2 3 3 2 2 4 2" xfId="10007" xr:uid="{00000000-0005-0000-0000-000018270000}"/>
    <cellStyle name="Normal 15 2 3 3 2 2 4 2 2" xfId="10008" xr:uid="{00000000-0005-0000-0000-000019270000}"/>
    <cellStyle name="Normal 15 2 3 3 2 2 4 3" xfId="10009" xr:uid="{00000000-0005-0000-0000-00001A270000}"/>
    <cellStyle name="Normal 15 2 3 3 2 2 5" xfId="10010" xr:uid="{00000000-0005-0000-0000-00001B270000}"/>
    <cellStyle name="Normal 15 2 3 3 2 2 5 2" xfId="10011" xr:uid="{00000000-0005-0000-0000-00001C270000}"/>
    <cellStyle name="Normal 15 2 3 3 2 2 6" xfId="10012" xr:uid="{00000000-0005-0000-0000-00001D270000}"/>
    <cellStyle name="Normal 15 2 3 3 2 2 6 2" xfId="10013" xr:uid="{00000000-0005-0000-0000-00001E270000}"/>
    <cellStyle name="Normal 15 2 3 3 2 2 7" xfId="10014" xr:uid="{00000000-0005-0000-0000-00001F270000}"/>
    <cellStyle name="Normal 15 2 3 3 2 3" xfId="10015" xr:uid="{00000000-0005-0000-0000-000020270000}"/>
    <cellStyle name="Normal 15 2 3 3 2 3 2" xfId="10016" xr:uid="{00000000-0005-0000-0000-000021270000}"/>
    <cellStyle name="Normal 15 2 3 3 2 3 2 2" xfId="10017" xr:uid="{00000000-0005-0000-0000-000022270000}"/>
    <cellStyle name="Normal 15 2 3 3 2 3 2 2 2" xfId="10018" xr:uid="{00000000-0005-0000-0000-000023270000}"/>
    <cellStyle name="Normal 15 2 3 3 2 3 2 3" xfId="10019" xr:uid="{00000000-0005-0000-0000-000024270000}"/>
    <cellStyle name="Normal 15 2 3 3 2 3 3" xfId="10020" xr:uid="{00000000-0005-0000-0000-000025270000}"/>
    <cellStyle name="Normal 15 2 3 3 2 3 3 2" xfId="10021" xr:uid="{00000000-0005-0000-0000-000026270000}"/>
    <cellStyle name="Normal 15 2 3 3 2 3 3 2 2" xfId="10022" xr:uid="{00000000-0005-0000-0000-000027270000}"/>
    <cellStyle name="Normal 15 2 3 3 2 3 3 3" xfId="10023" xr:uid="{00000000-0005-0000-0000-000028270000}"/>
    <cellStyle name="Normal 15 2 3 3 2 3 4" xfId="10024" xr:uid="{00000000-0005-0000-0000-000029270000}"/>
    <cellStyle name="Normal 15 2 3 3 2 3 4 2" xfId="10025" xr:uid="{00000000-0005-0000-0000-00002A270000}"/>
    <cellStyle name="Normal 15 2 3 3 2 3 4 2 2" xfId="10026" xr:uid="{00000000-0005-0000-0000-00002B270000}"/>
    <cellStyle name="Normal 15 2 3 3 2 3 4 3" xfId="10027" xr:uid="{00000000-0005-0000-0000-00002C270000}"/>
    <cellStyle name="Normal 15 2 3 3 2 3 5" xfId="10028" xr:uid="{00000000-0005-0000-0000-00002D270000}"/>
    <cellStyle name="Normal 15 2 3 3 2 3 5 2" xfId="10029" xr:uid="{00000000-0005-0000-0000-00002E270000}"/>
    <cellStyle name="Normal 15 2 3 3 2 3 6" xfId="10030" xr:uid="{00000000-0005-0000-0000-00002F270000}"/>
    <cellStyle name="Normal 15 2 3 3 2 3 6 2" xfId="10031" xr:uid="{00000000-0005-0000-0000-000030270000}"/>
    <cellStyle name="Normal 15 2 3 3 2 3 7" xfId="10032" xr:uid="{00000000-0005-0000-0000-000031270000}"/>
    <cellStyle name="Normal 15 2 3 3 2 4" xfId="10033" xr:uid="{00000000-0005-0000-0000-000032270000}"/>
    <cellStyle name="Normal 15 2 3 3 2 4 2" xfId="10034" xr:uid="{00000000-0005-0000-0000-000033270000}"/>
    <cellStyle name="Normal 15 2 3 3 2 4 2 2" xfId="10035" xr:uid="{00000000-0005-0000-0000-000034270000}"/>
    <cellStyle name="Normal 15 2 3 3 2 4 3" xfId="10036" xr:uid="{00000000-0005-0000-0000-000035270000}"/>
    <cellStyle name="Normal 15 2 3 3 2 5" xfId="10037" xr:uid="{00000000-0005-0000-0000-000036270000}"/>
    <cellStyle name="Normal 15 2 3 3 2 5 2" xfId="10038" xr:uid="{00000000-0005-0000-0000-000037270000}"/>
    <cellStyle name="Normal 15 2 3 3 2 5 2 2" xfId="10039" xr:uid="{00000000-0005-0000-0000-000038270000}"/>
    <cellStyle name="Normal 15 2 3 3 2 5 3" xfId="10040" xr:uid="{00000000-0005-0000-0000-000039270000}"/>
    <cellStyle name="Normal 15 2 3 3 2 6" xfId="10041" xr:uid="{00000000-0005-0000-0000-00003A270000}"/>
    <cellStyle name="Normal 15 2 3 3 2 6 2" xfId="10042" xr:uid="{00000000-0005-0000-0000-00003B270000}"/>
    <cellStyle name="Normal 15 2 3 3 2 6 2 2" xfId="10043" xr:uid="{00000000-0005-0000-0000-00003C270000}"/>
    <cellStyle name="Normal 15 2 3 3 2 6 3" xfId="10044" xr:uid="{00000000-0005-0000-0000-00003D270000}"/>
    <cellStyle name="Normal 15 2 3 3 2 7" xfId="10045" xr:uid="{00000000-0005-0000-0000-00003E270000}"/>
    <cellStyle name="Normal 15 2 3 3 2 7 2" xfId="10046" xr:uid="{00000000-0005-0000-0000-00003F270000}"/>
    <cellStyle name="Normal 15 2 3 3 2 8" xfId="10047" xr:uid="{00000000-0005-0000-0000-000040270000}"/>
    <cellStyle name="Normal 15 2 3 3 2 8 2" xfId="10048" xr:uid="{00000000-0005-0000-0000-000041270000}"/>
    <cellStyle name="Normal 15 2 3 3 2 9" xfId="10049" xr:uid="{00000000-0005-0000-0000-000042270000}"/>
    <cellStyle name="Normal 15 2 3 3 3" xfId="10050" xr:uid="{00000000-0005-0000-0000-000043270000}"/>
    <cellStyle name="Normal 15 2 3 3 3 2" xfId="10051" xr:uid="{00000000-0005-0000-0000-000044270000}"/>
    <cellStyle name="Normal 15 2 3 3 3 2 2" xfId="10052" xr:uid="{00000000-0005-0000-0000-000045270000}"/>
    <cellStyle name="Normal 15 2 3 3 3 2 2 2" xfId="10053" xr:uid="{00000000-0005-0000-0000-000046270000}"/>
    <cellStyle name="Normal 15 2 3 3 3 2 2 2 2" xfId="10054" xr:uid="{00000000-0005-0000-0000-000047270000}"/>
    <cellStyle name="Normal 15 2 3 3 3 2 2 3" xfId="10055" xr:uid="{00000000-0005-0000-0000-000048270000}"/>
    <cellStyle name="Normal 15 2 3 3 3 2 3" xfId="10056" xr:uid="{00000000-0005-0000-0000-000049270000}"/>
    <cellStyle name="Normal 15 2 3 3 3 2 3 2" xfId="10057" xr:uid="{00000000-0005-0000-0000-00004A270000}"/>
    <cellStyle name="Normal 15 2 3 3 3 2 3 2 2" xfId="10058" xr:uid="{00000000-0005-0000-0000-00004B270000}"/>
    <cellStyle name="Normal 15 2 3 3 3 2 3 3" xfId="10059" xr:uid="{00000000-0005-0000-0000-00004C270000}"/>
    <cellStyle name="Normal 15 2 3 3 3 2 4" xfId="10060" xr:uid="{00000000-0005-0000-0000-00004D270000}"/>
    <cellStyle name="Normal 15 2 3 3 3 2 4 2" xfId="10061" xr:uid="{00000000-0005-0000-0000-00004E270000}"/>
    <cellStyle name="Normal 15 2 3 3 3 2 4 2 2" xfId="10062" xr:uid="{00000000-0005-0000-0000-00004F270000}"/>
    <cellStyle name="Normal 15 2 3 3 3 2 4 3" xfId="10063" xr:uid="{00000000-0005-0000-0000-000050270000}"/>
    <cellStyle name="Normal 15 2 3 3 3 2 5" xfId="10064" xr:uid="{00000000-0005-0000-0000-000051270000}"/>
    <cellStyle name="Normal 15 2 3 3 3 2 5 2" xfId="10065" xr:uid="{00000000-0005-0000-0000-000052270000}"/>
    <cellStyle name="Normal 15 2 3 3 3 2 6" xfId="10066" xr:uid="{00000000-0005-0000-0000-000053270000}"/>
    <cellStyle name="Normal 15 2 3 3 3 2 6 2" xfId="10067" xr:uid="{00000000-0005-0000-0000-000054270000}"/>
    <cellStyle name="Normal 15 2 3 3 3 2 7" xfId="10068" xr:uid="{00000000-0005-0000-0000-000055270000}"/>
    <cellStyle name="Normal 15 2 3 3 3 3" xfId="10069" xr:uid="{00000000-0005-0000-0000-000056270000}"/>
    <cellStyle name="Normal 15 2 3 3 3 3 2" xfId="10070" xr:uid="{00000000-0005-0000-0000-000057270000}"/>
    <cellStyle name="Normal 15 2 3 3 3 3 2 2" xfId="10071" xr:uid="{00000000-0005-0000-0000-000058270000}"/>
    <cellStyle name="Normal 15 2 3 3 3 3 3" xfId="10072" xr:uid="{00000000-0005-0000-0000-000059270000}"/>
    <cellStyle name="Normal 15 2 3 3 3 4" xfId="10073" xr:uid="{00000000-0005-0000-0000-00005A270000}"/>
    <cellStyle name="Normal 15 2 3 3 3 4 2" xfId="10074" xr:uid="{00000000-0005-0000-0000-00005B270000}"/>
    <cellStyle name="Normal 15 2 3 3 3 4 2 2" xfId="10075" xr:uid="{00000000-0005-0000-0000-00005C270000}"/>
    <cellStyle name="Normal 15 2 3 3 3 4 3" xfId="10076" xr:uid="{00000000-0005-0000-0000-00005D270000}"/>
    <cellStyle name="Normal 15 2 3 3 3 5" xfId="10077" xr:uid="{00000000-0005-0000-0000-00005E270000}"/>
    <cellStyle name="Normal 15 2 3 3 3 5 2" xfId="10078" xr:uid="{00000000-0005-0000-0000-00005F270000}"/>
    <cellStyle name="Normal 15 2 3 3 3 5 2 2" xfId="10079" xr:uid="{00000000-0005-0000-0000-000060270000}"/>
    <cellStyle name="Normal 15 2 3 3 3 5 3" xfId="10080" xr:uid="{00000000-0005-0000-0000-000061270000}"/>
    <cellStyle name="Normal 15 2 3 3 3 6" xfId="10081" xr:uid="{00000000-0005-0000-0000-000062270000}"/>
    <cellStyle name="Normal 15 2 3 3 3 6 2" xfId="10082" xr:uid="{00000000-0005-0000-0000-000063270000}"/>
    <cellStyle name="Normal 15 2 3 3 3 7" xfId="10083" xr:uid="{00000000-0005-0000-0000-000064270000}"/>
    <cellStyle name="Normal 15 2 3 3 3 7 2" xfId="10084" xr:uid="{00000000-0005-0000-0000-000065270000}"/>
    <cellStyle name="Normal 15 2 3 3 3 8" xfId="10085" xr:uid="{00000000-0005-0000-0000-000066270000}"/>
    <cellStyle name="Normal 15 2 3 3 4" xfId="10086" xr:uid="{00000000-0005-0000-0000-000067270000}"/>
    <cellStyle name="Normal 15 2 3 3 4 2" xfId="10087" xr:uid="{00000000-0005-0000-0000-000068270000}"/>
    <cellStyle name="Normal 15 2 3 3 4 2 2" xfId="10088" xr:uid="{00000000-0005-0000-0000-000069270000}"/>
    <cellStyle name="Normal 15 2 3 3 4 2 2 2" xfId="10089" xr:uid="{00000000-0005-0000-0000-00006A270000}"/>
    <cellStyle name="Normal 15 2 3 3 4 2 3" xfId="10090" xr:uid="{00000000-0005-0000-0000-00006B270000}"/>
    <cellStyle name="Normal 15 2 3 3 4 3" xfId="10091" xr:uid="{00000000-0005-0000-0000-00006C270000}"/>
    <cellStyle name="Normal 15 2 3 3 4 3 2" xfId="10092" xr:uid="{00000000-0005-0000-0000-00006D270000}"/>
    <cellStyle name="Normal 15 2 3 3 4 3 2 2" xfId="10093" xr:uid="{00000000-0005-0000-0000-00006E270000}"/>
    <cellStyle name="Normal 15 2 3 3 4 3 3" xfId="10094" xr:uid="{00000000-0005-0000-0000-00006F270000}"/>
    <cellStyle name="Normal 15 2 3 3 4 4" xfId="10095" xr:uid="{00000000-0005-0000-0000-000070270000}"/>
    <cellStyle name="Normal 15 2 3 3 4 4 2" xfId="10096" xr:uid="{00000000-0005-0000-0000-000071270000}"/>
    <cellStyle name="Normal 15 2 3 3 4 4 2 2" xfId="10097" xr:uid="{00000000-0005-0000-0000-000072270000}"/>
    <cellStyle name="Normal 15 2 3 3 4 4 3" xfId="10098" xr:uid="{00000000-0005-0000-0000-000073270000}"/>
    <cellStyle name="Normal 15 2 3 3 4 5" xfId="10099" xr:uid="{00000000-0005-0000-0000-000074270000}"/>
    <cellStyle name="Normal 15 2 3 3 4 5 2" xfId="10100" xr:uid="{00000000-0005-0000-0000-000075270000}"/>
    <cellStyle name="Normal 15 2 3 3 4 6" xfId="10101" xr:uid="{00000000-0005-0000-0000-000076270000}"/>
    <cellStyle name="Normal 15 2 3 3 4 6 2" xfId="10102" xr:uid="{00000000-0005-0000-0000-000077270000}"/>
    <cellStyle name="Normal 15 2 3 3 4 7" xfId="10103" xr:uid="{00000000-0005-0000-0000-000078270000}"/>
    <cellStyle name="Normal 15 2 3 3 5" xfId="10104" xr:uid="{00000000-0005-0000-0000-000079270000}"/>
    <cellStyle name="Normal 15 2 3 3 5 2" xfId="10105" xr:uid="{00000000-0005-0000-0000-00007A270000}"/>
    <cellStyle name="Normal 15 2 3 3 5 2 2" xfId="10106" xr:uid="{00000000-0005-0000-0000-00007B270000}"/>
    <cellStyle name="Normal 15 2 3 3 5 2 2 2" xfId="10107" xr:uid="{00000000-0005-0000-0000-00007C270000}"/>
    <cellStyle name="Normal 15 2 3 3 5 2 3" xfId="10108" xr:uid="{00000000-0005-0000-0000-00007D270000}"/>
    <cellStyle name="Normal 15 2 3 3 5 3" xfId="10109" xr:uid="{00000000-0005-0000-0000-00007E270000}"/>
    <cellStyle name="Normal 15 2 3 3 5 3 2" xfId="10110" xr:uid="{00000000-0005-0000-0000-00007F270000}"/>
    <cellStyle name="Normal 15 2 3 3 5 3 2 2" xfId="10111" xr:uid="{00000000-0005-0000-0000-000080270000}"/>
    <cellStyle name="Normal 15 2 3 3 5 3 3" xfId="10112" xr:uid="{00000000-0005-0000-0000-000081270000}"/>
    <cellStyle name="Normal 15 2 3 3 5 4" xfId="10113" xr:uid="{00000000-0005-0000-0000-000082270000}"/>
    <cellStyle name="Normal 15 2 3 3 5 4 2" xfId="10114" xr:uid="{00000000-0005-0000-0000-000083270000}"/>
    <cellStyle name="Normal 15 2 3 3 5 4 2 2" xfId="10115" xr:uid="{00000000-0005-0000-0000-000084270000}"/>
    <cellStyle name="Normal 15 2 3 3 5 4 3" xfId="10116" xr:uid="{00000000-0005-0000-0000-000085270000}"/>
    <cellStyle name="Normal 15 2 3 3 5 5" xfId="10117" xr:uid="{00000000-0005-0000-0000-000086270000}"/>
    <cellStyle name="Normal 15 2 3 3 5 5 2" xfId="10118" xr:uid="{00000000-0005-0000-0000-000087270000}"/>
    <cellStyle name="Normal 15 2 3 3 5 6" xfId="10119" xr:uid="{00000000-0005-0000-0000-000088270000}"/>
    <cellStyle name="Normal 15 2 3 3 5 6 2" xfId="10120" xr:uid="{00000000-0005-0000-0000-000089270000}"/>
    <cellStyle name="Normal 15 2 3 3 5 7" xfId="10121" xr:uid="{00000000-0005-0000-0000-00008A270000}"/>
    <cellStyle name="Normal 15 2 3 3 6" xfId="10122" xr:uid="{00000000-0005-0000-0000-00008B270000}"/>
    <cellStyle name="Normal 15 2 3 3 6 2" xfId="10123" xr:uid="{00000000-0005-0000-0000-00008C270000}"/>
    <cellStyle name="Normal 15 2 3 3 6 2 2" xfId="10124" xr:uid="{00000000-0005-0000-0000-00008D270000}"/>
    <cellStyle name="Normal 15 2 3 3 6 3" xfId="10125" xr:uid="{00000000-0005-0000-0000-00008E270000}"/>
    <cellStyle name="Normal 15 2 3 3 7" xfId="10126" xr:uid="{00000000-0005-0000-0000-00008F270000}"/>
    <cellStyle name="Normal 15 2 3 3 7 2" xfId="10127" xr:uid="{00000000-0005-0000-0000-000090270000}"/>
    <cellStyle name="Normal 15 2 3 3 7 2 2" xfId="10128" xr:uid="{00000000-0005-0000-0000-000091270000}"/>
    <cellStyle name="Normal 15 2 3 3 7 3" xfId="10129" xr:uid="{00000000-0005-0000-0000-000092270000}"/>
    <cellStyle name="Normal 15 2 3 3 8" xfId="10130" xr:uid="{00000000-0005-0000-0000-000093270000}"/>
    <cellStyle name="Normal 15 2 3 3 8 2" xfId="10131" xr:uid="{00000000-0005-0000-0000-000094270000}"/>
    <cellStyle name="Normal 15 2 3 3 8 2 2" xfId="10132" xr:uid="{00000000-0005-0000-0000-000095270000}"/>
    <cellStyle name="Normal 15 2 3 3 8 3" xfId="10133" xr:uid="{00000000-0005-0000-0000-000096270000}"/>
    <cellStyle name="Normal 15 2 3 3 9" xfId="10134" xr:uid="{00000000-0005-0000-0000-000097270000}"/>
    <cellStyle name="Normal 15 2 3 3 9 2" xfId="10135" xr:uid="{00000000-0005-0000-0000-000098270000}"/>
    <cellStyle name="Normal 15 2 3 4" xfId="10136" xr:uid="{00000000-0005-0000-0000-000099270000}"/>
    <cellStyle name="Normal 15 2 3 4 2" xfId="10137" xr:uid="{00000000-0005-0000-0000-00009A270000}"/>
    <cellStyle name="Normal 15 2 3 4 2 2" xfId="10138" xr:uid="{00000000-0005-0000-0000-00009B270000}"/>
    <cellStyle name="Normal 15 2 3 4 2 2 2" xfId="10139" xr:uid="{00000000-0005-0000-0000-00009C270000}"/>
    <cellStyle name="Normal 15 2 3 4 2 2 2 2" xfId="10140" xr:uid="{00000000-0005-0000-0000-00009D270000}"/>
    <cellStyle name="Normal 15 2 3 4 2 2 3" xfId="10141" xr:uid="{00000000-0005-0000-0000-00009E270000}"/>
    <cellStyle name="Normal 15 2 3 4 2 3" xfId="10142" xr:uid="{00000000-0005-0000-0000-00009F270000}"/>
    <cellStyle name="Normal 15 2 3 4 2 3 2" xfId="10143" xr:uid="{00000000-0005-0000-0000-0000A0270000}"/>
    <cellStyle name="Normal 15 2 3 4 2 3 2 2" xfId="10144" xr:uid="{00000000-0005-0000-0000-0000A1270000}"/>
    <cellStyle name="Normal 15 2 3 4 2 3 3" xfId="10145" xr:uid="{00000000-0005-0000-0000-0000A2270000}"/>
    <cellStyle name="Normal 15 2 3 4 2 4" xfId="10146" xr:uid="{00000000-0005-0000-0000-0000A3270000}"/>
    <cellStyle name="Normal 15 2 3 4 2 4 2" xfId="10147" xr:uid="{00000000-0005-0000-0000-0000A4270000}"/>
    <cellStyle name="Normal 15 2 3 4 2 4 2 2" xfId="10148" xr:uid="{00000000-0005-0000-0000-0000A5270000}"/>
    <cellStyle name="Normal 15 2 3 4 2 4 3" xfId="10149" xr:uid="{00000000-0005-0000-0000-0000A6270000}"/>
    <cellStyle name="Normal 15 2 3 4 2 5" xfId="10150" xr:uid="{00000000-0005-0000-0000-0000A7270000}"/>
    <cellStyle name="Normal 15 2 3 4 2 5 2" xfId="10151" xr:uid="{00000000-0005-0000-0000-0000A8270000}"/>
    <cellStyle name="Normal 15 2 3 4 2 6" xfId="10152" xr:uid="{00000000-0005-0000-0000-0000A9270000}"/>
    <cellStyle name="Normal 15 2 3 4 2 6 2" xfId="10153" xr:uid="{00000000-0005-0000-0000-0000AA270000}"/>
    <cellStyle name="Normal 15 2 3 4 2 7" xfId="10154" xr:uid="{00000000-0005-0000-0000-0000AB270000}"/>
    <cellStyle name="Normal 15 2 3 4 3" xfId="10155" xr:uid="{00000000-0005-0000-0000-0000AC270000}"/>
    <cellStyle name="Normal 15 2 3 4 3 2" xfId="10156" xr:uid="{00000000-0005-0000-0000-0000AD270000}"/>
    <cellStyle name="Normal 15 2 3 4 3 2 2" xfId="10157" xr:uid="{00000000-0005-0000-0000-0000AE270000}"/>
    <cellStyle name="Normal 15 2 3 4 3 2 2 2" xfId="10158" xr:uid="{00000000-0005-0000-0000-0000AF270000}"/>
    <cellStyle name="Normal 15 2 3 4 3 2 3" xfId="10159" xr:uid="{00000000-0005-0000-0000-0000B0270000}"/>
    <cellStyle name="Normal 15 2 3 4 3 3" xfId="10160" xr:uid="{00000000-0005-0000-0000-0000B1270000}"/>
    <cellStyle name="Normal 15 2 3 4 3 3 2" xfId="10161" xr:uid="{00000000-0005-0000-0000-0000B2270000}"/>
    <cellStyle name="Normal 15 2 3 4 3 3 2 2" xfId="10162" xr:uid="{00000000-0005-0000-0000-0000B3270000}"/>
    <cellStyle name="Normal 15 2 3 4 3 3 3" xfId="10163" xr:uid="{00000000-0005-0000-0000-0000B4270000}"/>
    <cellStyle name="Normal 15 2 3 4 3 4" xfId="10164" xr:uid="{00000000-0005-0000-0000-0000B5270000}"/>
    <cellStyle name="Normal 15 2 3 4 3 4 2" xfId="10165" xr:uid="{00000000-0005-0000-0000-0000B6270000}"/>
    <cellStyle name="Normal 15 2 3 4 3 4 2 2" xfId="10166" xr:uid="{00000000-0005-0000-0000-0000B7270000}"/>
    <cellStyle name="Normal 15 2 3 4 3 4 3" xfId="10167" xr:uid="{00000000-0005-0000-0000-0000B8270000}"/>
    <cellStyle name="Normal 15 2 3 4 3 5" xfId="10168" xr:uid="{00000000-0005-0000-0000-0000B9270000}"/>
    <cellStyle name="Normal 15 2 3 4 3 5 2" xfId="10169" xr:uid="{00000000-0005-0000-0000-0000BA270000}"/>
    <cellStyle name="Normal 15 2 3 4 3 6" xfId="10170" xr:uid="{00000000-0005-0000-0000-0000BB270000}"/>
    <cellStyle name="Normal 15 2 3 4 3 6 2" xfId="10171" xr:uid="{00000000-0005-0000-0000-0000BC270000}"/>
    <cellStyle name="Normal 15 2 3 4 3 7" xfId="10172" xr:uid="{00000000-0005-0000-0000-0000BD270000}"/>
    <cellStyle name="Normal 15 2 3 4 4" xfId="10173" xr:uid="{00000000-0005-0000-0000-0000BE270000}"/>
    <cellStyle name="Normal 15 2 3 4 4 2" xfId="10174" xr:uid="{00000000-0005-0000-0000-0000BF270000}"/>
    <cellStyle name="Normal 15 2 3 4 4 2 2" xfId="10175" xr:uid="{00000000-0005-0000-0000-0000C0270000}"/>
    <cellStyle name="Normal 15 2 3 4 4 3" xfId="10176" xr:uid="{00000000-0005-0000-0000-0000C1270000}"/>
    <cellStyle name="Normal 15 2 3 4 5" xfId="10177" xr:uid="{00000000-0005-0000-0000-0000C2270000}"/>
    <cellStyle name="Normal 15 2 3 4 5 2" xfId="10178" xr:uid="{00000000-0005-0000-0000-0000C3270000}"/>
    <cellStyle name="Normal 15 2 3 4 5 2 2" xfId="10179" xr:uid="{00000000-0005-0000-0000-0000C4270000}"/>
    <cellStyle name="Normal 15 2 3 4 5 3" xfId="10180" xr:uid="{00000000-0005-0000-0000-0000C5270000}"/>
    <cellStyle name="Normal 15 2 3 4 6" xfId="10181" xr:uid="{00000000-0005-0000-0000-0000C6270000}"/>
    <cellStyle name="Normal 15 2 3 4 6 2" xfId="10182" xr:uid="{00000000-0005-0000-0000-0000C7270000}"/>
    <cellStyle name="Normal 15 2 3 4 6 2 2" xfId="10183" xr:uid="{00000000-0005-0000-0000-0000C8270000}"/>
    <cellStyle name="Normal 15 2 3 4 6 3" xfId="10184" xr:uid="{00000000-0005-0000-0000-0000C9270000}"/>
    <cellStyle name="Normal 15 2 3 4 7" xfId="10185" xr:uid="{00000000-0005-0000-0000-0000CA270000}"/>
    <cellStyle name="Normal 15 2 3 4 7 2" xfId="10186" xr:uid="{00000000-0005-0000-0000-0000CB270000}"/>
    <cellStyle name="Normal 15 2 3 4 8" xfId="10187" xr:uid="{00000000-0005-0000-0000-0000CC270000}"/>
    <cellStyle name="Normal 15 2 3 4 8 2" xfId="10188" xr:uid="{00000000-0005-0000-0000-0000CD270000}"/>
    <cellStyle name="Normal 15 2 3 4 9" xfId="10189" xr:uid="{00000000-0005-0000-0000-0000CE270000}"/>
    <cellStyle name="Normal 15 2 3 5" xfId="10190" xr:uid="{00000000-0005-0000-0000-0000CF270000}"/>
    <cellStyle name="Normal 15 2 3 5 2" xfId="10191" xr:uid="{00000000-0005-0000-0000-0000D0270000}"/>
    <cellStyle name="Normal 15 2 3 5 2 2" xfId="10192" xr:uid="{00000000-0005-0000-0000-0000D1270000}"/>
    <cellStyle name="Normal 15 2 3 5 2 2 2" xfId="10193" xr:uid="{00000000-0005-0000-0000-0000D2270000}"/>
    <cellStyle name="Normal 15 2 3 5 2 2 2 2" xfId="10194" xr:uid="{00000000-0005-0000-0000-0000D3270000}"/>
    <cellStyle name="Normal 15 2 3 5 2 2 3" xfId="10195" xr:uid="{00000000-0005-0000-0000-0000D4270000}"/>
    <cellStyle name="Normal 15 2 3 5 2 3" xfId="10196" xr:uid="{00000000-0005-0000-0000-0000D5270000}"/>
    <cellStyle name="Normal 15 2 3 5 2 3 2" xfId="10197" xr:uid="{00000000-0005-0000-0000-0000D6270000}"/>
    <cellStyle name="Normal 15 2 3 5 2 3 2 2" xfId="10198" xr:uid="{00000000-0005-0000-0000-0000D7270000}"/>
    <cellStyle name="Normal 15 2 3 5 2 3 3" xfId="10199" xr:uid="{00000000-0005-0000-0000-0000D8270000}"/>
    <cellStyle name="Normal 15 2 3 5 2 4" xfId="10200" xr:uid="{00000000-0005-0000-0000-0000D9270000}"/>
    <cellStyle name="Normal 15 2 3 5 2 4 2" xfId="10201" xr:uid="{00000000-0005-0000-0000-0000DA270000}"/>
    <cellStyle name="Normal 15 2 3 5 2 4 2 2" xfId="10202" xr:uid="{00000000-0005-0000-0000-0000DB270000}"/>
    <cellStyle name="Normal 15 2 3 5 2 4 3" xfId="10203" xr:uid="{00000000-0005-0000-0000-0000DC270000}"/>
    <cellStyle name="Normal 15 2 3 5 2 5" xfId="10204" xr:uid="{00000000-0005-0000-0000-0000DD270000}"/>
    <cellStyle name="Normal 15 2 3 5 2 5 2" xfId="10205" xr:uid="{00000000-0005-0000-0000-0000DE270000}"/>
    <cellStyle name="Normal 15 2 3 5 2 6" xfId="10206" xr:uid="{00000000-0005-0000-0000-0000DF270000}"/>
    <cellStyle name="Normal 15 2 3 5 2 6 2" xfId="10207" xr:uid="{00000000-0005-0000-0000-0000E0270000}"/>
    <cellStyle name="Normal 15 2 3 5 2 7" xfId="10208" xr:uid="{00000000-0005-0000-0000-0000E1270000}"/>
    <cellStyle name="Normal 15 2 3 5 3" xfId="10209" xr:uid="{00000000-0005-0000-0000-0000E2270000}"/>
    <cellStyle name="Normal 15 2 3 5 3 2" xfId="10210" xr:uid="{00000000-0005-0000-0000-0000E3270000}"/>
    <cellStyle name="Normal 15 2 3 5 3 2 2" xfId="10211" xr:uid="{00000000-0005-0000-0000-0000E4270000}"/>
    <cellStyle name="Normal 15 2 3 5 3 3" xfId="10212" xr:uid="{00000000-0005-0000-0000-0000E5270000}"/>
    <cellStyle name="Normal 15 2 3 5 4" xfId="10213" xr:uid="{00000000-0005-0000-0000-0000E6270000}"/>
    <cellStyle name="Normal 15 2 3 5 4 2" xfId="10214" xr:uid="{00000000-0005-0000-0000-0000E7270000}"/>
    <cellStyle name="Normal 15 2 3 5 4 2 2" xfId="10215" xr:uid="{00000000-0005-0000-0000-0000E8270000}"/>
    <cellStyle name="Normal 15 2 3 5 4 3" xfId="10216" xr:uid="{00000000-0005-0000-0000-0000E9270000}"/>
    <cellStyle name="Normal 15 2 3 5 5" xfId="10217" xr:uid="{00000000-0005-0000-0000-0000EA270000}"/>
    <cellStyle name="Normal 15 2 3 5 5 2" xfId="10218" xr:uid="{00000000-0005-0000-0000-0000EB270000}"/>
    <cellStyle name="Normal 15 2 3 5 5 2 2" xfId="10219" xr:uid="{00000000-0005-0000-0000-0000EC270000}"/>
    <cellStyle name="Normal 15 2 3 5 5 3" xfId="10220" xr:uid="{00000000-0005-0000-0000-0000ED270000}"/>
    <cellStyle name="Normal 15 2 3 5 6" xfId="10221" xr:uid="{00000000-0005-0000-0000-0000EE270000}"/>
    <cellStyle name="Normal 15 2 3 5 6 2" xfId="10222" xr:uid="{00000000-0005-0000-0000-0000EF270000}"/>
    <cellStyle name="Normal 15 2 3 5 7" xfId="10223" xr:uid="{00000000-0005-0000-0000-0000F0270000}"/>
    <cellStyle name="Normal 15 2 3 5 7 2" xfId="10224" xr:uid="{00000000-0005-0000-0000-0000F1270000}"/>
    <cellStyle name="Normal 15 2 3 5 8" xfId="10225" xr:uid="{00000000-0005-0000-0000-0000F2270000}"/>
    <cellStyle name="Normal 15 2 3 6" xfId="10226" xr:uid="{00000000-0005-0000-0000-0000F3270000}"/>
    <cellStyle name="Normal 15 2 3 6 2" xfId="10227" xr:uid="{00000000-0005-0000-0000-0000F4270000}"/>
    <cellStyle name="Normal 15 2 3 6 2 2" xfId="10228" xr:uid="{00000000-0005-0000-0000-0000F5270000}"/>
    <cellStyle name="Normal 15 2 3 6 2 2 2" xfId="10229" xr:uid="{00000000-0005-0000-0000-0000F6270000}"/>
    <cellStyle name="Normal 15 2 3 6 2 3" xfId="10230" xr:uid="{00000000-0005-0000-0000-0000F7270000}"/>
    <cellStyle name="Normal 15 2 3 6 3" xfId="10231" xr:uid="{00000000-0005-0000-0000-0000F8270000}"/>
    <cellStyle name="Normal 15 2 3 6 3 2" xfId="10232" xr:uid="{00000000-0005-0000-0000-0000F9270000}"/>
    <cellStyle name="Normal 15 2 3 6 3 2 2" xfId="10233" xr:uid="{00000000-0005-0000-0000-0000FA270000}"/>
    <cellStyle name="Normal 15 2 3 6 3 3" xfId="10234" xr:uid="{00000000-0005-0000-0000-0000FB270000}"/>
    <cellStyle name="Normal 15 2 3 6 4" xfId="10235" xr:uid="{00000000-0005-0000-0000-0000FC270000}"/>
    <cellStyle name="Normal 15 2 3 6 4 2" xfId="10236" xr:uid="{00000000-0005-0000-0000-0000FD270000}"/>
    <cellStyle name="Normal 15 2 3 6 4 2 2" xfId="10237" xr:uid="{00000000-0005-0000-0000-0000FE270000}"/>
    <cellStyle name="Normal 15 2 3 6 4 3" xfId="10238" xr:uid="{00000000-0005-0000-0000-0000FF270000}"/>
    <cellStyle name="Normal 15 2 3 6 5" xfId="10239" xr:uid="{00000000-0005-0000-0000-000000280000}"/>
    <cellStyle name="Normal 15 2 3 6 5 2" xfId="10240" xr:uid="{00000000-0005-0000-0000-000001280000}"/>
    <cellStyle name="Normal 15 2 3 6 6" xfId="10241" xr:uid="{00000000-0005-0000-0000-000002280000}"/>
    <cellStyle name="Normal 15 2 3 6 6 2" xfId="10242" xr:uid="{00000000-0005-0000-0000-000003280000}"/>
    <cellStyle name="Normal 15 2 3 6 7" xfId="10243" xr:uid="{00000000-0005-0000-0000-000004280000}"/>
    <cellStyle name="Normal 15 2 3 7" xfId="10244" xr:uid="{00000000-0005-0000-0000-000005280000}"/>
    <cellStyle name="Normal 15 2 3 7 2" xfId="10245" xr:uid="{00000000-0005-0000-0000-000006280000}"/>
    <cellStyle name="Normal 15 2 3 7 2 2" xfId="10246" xr:uid="{00000000-0005-0000-0000-000007280000}"/>
    <cellStyle name="Normal 15 2 3 7 2 2 2" xfId="10247" xr:uid="{00000000-0005-0000-0000-000008280000}"/>
    <cellStyle name="Normal 15 2 3 7 2 3" xfId="10248" xr:uid="{00000000-0005-0000-0000-000009280000}"/>
    <cellStyle name="Normal 15 2 3 7 3" xfId="10249" xr:uid="{00000000-0005-0000-0000-00000A280000}"/>
    <cellStyle name="Normal 15 2 3 7 3 2" xfId="10250" xr:uid="{00000000-0005-0000-0000-00000B280000}"/>
    <cellStyle name="Normal 15 2 3 7 3 2 2" xfId="10251" xr:uid="{00000000-0005-0000-0000-00000C280000}"/>
    <cellStyle name="Normal 15 2 3 7 3 3" xfId="10252" xr:uid="{00000000-0005-0000-0000-00000D280000}"/>
    <cellStyle name="Normal 15 2 3 7 4" xfId="10253" xr:uid="{00000000-0005-0000-0000-00000E280000}"/>
    <cellStyle name="Normal 15 2 3 7 4 2" xfId="10254" xr:uid="{00000000-0005-0000-0000-00000F280000}"/>
    <cellStyle name="Normal 15 2 3 7 4 2 2" xfId="10255" xr:uid="{00000000-0005-0000-0000-000010280000}"/>
    <cellStyle name="Normal 15 2 3 7 4 3" xfId="10256" xr:uid="{00000000-0005-0000-0000-000011280000}"/>
    <cellStyle name="Normal 15 2 3 7 5" xfId="10257" xr:uid="{00000000-0005-0000-0000-000012280000}"/>
    <cellStyle name="Normal 15 2 3 7 5 2" xfId="10258" xr:uid="{00000000-0005-0000-0000-000013280000}"/>
    <cellStyle name="Normal 15 2 3 7 6" xfId="10259" xr:uid="{00000000-0005-0000-0000-000014280000}"/>
    <cellStyle name="Normal 15 2 3 7 6 2" xfId="10260" xr:uid="{00000000-0005-0000-0000-000015280000}"/>
    <cellStyle name="Normal 15 2 3 7 7" xfId="10261" xr:uid="{00000000-0005-0000-0000-000016280000}"/>
    <cellStyle name="Normal 15 2 3 8" xfId="10262" xr:uid="{00000000-0005-0000-0000-000017280000}"/>
    <cellStyle name="Normal 15 2 3 8 2" xfId="10263" xr:uid="{00000000-0005-0000-0000-000018280000}"/>
    <cellStyle name="Normal 15 2 3 8 2 2" xfId="10264" xr:uid="{00000000-0005-0000-0000-000019280000}"/>
    <cellStyle name="Normal 15 2 3 8 3" xfId="10265" xr:uid="{00000000-0005-0000-0000-00001A280000}"/>
    <cellStyle name="Normal 15 2 3 9" xfId="10266" xr:uid="{00000000-0005-0000-0000-00001B280000}"/>
    <cellStyle name="Normal 15 2 3 9 2" xfId="10267" xr:uid="{00000000-0005-0000-0000-00001C280000}"/>
    <cellStyle name="Normal 15 2 3 9 2 2" xfId="10268" xr:uid="{00000000-0005-0000-0000-00001D280000}"/>
    <cellStyle name="Normal 15 2 3 9 3" xfId="10269" xr:uid="{00000000-0005-0000-0000-00001E280000}"/>
    <cellStyle name="Normal 15 2 3_Confidential Information" xfId="10270" xr:uid="{00000000-0005-0000-0000-00001F280000}"/>
    <cellStyle name="Normal 15 2 4" xfId="10271" xr:uid="{00000000-0005-0000-0000-000020280000}"/>
    <cellStyle name="Normal 15 2 4 10" xfId="10272" xr:uid="{00000000-0005-0000-0000-000021280000}"/>
    <cellStyle name="Normal 15 2 4 10 2" xfId="10273" xr:uid="{00000000-0005-0000-0000-000022280000}"/>
    <cellStyle name="Normal 15 2 4 11" xfId="10274" xr:uid="{00000000-0005-0000-0000-000023280000}"/>
    <cellStyle name="Normal 15 2 4 2" xfId="10275" xr:uid="{00000000-0005-0000-0000-000024280000}"/>
    <cellStyle name="Normal 15 2 4 2 2" xfId="10276" xr:uid="{00000000-0005-0000-0000-000025280000}"/>
    <cellStyle name="Normal 15 2 4 2 2 2" xfId="10277" xr:uid="{00000000-0005-0000-0000-000026280000}"/>
    <cellStyle name="Normal 15 2 4 2 2 2 2" xfId="10278" xr:uid="{00000000-0005-0000-0000-000027280000}"/>
    <cellStyle name="Normal 15 2 4 2 2 2 2 2" xfId="10279" xr:uid="{00000000-0005-0000-0000-000028280000}"/>
    <cellStyle name="Normal 15 2 4 2 2 2 3" xfId="10280" xr:uid="{00000000-0005-0000-0000-000029280000}"/>
    <cellStyle name="Normal 15 2 4 2 2 3" xfId="10281" xr:uid="{00000000-0005-0000-0000-00002A280000}"/>
    <cellStyle name="Normal 15 2 4 2 2 3 2" xfId="10282" xr:uid="{00000000-0005-0000-0000-00002B280000}"/>
    <cellStyle name="Normal 15 2 4 2 2 3 2 2" xfId="10283" xr:uid="{00000000-0005-0000-0000-00002C280000}"/>
    <cellStyle name="Normal 15 2 4 2 2 3 3" xfId="10284" xr:uid="{00000000-0005-0000-0000-00002D280000}"/>
    <cellStyle name="Normal 15 2 4 2 2 4" xfId="10285" xr:uid="{00000000-0005-0000-0000-00002E280000}"/>
    <cellStyle name="Normal 15 2 4 2 2 4 2" xfId="10286" xr:uid="{00000000-0005-0000-0000-00002F280000}"/>
    <cellStyle name="Normal 15 2 4 2 2 4 2 2" xfId="10287" xr:uid="{00000000-0005-0000-0000-000030280000}"/>
    <cellStyle name="Normal 15 2 4 2 2 4 3" xfId="10288" xr:uid="{00000000-0005-0000-0000-000031280000}"/>
    <cellStyle name="Normal 15 2 4 2 2 5" xfId="10289" xr:uid="{00000000-0005-0000-0000-000032280000}"/>
    <cellStyle name="Normal 15 2 4 2 2 5 2" xfId="10290" xr:uid="{00000000-0005-0000-0000-000033280000}"/>
    <cellStyle name="Normal 15 2 4 2 2 6" xfId="10291" xr:uid="{00000000-0005-0000-0000-000034280000}"/>
    <cellStyle name="Normal 15 2 4 2 2 6 2" xfId="10292" xr:uid="{00000000-0005-0000-0000-000035280000}"/>
    <cellStyle name="Normal 15 2 4 2 2 7" xfId="10293" xr:uid="{00000000-0005-0000-0000-000036280000}"/>
    <cellStyle name="Normal 15 2 4 2 3" xfId="10294" xr:uid="{00000000-0005-0000-0000-000037280000}"/>
    <cellStyle name="Normal 15 2 4 2 3 2" xfId="10295" xr:uid="{00000000-0005-0000-0000-000038280000}"/>
    <cellStyle name="Normal 15 2 4 2 3 2 2" xfId="10296" xr:uid="{00000000-0005-0000-0000-000039280000}"/>
    <cellStyle name="Normal 15 2 4 2 3 2 2 2" xfId="10297" xr:uid="{00000000-0005-0000-0000-00003A280000}"/>
    <cellStyle name="Normal 15 2 4 2 3 2 3" xfId="10298" xr:uid="{00000000-0005-0000-0000-00003B280000}"/>
    <cellStyle name="Normal 15 2 4 2 3 3" xfId="10299" xr:uid="{00000000-0005-0000-0000-00003C280000}"/>
    <cellStyle name="Normal 15 2 4 2 3 3 2" xfId="10300" xr:uid="{00000000-0005-0000-0000-00003D280000}"/>
    <cellStyle name="Normal 15 2 4 2 3 3 2 2" xfId="10301" xr:uid="{00000000-0005-0000-0000-00003E280000}"/>
    <cellStyle name="Normal 15 2 4 2 3 3 3" xfId="10302" xr:uid="{00000000-0005-0000-0000-00003F280000}"/>
    <cellStyle name="Normal 15 2 4 2 3 4" xfId="10303" xr:uid="{00000000-0005-0000-0000-000040280000}"/>
    <cellStyle name="Normal 15 2 4 2 3 4 2" xfId="10304" xr:uid="{00000000-0005-0000-0000-000041280000}"/>
    <cellStyle name="Normal 15 2 4 2 3 4 2 2" xfId="10305" xr:uid="{00000000-0005-0000-0000-000042280000}"/>
    <cellStyle name="Normal 15 2 4 2 3 4 3" xfId="10306" xr:uid="{00000000-0005-0000-0000-000043280000}"/>
    <cellStyle name="Normal 15 2 4 2 3 5" xfId="10307" xr:uid="{00000000-0005-0000-0000-000044280000}"/>
    <cellStyle name="Normal 15 2 4 2 3 5 2" xfId="10308" xr:uid="{00000000-0005-0000-0000-000045280000}"/>
    <cellStyle name="Normal 15 2 4 2 3 6" xfId="10309" xr:uid="{00000000-0005-0000-0000-000046280000}"/>
    <cellStyle name="Normal 15 2 4 2 3 6 2" xfId="10310" xr:uid="{00000000-0005-0000-0000-000047280000}"/>
    <cellStyle name="Normal 15 2 4 2 3 7" xfId="10311" xr:uid="{00000000-0005-0000-0000-000048280000}"/>
    <cellStyle name="Normal 15 2 4 2 4" xfId="10312" xr:uid="{00000000-0005-0000-0000-000049280000}"/>
    <cellStyle name="Normal 15 2 4 2 4 2" xfId="10313" xr:uid="{00000000-0005-0000-0000-00004A280000}"/>
    <cellStyle name="Normal 15 2 4 2 4 2 2" xfId="10314" xr:uid="{00000000-0005-0000-0000-00004B280000}"/>
    <cellStyle name="Normal 15 2 4 2 4 3" xfId="10315" xr:uid="{00000000-0005-0000-0000-00004C280000}"/>
    <cellStyle name="Normal 15 2 4 2 5" xfId="10316" xr:uid="{00000000-0005-0000-0000-00004D280000}"/>
    <cellStyle name="Normal 15 2 4 2 5 2" xfId="10317" xr:uid="{00000000-0005-0000-0000-00004E280000}"/>
    <cellStyle name="Normal 15 2 4 2 5 2 2" xfId="10318" xr:uid="{00000000-0005-0000-0000-00004F280000}"/>
    <cellStyle name="Normal 15 2 4 2 5 3" xfId="10319" xr:uid="{00000000-0005-0000-0000-000050280000}"/>
    <cellStyle name="Normal 15 2 4 2 6" xfId="10320" xr:uid="{00000000-0005-0000-0000-000051280000}"/>
    <cellStyle name="Normal 15 2 4 2 6 2" xfId="10321" xr:uid="{00000000-0005-0000-0000-000052280000}"/>
    <cellStyle name="Normal 15 2 4 2 6 2 2" xfId="10322" xr:uid="{00000000-0005-0000-0000-000053280000}"/>
    <cellStyle name="Normal 15 2 4 2 6 3" xfId="10323" xr:uid="{00000000-0005-0000-0000-000054280000}"/>
    <cellStyle name="Normal 15 2 4 2 7" xfId="10324" xr:uid="{00000000-0005-0000-0000-000055280000}"/>
    <cellStyle name="Normal 15 2 4 2 7 2" xfId="10325" xr:uid="{00000000-0005-0000-0000-000056280000}"/>
    <cellStyle name="Normal 15 2 4 2 8" xfId="10326" xr:uid="{00000000-0005-0000-0000-000057280000}"/>
    <cellStyle name="Normal 15 2 4 2 8 2" xfId="10327" xr:uid="{00000000-0005-0000-0000-000058280000}"/>
    <cellStyle name="Normal 15 2 4 2 9" xfId="10328" xr:uid="{00000000-0005-0000-0000-000059280000}"/>
    <cellStyle name="Normal 15 2 4 3" xfId="10329" xr:uid="{00000000-0005-0000-0000-00005A280000}"/>
    <cellStyle name="Normal 15 2 4 3 2" xfId="10330" xr:uid="{00000000-0005-0000-0000-00005B280000}"/>
    <cellStyle name="Normal 15 2 4 3 2 2" xfId="10331" xr:uid="{00000000-0005-0000-0000-00005C280000}"/>
    <cellStyle name="Normal 15 2 4 3 2 2 2" xfId="10332" xr:uid="{00000000-0005-0000-0000-00005D280000}"/>
    <cellStyle name="Normal 15 2 4 3 2 2 2 2" xfId="10333" xr:uid="{00000000-0005-0000-0000-00005E280000}"/>
    <cellStyle name="Normal 15 2 4 3 2 2 3" xfId="10334" xr:uid="{00000000-0005-0000-0000-00005F280000}"/>
    <cellStyle name="Normal 15 2 4 3 2 3" xfId="10335" xr:uid="{00000000-0005-0000-0000-000060280000}"/>
    <cellStyle name="Normal 15 2 4 3 2 3 2" xfId="10336" xr:uid="{00000000-0005-0000-0000-000061280000}"/>
    <cellStyle name="Normal 15 2 4 3 2 3 2 2" xfId="10337" xr:uid="{00000000-0005-0000-0000-000062280000}"/>
    <cellStyle name="Normal 15 2 4 3 2 3 3" xfId="10338" xr:uid="{00000000-0005-0000-0000-000063280000}"/>
    <cellStyle name="Normal 15 2 4 3 2 4" xfId="10339" xr:uid="{00000000-0005-0000-0000-000064280000}"/>
    <cellStyle name="Normal 15 2 4 3 2 4 2" xfId="10340" xr:uid="{00000000-0005-0000-0000-000065280000}"/>
    <cellStyle name="Normal 15 2 4 3 2 4 2 2" xfId="10341" xr:uid="{00000000-0005-0000-0000-000066280000}"/>
    <cellStyle name="Normal 15 2 4 3 2 4 3" xfId="10342" xr:uid="{00000000-0005-0000-0000-000067280000}"/>
    <cellStyle name="Normal 15 2 4 3 2 5" xfId="10343" xr:uid="{00000000-0005-0000-0000-000068280000}"/>
    <cellStyle name="Normal 15 2 4 3 2 5 2" xfId="10344" xr:uid="{00000000-0005-0000-0000-000069280000}"/>
    <cellStyle name="Normal 15 2 4 3 2 6" xfId="10345" xr:uid="{00000000-0005-0000-0000-00006A280000}"/>
    <cellStyle name="Normal 15 2 4 3 2 6 2" xfId="10346" xr:uid="{00000000-0005-0000-0000-00006B280000}"/>
    <cellStyle name="Normal 15 2 4 3 2 7" xfId="10347" xr:uid="{00000000-0005-0000-0000-00006C280000}"/>
    <cellStyle name="Normal 15 2 4 3 3" xfId="10348" xr:uid="{00000000-0005-0000-0000-00006D280000}"/>
    <cellStyle name="Normal 15 2 4 3 3 2" xfId="10349" xr:uid="{00000000-0005-0000-0000-00006E280000}"/>
    <cellStyle name="Normal 15 2 4 3 3 2 2" xfId="10350" xr:uid="{00000000-0005-0000-0000-00006F280000}"/>
    <cellStyle name="Normal 15 2 4 3 3 3" xfId="10351" xr:uid="{00000000-0005-0000-0000-000070280000}"/>
    <cellStyle name="Normal 15 2 4 3 4" xfId="10352" xr:uid="{00000000-0005-0000-0000-000071280000}"/>
    <cellStyle name="Normal 15 2 4 3 4 2" xfId="10353" xr:uid="{00000000-0005-0000-0000-000072280000}"/>
    <cellStyle name="Normal 15 2 4 3 4 2 2" xfId="10354" xr:uid="{00000000-0005-0000-0000-000073280000}"/>
    <cellStyle name="Normal 15 2 4 3 4 3" xfId="10355" xr:uid="{00000000-0005-0000-0000-000074280000}"/>
    <cellStyle name="Normal 15 2 4 3 5" xfId="10356" xr:uid="{00000000-0005-0000-0000-000075280000}"/>
    <cellStyle name="Normal 15 2 4 3 5 2" xfId="10357" xr:uid="{00000000-0005-0000-0000-000076280000}"/>
    <cellStyle name="Normal 15 2 4 3 5 2 2" xfId="10358" xr:uid="{00000000-0005-0000-0000-000077280000}"/>
    <cellStyle name="Normal 15 2 4 3 5 3" xfId="10359" xr:uid="{00000000-0005-0000-0000-000078280000}"/>
    <cellStyle name="Normal 15 2 4 3 6" xfId="10360" xr:uid="{00000000-0005-0000-0000-000079280000}"/>
    <cellStyle name="Normal 15 2 4 3 6 2" xfId="10361" xr:uid="{00000000-0005-0000-0000-00007A280000}"/>
    <cellStyle name="Normal 15 2 4 3 7" xfId="10362" xr:uid="{00000000-0005-0000-0000-00007B280000}"/>
    <cellStyle name="Normal 15 2 4 3 7 2" xfId="10363" xr:uid="{00000000-0005-0000-0000-00007C280000}"/>
    <cellStyle name="Normal 15 2 4 3 8" xfId="10364" xr:uid="{00000000-0005-0000-0000-00007D280000}"/>
    <cellStyle name="Normal 15 2 4 4" xfId="10365" xr:uid="{00000000-0005-0000-0000-00007E280000}"/>
    <cellStyle name="Normal 15 2 4 4 2" xfId="10366" xr:uid="{00000000-0005-0000-0000-00007F280000}"/>
    <cellStyle name="Normal 15 2 4 4 2 2" xfId="10367" xr:uid="{00000000-0005-0000-0000-000080280000}"/>
    <cellStyle name="Normal 15 2 4 4 2 2 2" xfId="10368" xr:uid="{00000000-0005-0000-0000-000081280000}"/>
    <cellStyle name="Normal 15 2 4 4 2 3" xfId="10369" xr:uid="{00000000-0005-0000-0000-000082280000}"/>
    <cellStyle name="Normal 15 2 4 4 3" xfId="10370" xr:uid="{00000000-0005-0000-0000-000083280000}"/>
    <cellStyle name="Normal 15 2 4 4 3 2" xfId="10371" xr:uid="{00000000-0005-0000-0000-000084280000}"/>
    <cellStyle name="Normal 15 2 4 4 3 2 2" xfId="10372" xr:uid="{00000000-0005-0000-0000-000085280000}"/>
    <cellStyle name="Normal 15 2 4 4 3 3" xfId="10373" xr:uid="{00000000-0005-0000-0000-000086280000}"/>
    <cellStyle name="Normal 15 2 4 4 4" xfId="10374" xr:uid="{00000000-0005-0000-0000-000087280000}"/>
    <cellStyle name="Normal 15 2 4 4 4 2" xfId="10375" xr:uid="{00000000-0005-0000-0000-000088280000}"/>
    <cellStyle name="Normal 15 2 4 4 4 2 2" xfId="10376" xr:uid="{00000000-0005-0000-0000-000089280000}"/>
    <cellStyle name="Normal 15 2 4 4 4 3" xfId="10377" xr:uid="{00000000-0005-0000-0000-00008A280000}"/>
    <cellStyle name="Normal 15 2 4 4 5" xfId="10378" xr:uid="{00000000-0005-0000-0000-00008B280000}"/>
    <cellStyle name="Normal 15 2 4 4 5 2" xfId="10379" xr:uid="{00000000-0005-0000-0000-00008C280000}"/>
    <cellStyle name="Normal 15 2 4 4 6" xfId="10380" xr:uid="{00000000-0005-0000-0000-00008D280000}"/>
    <cellStyle name="Normal 15 2 4 4 6 2" xfId="10381" xr:uid="{00000000-0005-0000-0000-00008E280000}"/>
    <cellStyle name="Normal 15 2 4 4 7" xfId="10382" xr:uid="{00000000-0005-0000-0000-00008F280000}"/>
    <cellStyle name="Normal 15 2 4 5" xfId="10383" xr:uid="{00000000-0005-0000-0000-000090280000}"/>
    <cellStyle name="Normal 15 2 4 5 2" xfId="10384" xr:uid="{00000000-0005-0000-0000-000091280000}"/>
    <cellStyle name="Normal 15 2 4 5 2 2" xfId="10385" xr:uid="{00000000-0005-0000-0000-000092280000}"/>
    <cellStyle name="Normal 15 2 4 5 2 2 2" xfId="10386" xr:uid="{00000000-0005-0000-0000-000093280000}"/>
    <cellStyle name="Normal 15 2 4 5 2 3" xfId="10387" xr:uid="{00000000-0005-0000-0000-000094280000}"/>
    <cellStyle name="Normal 15 2 4 5 3" xfId="10388" xr:uid="{00000000-0005-0000-0000-000095280000}"/>
    <cellStyle name="Normal 15 2 4 5 3 2" xfId="10389" xr:uid="{00000000-0005-0000-0000-000096280000}"/>
    <cellStyle name="Normal 15 2 4 5 3 2 2" xfId="10390" xr:uid="{00000000-0005-0000-0000-000097280000}"/>
    <cellStyle name="Normal 15 2 4 5 3 3" xfId="10391" xr:uid="{00000000-0005-0000-0000-000098280000}"/>
    <cellStyle name="Normal 15 2 4 5 4" xfId="10392" xr:uid="{00000000-0005-0000-0000-000099280000}"/>
    <cellStyle name="Normal 15 2 4 5 4 2" xfId="10393" xr:uid="{00000000-0005-0000-0000-00009A280000}"/>
    <cellStyle name="Normal 15 2 4 5 4 2 2" xfId="10394" xr:uid="{00000000-0005-0000-0000-00009B280000}"/>
    <cellStyle name="Normal 15 2 4 5 4 3" xfId="10395" xr:uid="{00000000-0005-0000-0000-00009C280000}"/>
    <cellStyle name="Normal 15 2 4 5 5" xfId="10396" xr:uid="{00000000-0005-0000-0000-00009D280000}"/>
    <cellStyle name="Normal 15 2 4 5 5 2" xfId="10397" xr:uid="{00000000-0005-0000-0000-00009E280000}"/>
    <cellStyle name="Normal 15 2 4 5 6" xfId="10398" xr:uid="{00000000-0005-0000-0000-00009F280000}"/>
    <cellStyle name="Normal 15 2 4 5 6 2" xfId="10399" xr:uid="{00000000-0005-0000-0000-0000A0280000}"/>
    <cellStyle name="Normal 15 2 4 5 7" xfId="10400" xr:uid="{00000000-0005-0000-0000-0000A1280000}"/>
    <cellStyle name="Normal 15 2 4 6" xfId="10401" xr:uid="{00000000-0005-0000-0000-0000A2280000}"/>
    <cellStyle name="Normal 15 2 4 6 2" xfId="10402" xr:uid="{00000000-0005-0000-0000-0000A3280000}"/>
    <cellStyle name="Normal 15 2 4 6 2 2" xfId="10403" xr:uid="{00000000-0005-0000-0000-0000A4280000}"/>
    <cellStyle name="Normal 15 2 4 6 3" xfId="10404" xr:uid="{00000000-0005-0000-0000-0000A5280000}"/>
    <cellStyle name="Normal 15 2 4 7" xfId="10405" xr:uid="{00000000-0005-0000-0000-0000A6280000}"/>
    <cellStyle name="Normal 15 2 4 7 2" xfId="10406" xr:uid="{00000000-0005-0000-0000-0000A7280000}"/>
    <cellStyle name="Normal 15 2 4 7 2 2" xfId="10407" xr:uid="{00000000-0005-0000-0000-0000A8280000}"/>
    <cellStyle name="Normal 15 2 4 7 3" xfId="10408" xr:uid="{00000000-0005-0000-0000-0000A9280000}"/>
    <cellStyle name="Normal 15 2 4 8" xfId="10409" xr:uid="{00000000-0005-0000-0000-0000AA280000}"/>
    <cellStyle name="Normal 15 2 4 8 2" xfId="10410" xr:uid="{00000000-0005-0000-0000-0000AB280000}"/>
    <cellStyle name="Normal 15 2 4 8 2 2" xfId="10411" xr:uid="{00000000-0005-0000-0000-0000AC280000}"/>
    <cellStyle name="Normal 15 2 4 8 3" xfId="10412" xr:uid="{00000000-0005-0000-0000-0000AD280000}"/>
    <cellStyle name="Normal 15 2 4 9" xfId="10413" xr:uid="{00000000-0005-0000-0000-0000AE280000}"/>
    <cellStyle name="Normal 15 2 4 9 2" xfId="10414" xr:uid="{00000000-0005-0000-0000-0000AF280000}"/>
    <cellStyle name="Normal 15 2 5" xfId="10415" xr:uid="{00000000-0005-0000-0000-0000B0280000}"/>
    <cellStyle name="Normal 15 2 5 10" xfId="10416" xr:uid="{00000000-0005-0000-0000-0000B1280000}"/>
    <cellStyle name="Normal 15 2 5 10 2" xfId="10417" xr:uid="{00000000-0005-0000-0000-0000B2280000}"/>
    <cellStyle name="Normal 15 2 5 11" xfId="10418" xr:uid="{00000000-0005-0000-0000-0000B3280000}"/>
    <cellStyle name="Normal 15 2 5 2" xfId="10419" xr:uid="{00000000-0005-0000-0000-0000B4280000}"/>
    <cellStyle name="Normal 15 2 5 2 2" xfId="10420" xr:uid="{00000000-0005-0000-0000-0000B5280000}"/>
    <cellStyle name="Normal 15 2 5 2 2 2" xfId="10421" xr:uid="{00000000-0005-0000-0000-0000B6280000}"/>
    <cellStyle name="Normal 15 2 5 2 2 2 2" xfId="10422" xr:uid="{00000000-0005-0000-0000-0000B7280000}"/>
    <cellStyle name="Normal 15 2 5 2 2 2 2 2" xfId="10423" xr:uid="{00000000-0005-0000-0000-0000B8280000}"/>
    <cellStyle name="Normal 15 2 5 2 2 2 3" xfId="10424" xr:uid="{00000000-0005-0000-0000-0000B9280000}"/>
    <cellStyle name="Normal 15 2 5 2 2 3" xfId="10425" xr:uid="{00000000-0005-0000-0000-0000BA280000}"/>
    <cellStyle name="Normal 15 2 5 2 2 3 2" xfId="10426" xr:uid="{00000000-0005-0000-0000-0000BB280000}"/>
    <cellStyle name="Normal 15 2 5 2 2 3 2 2" xfId="10427" xr:uid="{00000000-0005-0000-0000-0000BC280000}"/>
    <cellStyle name="Normal 15 2 5 2 2 3 3" xfId="10428" xr:uid="{00000000-0005-0000-0000-0000BD280000}"/>
    <cellStyle name="Normal 15 2 5 2 2 4" xfId="10429" xr:uid="{00000000-0005-0000-0000-0000BE280000}"/>
    <cellStyle name="Normal 15 2 5 2 2 4 2" xfId="10430" xr:uid="{00000000-0005-0000-0000-0000BF280000}"/>
    <cellStyle name="Normal 15 2 5 2 2 4 2 2" xfId="10431" xr:uid="{00000000-0005-0000-0000-0000C0280000}"/>
    <cellStyle name="Normal 15 2 5 2 2 4 3" xfId="10432" xr:uid="{00000000-0005-0000-0000-0000C1280000}"/>
    <cellStyle name="Normal 15 2 5 2 2 5" xfId="10433" xr:uid="{00000000-0005-0000-0000-0000C2280000}"/>
    <cellStyle name="Normal 15 2 5 2 2 5 2" xfId="10434" xr:uid="{00000000-0005-0000-0000-0000C3280000}"/>
    <cellStyle name="Normal 15 2 5 2 2 6" xfId="10435" xr:uid="{00000000-0005-0000-0000-0000C4280000}"/>
    <cellStyle name="Normal 15 2 5 2 2 6 2" xfId="10436" xr:uid="{00000000-0005-0000-0000-0000C5280000}"/>
    <cellStyle name="Normal 15 2 5 2 2 7" xfId="10437" xr:uid="{00000000-0005-0000-0000-0000C6280000}"/>
    <cellStyle name="Normal 15 2 5 2 3" xfId="10438" xr:uid="{00000000-0005-0000-0000-0000C7280000}"/>
    <cellStyle name="Normal 15 2 5 2 3 2" xfId="10439" xr:uid="{00000000-0005-0000-0000-0000C8280000}"/>
    <cellStyle name="Normal 15 2 5 2 3 2 2" xfId="10440" xr:uid="{00000000-0005-0000-0000-0000C9280000}"/>
    <cellStyle name="Normal 15 2 5 2 3 2 2 2" xfId="10441" xr:uid="{00000000-0005-0000-0000-0000CA280000}"/>
    <cellStyle name="Normal 15 2 5 2 3 2 3" xfId="10442" xr:uid="{00000000-0005-0000-0000-0000CB280000}"/>
    <cellStyle name="Normal 15 2 5 2 3 3" xfId="10443" xr:uid="{00000000-0005-0000-0000-0000CC280000}"/>
    <cellStyle name="Normal 15 2 5 2 3 3 2" xfId="10444" xr:uid="{00000000-0005-0000-0000-0000CD280000}"/>
    <cellStyle name="Normal 15 2 5 2 3 3 2 2" xfId="10445" xr:uid="{00000000-0005-0000-0000-0000CE280000}"/>
    <cellStyle name="Normal 15 2 5 2 3 3 3" xfId="10446" xr:uid="{00000000-0005-0000-0000-0000CF280000}"/>
    <cellStyle name="Normal 15 2 5 2 3 4" xfId="10447" xr:uid="{00000000-0005-0000-0000-0000D0280000}"/>
    <cellStyle name="Normal 15 2 5 2 3 4 2" xfId="10448" xr:uid="{00000000-0005-0000-0000-0000D1280000}"/>
    <cellStyle name="Normal 15 2 5 2 3 4 2 2" xfId="10449" xr:uid="{00000000-0005-0000-0000-0000D2280000}"/>
    <cellStyle name="Normal 15 2 5 2 3 4 3" xfId="10450" xr:uid="{00000000-0005-0000-0000-0000D3280000}"/>
    <cellStyle name="Normal 15 2 5 2 3 5" xfId="10451" xr:uid="{00000000-0005-0000-0000-0000D4280000}"/>
    <cellStyle name="Normal 15 2 5 2 3 5 2" xfId="10452" xr:uid="{00000000-0005-0000-0000-0000D5280000}"/>
    <cellStyle name="Normal 15 2 5 2 3 6" xfId="10453" xr:uid="{00000000-0005-0000-0000-0000D6280000}"/>
    <cellStyle name="Normal 15 2 5 2 3 6 2" xfId="10454" xr:uid="{00000000-0005-0000-0000-0000D7280000}"/>
    <cellStyle name="Normal 15 2 5 2 3 7" xfId="10455" xr:uid="{00000000-0005-0000-0000-0000D8280000}"/>
    <cellStyle name="Normal 15 2 5 2 4" xfId="10456" xr:uid="{00000000-0005-0000-0000-0000D9280000}"/>
    <cellStyle name="Normal 15 2 5 2 4 2" xfId="10457" xr:uid="{00000000-0005-0000-0000-0000DA280000}"/>
    <cellStyle name="Normal 15 2 5 2 4 2 2" xfId="10458" xr:uid="{00000000-0005-0000-0000-0000DB280000}"/>
    <cellStyle name="Normal 15 2 5 2 4 3" xfId="10459" xr:uid="{00000000-0005-0000-0000-0000DC280000}"/>
    <cellStyle name="Normal 15 2 5 2 5" xfId="10460" xr:uid="{00000000-0005-0000-0000-0000DD280000}"/>
    <cellStyle name="Normal 15 2 5 2 5 2" xfId="10461" xr:uid="{00000000-0005-0000-0000-0000DE280000}"/>
    <cellStyle name="Normal 15 2 5 2 5 2 2" xfId="10462" xr:uid="{00000000-0005-0000-0000-0000DF280000}"/>
    <cellStyle name="Normal 15 2 5 2 5 3" xfId="10463" xr:uid="{00000000-0005-0000-0000-0000E0280000}"/>
    <cellStyle name="Normal 15 2 5 2 6" xfId="10464" xr:uid="{00000000-0005-0000-0000-0000E1280000}"/>
    <cellStyle name="Normal 15 2 5 2 6 2" xfId="10465" xr:uid="{00000000-0005-0000-0000-0000E2280000}"/>
    <cellStyle name="Normal 15 2 5 2 6 2 2" xfId="10466" xr:uid="{00000000-0005-0000-0000-0000E3280000}"/>
    <cellStyle name="Normal 15 2 5 2 6 3" xfId="10467" xr:uid="{00000000-0005-0000-0000-0000E4280000}"/>
    <cellStyle name="Normal 15 2 5 2 7" xfId="10468" xr:uid="{00000000-0005-0000-0000-0000E5280000}"/>
    <cellStyle name="Normal 15 2 5 2 7 2" xfId="10469" xr:uid="{00000000-0005-0000-0000-0000E6280000}"/>
    <cellStyle name="Normal 15 2 5 2 8" xfId="10470" xr:uid="{00000000-0005-0000-0000-0000E7280000}"/>
    <cellStyle name="Normal 15 2 5 2 8 2" xfId="10471" xr:uid="{00000000-0005-0000-0000-0000E8280000}"/>
    <cellStyle name="Normal 15 2 5 2 9" xfId="10472" xr:uid="{00000000-0005-0000-0000-0000E9280000}"/>
    <cellStyle name="Normal 15 2 5 3" xfId="10473" xr:uid="{00000000-0005-0000-0000-0000EA280000}"/>
    <cellStyle name="Normal 15 2 5 3 2" xfId="10474" xr:uid="{00000000-0005-0000-0000-0000EB280000}"/>
    <cellStyle name="Normal 15 2 5 3 2 2" xfId="10475" xr:uid="{00000000-0005-0000-0000-0000EC280000}"/>
    <cellStyle name="Normal 15 2 5 3 2 2 2" xfId="10476" xr:uid="{00000000-0005-0000-0000-0000ED280000}"/>
    <cellStyle name="Normal 15 2 5 3 2 2 2 2" xfId="10477" xr:uid="{00000000-0005-0000-0000-0000EE280000}"/>
    <cellStyle name="Normal 15 2 5 3 2 2 3" xfId="10478" xr:uid="{00000000-0005-0000-0000-0000EF280000}"/>
    <cellStyle name="Normal 15 2 5 3 2 3" xfId="10479" xr:uid="{00000000-0005-0000-0000-0000F0280000}"/>
    <cellStyle name="Normal 15 2 5 3 2 3 2" xfId="10480" xr:uid="{00000000-0005-0000-0000-0000F1280000}"/>
    <cellStyle name="Normal 15 2 5 3 2 3 2 2" xfId="10481" xr:uid="{00000000-0005-0000-0000-0000F2280000}"/>
    <cellStyle name="Normal 15 2 5 3 2 3 3" xfId="10482" xr:uid="{00000000-0005-0000-0000-0000F3280000}"/>
    <cellStyle name="Normal 15 2 5 3 2 4" xfId="10483" xr:uid="{00000000-0005-0000-0000-0000F4280000}"/>
    <cellStyle name="Normal 15 2 5 3 2 4 2" xfId="10484" xr:uid="{00000000-0005-0000-0000-0000F5280000}"/>
    <cellStyle name="Normal 15 2 5 3 2 4 2 2" xfId="10485" xr:uid="{00000000-0005-0000-0000-0000F6280000}"/>
    <cellStyle name="Normal 15 2 5 3 2 4 3" xfId="10486" xr:uid="{00000000-0005-0000-0000-0000F7280000}"/>
    <cellStyle name="Normal 15 2 5 3 2 5" xfId="10487" xr:uid="{00000000-0005-0000-0000-0000F8280000}"/>
    <cellStyle name="Normal 15 2 5 3 2 5 2" xfId="10488" xr:uid="{00000000-0005-0000-0000-0000F9280000}"/>
    <cellStyle name="Normal 15 2 5 3 2 6" xfId="10489" xr:uid="{00000000-0005-0000-0000-0000FA280000}"/>
    <cellStyle name="Normal 15 2 5 3 2 6 2" xfId="10490" xr:uid="{00000000-0005-0000-0000-0000FB280000}"/>
    <cellStyle name="Normal 15 2 5 3 2 7" xfId="10491" xr:uid="{00000000-0005-0000-0000-0000FC280000}"/>
    <cellStyle name="Normal 15 2 5 3 3" xfId="10492" xr:uid="{00000000-0005-0000-0000-0000FD280000}"/>
    <cellStyle name="Normal 15 2 5 3 3 2" xfId="10493" xr:uid="{00000000-0005-0000-0000-0000FE280000}"/>
    <cellStyle name="Normal 15 2 5 3 3 2 2" xfId="10494" xr:uid="{00000000-0005-0000-0000-0000FF280000}"/>
    <cellStyle name="Normal 15 2 5 3 3 3" xfId="10495" xr:uid="{00000000-0005-0000-0000-000000290000}"/>
    <cellStyle name="Normal 15 2 5 3 4" xfId="10496" xr:uid="{00000000-0005-0000-0000-000001290000}"/>
    <cellStyle name="Normal 15 2 5 3 4 2" xfId="10497" xr:uid="{00000000-0005-0000-0000-000002290000}"/>
    <cellStyle name="Normal 15 2 5 3 4 2 2" xfId="10498" xr:uid="{00000000-0005-0000-0000-000003290000}"/>
    <cellStyle name="Normal 15 2 5 3 4 3" xfId="10499" xr:uid="{00000000-0005-0000-0000-000004290000}"/>
    <cellStyle name="Normal 15 2 5 3 5" xfId="10500" xr:uid="{00000000-0005-0000-0000-000005290000}"/>
    <cellStyle name="Normal 15 2 5 3 5 2" xfId="10501" xr:uid="{00000000-0005-0000-0000-000006290000}"/>
    <cellStyle name="Normal 15 2 5 3 5 2 2" xfId="10502" xr:uid="{00000000-0005-0000-0000-000007290000}"/>
    <cellStyle name="Normal 15 2 5 3 5 3" xfId="10503" xr:uid="{00000000-0005-0000-0000-000008290000}"/>
    <cellStyle name="Normal 15 2 5 3 6" xfId="10504" xr:uid="{00000000-0005-0000-0000-000009290000}"/>
    <cellStyle name="Normal 15 2 5 3 6 2" xfId="10505" xr:uid="{00000000-0005-0000-0000-00000A290000}"/>
    <cellStyle name="Normal 15 2 5 3 7" xfId="10506" xr:uid="{00000000-0005-0000-0000-00000B290000}"/>
    <cellStyle name="Normal 15 2 5 3 7 2" xfId="10507" xr:uid="{00000000-0005-0000-0000-00000C290000}"/>
    <cellStyle name="Normal 15 2 5 3 8" xfId="10508" xr:uid="{00000000-0005-0000-0000-00000D290000}"/>
    <cellStyle name="Normal 15 2 5 4" xfId="10509" xr:uid="{00000000-0005-0000-0000-00000E290000}"/>
    <cellStyle name="Normal 15 2 5 4 2" xfId="10510" xr:uid="{00000000-0005-0000-0000-00000F290000}"/>
    <cellStyle name="Normal 15 2 5 4 2 2" xfId="10511" xr:uid="{00000000-0005-0000-0000-000010290000}"/>
    <cellStyle name="Normal 15 2 5 4 2 2 2" xfId="10512" xr:uid="{00000000-0005-0000-0000-000011290000}"/>
    <cellStyle name="Normal 15 2 5 4 2 3" xfId="10513" xr:uid="{00000000-0005-0000-0000-000012290000}"/>
    <cellStyle name="Normal 15 2 5 4 3" xfId="10514" xr:uid="{00000000-0005-0000-0000-000013290000}"/>
    <cellStyle name="Normal 15 2 5 4 3 2" xfId="10515" xr:uid="{00000000-0005-0000-0000-000014290000}"/>
    <cellStyle name="Normal 15 2 5 4 3 2 2" xfId="10516" xr:uid="{00000000-0005-0000-0000-000015290000}"/>
    <cellStyle name="Normal 15 2 5 4 3 3" xfId="10517" xr:uid="{00000000-0005-0000-0000-000016290000}"/>
    <cellStyle name="Normal 15 2 5 4 4" xfId="10518" xr:uid="{00000000-0005-0000-0000-000017290000}"/>
    <cellStyle name="Normal 15 2 5 4 4 2" xfId="10519" xr:uid="{00000000-0005-0000-0000-000018290000}"/>
    <cellStyle name="Normal 15 2 5 4 4 2 2" xfId="10520" xr:uid="{00000000-0005-0000-0000-000019290000}"/>
    <cellStyle name="Normal 15 2 5 4 4 3" xfId="10521" xr:uid="{00000000-0005-0000-0000-00001A290000}"/>
    <cellStyle name="Normal 15 2 5 4 5" xfId="10522" xr:uid="{00000000-0005-0000-0000-00001B290000}"/>
    <cellStyle name="Normal 15 2 5 4 5 2" xfId="10523" xr:uid="{00000000-0005-0000-0000-00001C290000}"/>
    <cellStyle name="Normal 15 2 5 4 6" xfId="10524" xr:uid="{00000000-0005-0000-0000-00001D290000}"/>
    <cellStyle name="Normal 15 2 5 4 6 2" xfId="10525" xr:uid="{00000000-0005-0000-0000-00001E290000}"/>
    <cellStyle name="Normal 15 2 5 4 7" xfId="10526" xr:uid="{00000000-0005-0000-0000-00001F290000}"/>
    <cellStyle name="Normal 15 2 5 5" xfId="10527" xr:uid="{00000000-0005-0000-0000-000020290000}"/>
    <cellStyle name="Normal 15 2 5 5 2" xfId="10528" xr:uid="{00000000-0005-0000-0000-000021290000}"/>
    <cellStyle name="Normal 15 2 5 5 2 2" xfId="10529" xr:uid="{00000000-0005-0000-0000-000022290000}"/>
    <cellStyle name="Normal 15 2 5 5 2 2 2" xfId="10530" xr:uid="{00000000-0005-0000-0000-000023290000}"/>
    <cellStyle name="Normal 15 2 5 5 2 3" xfId="10531" xr:uid="{00000000-0005-0000-0000-000024290000}"/>
    <cellStyle name="Normal 15 2 5 5 3" xfId="10532" xr:uid="{00000000-0005-0000-0000-000025290000}"/>
    <cellStyle name="Normal 15 2 5 5 3 2" xfId="10533" xr:uid="{00000000-0005-0000-0000-000026290000}"/>
    <cellStyle name="Normal 15 2 5 5 3 2 2" xfId="10534" xr:uid="{00000000-0005-0000-0000-000027290000}"/>
    <cellStyle name="Normal 15 2 5 5 3 3" xfId="10535" xr:uid="{00000000-0005-0000-0000-000028290000}"/>
    <cellStyle name="Normal 15 2 5 5 4" xfId="10536" xr:uid="{00000000-0005-0000-0000-000029290000}"/>
    <cellStyle name="Normal 15 2 5 5 4 2" xfId="10537" xr:uid="{00000000-0005-0000-0000-00002A290000}"/>
    <cellStyle name="Normal 15 2 5 5 4 2 2" xfId="10538" xr:uid="{00000000-0005-0000-0000-00002B290000}"/>
    <cellStyle name="Normal 15 2 5 5 4 3" xfId="10539" xr:uid="{00000000-0005-0000-0000-00002C290000}"/>
    <cellStyle name="Normal 15 2 5 5 5" xfId="10540" xr:uid="{00000000-0005-0000-0000-00002D290000}"/>
    <cellStyle name="Normal 15 2 5 5 5 2" xfId="10541" xr:uid="{00000000-0005-0000-0000-00002E290000}"/>
    <cellStyle name="Normal 15 2 5 5 6" xfId="10542" xr:uid="{00000000-0005-0000-0000-00002F290000}"/>
    <cellStyle name="Normal 15 2 5 5 6 2" xfId="10543" xr:uid="{00000000-0005-0000-0000-000030290000}"/>
    <cellStyle name="Normal 15 2 5 5 7" xfId="10544" xr:uid="{00000000-0005-0000-0000-000031290000}"/>
    <cellStyle name="Normal 15 2 5 6" xfId="10545" xr:uid="{00000000-0005-0000-0000-000032290000}"/>
    <cellStyle name="Normal 15 2 5 6 2" xfId="10546" xr:uid="{00000000-0005-0000-0000-000033290000}"/>
    <cellStyle name="Normal 15 2 5 6 2 2" xfId="10547" xr:uid="{00000000-0005-0000-0000-000034290000}"/>
    <cellStyle name="Normal 15 2 5 6 3" xfId="10548" xr:uid="{00000000-0005-0000-0000-000035290000}"/>
    <cellStyle name="Normal 15 2 5 7" xfId="10549" xr:uid="{00000000-0005-0000-0000-000036290000}"/>
    <cellStyle name="Normal 15 2 5 7 2" xfId="10550" xr:uid="{00000000-0005-0000-0000-000037290000}"/>
    <cellStyle name="Normal 15 2 5 7 2 2" xfId="10551" xr:uid="{00000000-0005-0000-0000-000038290000}"/>
    <cellStyle name="Normal 15 2 5 7 3" xfId="10552" xr:uid="{00000000-0005-0000-0000-000039290000}"/>
    <cellStyle name="Normal 15 2 5 8" xfId="10553" xr:uid="{00000000-0005-0000-0000-00003A290000}"/>
    <cellStyle name="Normal 15 2 5 8 2" xfId="10554" xr:uid="{00000000-0005-0000-0000-00003B290000}"/>
    <cellStyle name="Normal 15 2 5 8 2 2" xfId="10555" xr:uid="{00000000-0005-0000-0000-00003C290000}"/>
    <cellStyle name="Normal 15 2 5 8 3" xfId="10556" xr:uid="{00000000-0005-0000-0000-00003D290000}"/>
    <cellStyle name="Normal 15 2 5 9" xfId="10557" xr:uid="{00000000-0005-0000-0000-00003E290000}"/>
    <cellStyle name="Normal 15 2 5 9 2" xfId="10558" xr:uid="{00000000-0005-0000-0000-00003F290000}"/>
    <cellStyle name="Normal 15 2 6" xfId="10559" xr:uid="{00000000-0005-0000-0000-000040290000}"/>
    <cellStyle name="Normal 15 2 6 2" xfId="10560" xr:uid="{00000000-0005-0000-0000-000041290000}"/>
    <cellStyle name="Normal 15 2 6 2 2" xfId="10561" xr:uid="{00000000-0005-0000-0000-000042290000}"/>
    <cellStyle name="Normal 15 2 6 2 2 2" xfId="10562" xr:uid="{00000000-0005-0000-0000-000043290000}"/>
    <cellStyle name="Normal 15 2 6 2 2 2 2" xfId="10563" xr:uid="{00000000-0005-0000-0000-000044290000}"/>
    <cellStyle name="Normal 15 2 6 2 2 3" xfId="10564" xr:uid="{00000000-0005-0000-0000-000045290000}"/>
    <cellStyle name="Normal 15 2 6 2 3" xfId="10565" xr:uid="{00000000-0005-0000-0000-000046290000}"/>
    <cellStyle name="Normal 15 2 6 2 3 2" xfId="10566" xr:uid="{00000000-0005-0000-0000-000047290000}"/>
    <cellStyle name="Normal 15 2 6 2 3 2 2" xfId="10567" xr:uid="{00000000-0005-0000-0000-000048290000}"/>
    <cellStyle name="Normal 15 2 6 2 3 3" xfId="10568" xr:uid="{00000000-0005-0000-0000-000049290000}"/>
    <cellStyle name="Normal 15 2 6 2 4" xfId="10569" xr:uid="{00000000-0005-0000-0000-00004A290000}"/>
    <cellStyle name="Normal 15 2 6 2 4 2" xfId="10570" xr:uid="{00000000-0005-0000-0000-00004B290000}"/>
    <cellStyle name="Normal 15 2 6 2 4 2 2" xfId="10571" xr:uid="{00000000-0005-0000-0000-00004C290000}"/>
    <cellStyle name="Normal 15 2 6 2 4 3" xfId="10572" xr:uid="{00000000-0005-0000-0000-00004D290000}"/>
    <cellStyle name="Normal 15 2 6 2 5" xfId="10573" xr:uid="{00000000-0005-0000-0000-00004E290000}"/>
    <cellStyle name="Normal 15 2 6 2 5 2" xfId="10574" xr:uid="{00000000-0005-0000-0000-00004F290000}"/>
    <cellStyle name="Normal 15 2 6 2 6" xfId="10575" xr:uid="{00000000-0005-0000-0000-000050290000}"/>
    <cellStyle name="Normal 15 2 6 2 6 2" xfId="10576" xr:uid="{00000000-0005-0000-0000-000051290000}"/>
    <cellStyle name="Normal 15 2 6 2 7" xfId="10577" xr:uid="{00000000-0005-0000-0000-000052290000}"/>
    <cellStyle name="Normal 15 2 6 3" xfId="10578" xr:uid="{00000000-0005-0000-0000-000053290000}"/>
    <cellStyle name="Normal 15 2 6 3 2" xfId="10579" xr:uid="{00000000-0005-0000-0000-000054290000}"/>
    <cellStyle name="Normal 15 2 6 3 2 2" xfId="10580" xr:uid="{00000000-0005-0000-0000-000055290000}"/>
    <cellStyle name="Normal 15 2 6 3 2 2 2" xfId="10581" xr:uid="{00000000-0005-0000-0000-000056290000}"/>
    <cellStyle name="Normal 15 2 6 3 2 3" xfId="10582" xr:uid="{00000000-0005-0000-0000-000057290000}"/>
    <cellStyle name="Normal 15 2 6 3 3" xfId="10583" xr:uid="{00000000-0005-0000-0000-000058290000}"/>
    <cellStyle name="Normal 15 2 6 3 3 2" xfId="10584" xr:uid="{00000000-0005-0000-0000-000059290000}"/>
    <cellStyle name="Normal 15 2 6 3 3 2 2" xfId="10585" xr:uid="{00000000-0005-0000-0000-00005A290000}"/>
    <cellStyle name="Normal 15 2 6 3 3 3" xfId="10586" xr:uid="{00000000-0005-0000-0000-00005B290000}"/>
    <cellStyle name="Normal 15 2 6 3 4" xfId="10587" xr:uid="{00000000-0005-0000-0000-00005C290000}"/>
    <cellStyle name="Normal 15 2 6 3 4 2" xfId="10588" xr:uid="{00000000-0005-0000-0000-00005D290000}"/>
    <cellStyle name="Normal 15 2 6 3 4 2 2" xfId="10589" xr:uid="{00000000-0005-0000-0000-00005E290000}"/>
    <cellStyle name="Normal 15 2 6 3 4 3" xfId="10590" xr:uid="{00000000-0005-0000-0000-00005F290000}"/>
    <cellStyle name="Normal 15 2 6 3 5" xfId="10591" xr:uid="{00000000-0005-0000-0000-000060290000}"/>
    <cellStyle name="Normal 15 2 6 3 5 2" xfId="10592" xr:uid="{00000000-0005-0000-0000-000061290000}"/>
    <cellStyle name="Normal 15 2 6 3 6" xfId="10593" xr:uid="{00000000-0005-0000-0000-000062290000}"/>
    <cellStyle name="Normal 15 2 6 3 6 2" xfId="10594" xr:uid="{00000000-0005-0000-0000-000063290000}"/>
    <cellStyle name="Normal 15 2 6 3 7" xfId="10595" xr:uid="{00000000-0005-0000-0000-000064290000}"/>
    <cellStyle name="Normal 15 2 6 4" xfId="10596" xr:uid="{00000000-0005-0000-0000-000065290000}"/>
    <cellStyle name="Normal 15 2 6 4 2" xfId="10597" xr:uid="{00000000-0005-0000-0000-000066290000}"/>
    <cellStyle name="Normal 15 2 6 4 2 2" xfId="10598" xr:uid="{00000000-0005-0000-0000-000067290000}"/>
    <cellStyle name="Normal 15 2 6 4 3" xfId="10599" xr:uid="{00000000-0005-0000-0000-000068290000}"/>
    <cellStyle name="Normal 15 2 6 5" xfId="10600" xr:uid="{00000000-0005-0000-0000-000069290000}"/>
    <cellStyle name="Normal 15 2 6 5 2" xfId="10601" xr:uid="{00000000-0005-0000-0000-00006A290000}"/>
    <cellStyle name="Normal 15 2 6 5 2 2" xfId="10602" xr:uid="{00000000-0005-0000-0000-00006B290000}"/>
    <cellStyle name="Normal 15 2 6 5 3" xfId="10603" xr:uid="{00000000-0005-0000-0000-00006C290000}"/>
    <cellStyle name="Normal 15 2 6 6" xfId="10604" xr:uid="{00000000-0005-0000-0000-00006D290000}"/>
    <cellStyle name="Normal 15 2 6 6 2" xfId="10605" xr:uid="{00000000-0005-0000-0000-00006E290000}"/>
    <cellStyle name="Normal 15 2 6 6 2 2" xfId="10606" xr:uid="{00000000-0005-0000-0000-00006F290000}"/>
    <cellStyle name="Normal 15 2 6 6 3" xfId="10607" xr:uid="{00000000-0005-0000-0000-000070290000}"/>
    <cellStyle name="Normal 15 2 6 7" xfId="10608" xr:uid="{00000000-0005-0000-0000-000071290000}"/>
    <cellStyle name="Normal 15 2 6 7 2" xfId="10609" xr:uid="{00000000-0005-0000-0000-000072290000}"/>
    <cellStyle name="Normal 15 2 6 8" xfId="10610" xr:uid="{00000000-0005-0000-0000-000073290000}"/>
    <cellStyle name="Normal 15 2 6 8 2" xfId="10611" xr:uid="{00000000-0005-0000-0000-000074290000}"/>
    <cellStyle name="Normal 15 2 6 9" xfId="10612" xr:uid="{00000000-0005-0000-0000-000075290000}"/>
    <cellStyle name="Normal 15 2 7" xfId="10613" xr:uid="{00000000-0005-0000-0000-000076290000}"/>
    <cellStyle name="Normal 15 2 7 2" xfId="10614" xr:uid="{00000000-0005-0000-0000-000077290000}"/>
    <cellStyle name="Normal 15 2 7 2 2" xfId="10615" xr:uid="{00000000-0005-0000-0000-000078290000}"/>
    <cellStyle name="Normal 15 2 7 2 2 2" xfId="10616" xr:uid="{00000000-0005-0000-0000-000079290000}"/>
    <cellStyle name="Normal 15 2 7 2 3" xfId="10617" xr:uid="{00000000-0005-0000-0000-00007A290000}"/>
    <cellStyle name="Normal 15 2 7 3" xfId="10618" xr:uid="{00000000-0005-0000-0000-00007B290000}"/>
    <cellStyle name="Normal 15 2 7 3 2" xfId="10619" xr:uid="{00000000-0005-0000-0000-00007C290000}"/>
    <cellStyle name="Normal 15 2 7 3 2 2" xfId="10620" xr:uid="{00000000-0005-0000-0000-00007D290000}"/>
    <cellStyle name="Normal 15 2 7 3 3" xfId="10621" xr:uid="{00000000-0005-0000-0000-00007E290000}"/>
    <cellStyle name="Normal 15 2 7 4" xfId="10622" xr:uid="{00000000-0005-0000-0000-00007F290000}"/>
    <cellStyle name="Normal 15 2 7 4 2" xfId="10623" xr:uid="{00000000-0005-0000-0000-000080290000}"/>
    <cellStyle name="Normal 15 2 7 4 2 2" xfId="10624" xr:uid="{00000000-0005-0000-0000-000081290000}"/>
    <cellStyle name="Normal 15 2 7 4 3" xfId="10625" xr:uid="{00000000-0005-0000-0000-000082290000}"/>
    <cellStyle name="Normal 15 2 7 5" xfId="10626" xr:uid="{00000000-0005-0000-0000-000083290000}"/>
    <cellStyle name="Normal 15 2 7 5 2" xfId="10627" xr:uid="{00000000-0005-0000-0000-000084290000}"/>
    <cellStyle name="Normal 15 2 7 6" xfId="10628" xr:uid="{00000000-0005-0000-0000-000085290000}"/>
    <cellStyle name="Normal 15 2 7 6 2" xfId="10629" xr:uid="{00000000-0005-0000-0000-000086290000}"/>
    <cellStyle name="Normal 15 2 7 7" xfId="10630" xr:uid="{00000000-0005-0000-0000-000087290000}"/>
    <cellStyle name="Normal 15 2 8" xfId="10631" xr:uid="{00000000-0005-0000-0000-000088290000}"/>
    <cellStyle name="Normal 15 2 8 2" xfId="10632" xr:uid="{00000000-0005-0000-0000-000089290000}"/>
    <cellStyle name="Normal 15 2 8 2 2" xfId="10633" xr:uid="{00000000-0005-0000-0000-00008A290000}"/>
    <cellStyle name="Normal 15 2 8 2 2 2" xfId="10634" xr:uid="{00000000-0005-0000-0000-00008B290000}"/>
    <cellStyle name="Normal 15 2 8 2 3" xfId="10635" xr:uid="{00000000-0005-0000-0000-00008C290000}"/>
    <cellStyle name="Normal 15 2 8 3" xfId="10636" xr:uid="{00000000-0005-0000-0000-00008D290000}"/>
    <cellStyle name="Normal 15 2 8 3 2" xfId="10637" xr:uid="{00000000-0005-0000-0000-00008E290000}"/>
    <cellStyle name="Normal 15 2 8 3 2 2" xfId="10638" xr:uid="{00000000-0005-0000-0000-00008F290000}"/>
    <cellStyle name="Normal 15 2 8 3 3" xfId="10639" xr:uid="{00000000-0005-0000-0000-000090290000}"/>
    <cellStyle name="Normal 15 2 8 4" xfId="10640" xr:uid="{00000000-0005-0000-0000-000091290000}"/>
    <cellStyle name="Normal 15 2 8 4 2" xfId="10641" xr:uid="{00000000-0005-0000-0000-000092290000}"/>
    <cellStyle name="Normal 15 2 8 4 2 2" xfId="10642" xr:uid="{00000000-0005-0000-0000-000093290000}"/>
    <cellStyle name="Normal 15 2 8 4 3" xfId="10643" xr:uid="{00000000-0005-0000-0000-000094290000}"/>
    <cellStyle name="Normal 15 2 8 5" xfId="10644" xr:uid="{00000000-0005-0000-0000-000095290000}"/>
    <cellStyle name="Normal 15 2 8 5 2" xfId="10645" xr:uid="{00000000-0005-0000-0000-000096290000}"/>
    <cellStyle name="Normal 15 2 8 6" xfId="10646" xr:uid="{00000000-0005-0000-0000-000097290000}"/>
    <cellStyle name="Normal 15 2 8 6 2" xfId="10647" xr:uid="{00000000-0005-0000-0000-000098290000}"/>
    <cellStyle name="Normal 15 2 8 7" xfId="10648" xr:uid="{00000000-0005-0000-0000-000099290000}"/>
    <cellStyle name="Normal 15 2 9" xfId="10649" xr:uid="{00000000-0005-0000-0000-00009A290000}"/>
    <cellStyle name="Normal 15 2 9 2" xfId="10650" xr:uid="{00000000-0005-0000-0000-00009B290000}"/>
    <cellStyle name="Normal 15 2 9 2 2" xfId="10651" xr:uid="{00000000-0005-0000-0000-00009C290000}"/>
    <cellStyle name="Normal 15 2 9 3" xfId="10652" xr:uid="{00000000-0005-0000-0000-00009D290000}"/>
    <cellStyle name="Normal 15 2_Confidential Information" xfId="10653" xr:uid="{00000000-0005-0000-0000-00009E290000}"/>
    <cellStyle name="Normal 15 3" xfId="10654" xr:uid="{00000000-0005-0000-0000-00009F290000}"/>
    <cellStyle name="Normal 15 3 10" xfId="10655" xr:uid="{00000000-0005-0000-0000-0000A0290000}"/>
    <cellStyle name="Normal 15 3 10 2" xfId="10656" xr:uid="{00000000-0005-0000-0000-0000A1290000}"/>
    <cellStyle name="Normal 15 3 10 2 2" xfId="10657" xr:uid="{00000000-0005-0000-0000-0000A2290000}"/>
    <cellStyle name="Normal 15 3 10 3" xfId="10658" xr:uid="{00000000-0005-0000-0000-0000A3290000}"/>
    <cellStyle name="Normal 15 3 11" xfId="10659" xr:uid="{00000000-0005-0000-0000-0000A4290000}"/>
    <cellStyle name="Normal 15 3 11 2" xfId="10660" xr:uid="{00000000-0005-0000-0000-0000A5290000}"/>
    <cellStyle name="Normal 15 3 12" xfId="10661" xr:uid="{00000000-0005-0000-0000-0000A6290000}"/>
    <cellStyle name="Normal 15 3 12 2" xfId="10662" xr:uid="{00000000-0005-0000-0000-0000A7290000}"/>
    <cellStyle name="Normal 15 3 13" xfId="10663" xr:uid="{00000000-0005-0000-0000-0000A8290000}"/>
    <cellStyle name="Normal 15 3 2" xfId="10664" xr:uid="{00000000-0005-0000-0000-0000A9290000}"/>
    <cellStyle name="Normal 15 3 2 10" xfId="10665" xr:uid="{00000000-0005-0000-0000-0000AA290000}"/>
    <cellStyle name="Normal 15 3 2 10 2" xfId="10666" xr:uid="{00000000-0005-0000-0000-0000AB290000}"/>
    <cellStyle name="Normal 15 3 2 11" xfId="10667" xr:uid="{00000000-0005-0000-0000-0000AC290000}"/>
    <cellStyle name="Normal 15 3 2 2" xfId="10668" xr:uid="{00000000-0005-0000-0000-0000AD290000}"/>
    <cellStyle name="Normal 15 3 2 2 2" xfId="10669" xr:uid="{00000000-0005-0000-0000-0000AE290000}"/>
    <cellStyle name="Normal 15 3 2 2 2 2" xfId="10670" xr:uid="{00000000-0005-0000-0000-0000AF290000}"/>
    <cellStyle name="Normal 15 3 2 2 2 2 2" xfId="10671" xr:uid="{00000000-0005-0000-0000-0000B0290000}"/>
    <cellStyle name="Normal 15 3 2 2 2 2 2 2" xfId="10672" xr:uid="{00000000-0005-0000-0000-0000B1290000}"/>
    <cellStyle name="Normal 15 3 2 2 2 2 3" xfId="10673" xr:uid="{00000000-0005-0000-0000-0000B2290000}"/>
    <cellStyle name="Normal 15 3 2 2 2 3" xfId="10674" xr:uid="{00000000-0005-0000-0000-0000B3290000}"/>
    <cellStyle name="Normal 15 3 2 2 2 3 2" xfId="10675" xr:uid="{00000000-0005-0000-0000-0000B4290000}"/>
    <cellStyle name="Normal 15 3 2 2 2 3 2 2" xfId="10676" xr:uid="{00000000-0005-0000-0000-0000B5290000}"/>
    <cellStyle name="Normal 15 3 2 2 2 3 3" xfId="10677" xr:uid="{00000000-0005-0000-0000-0000B6290000}"/>
    <cellStyle name="Normal 15 3 2 2 2 4" xfId="10678" xr:uid="{00000000-0005-0000-0000-0000B7290000}"/>
    <cellStyle name="Normal 15 3 2 2 2 4 2" xfId="10679" xr:uid="{00000000-0005-0000-0000-0000B8290000}"/>
    <cellStyle name="Normal 15 3 2 2 2 4 2 2" xfId="10680" xr:uid="{00000000-0005-0000-0000-0000B9290000}"/>
    <cellStyle name="Normal 15 3 2 2 2 4 3" xfId="10681" xr:uid="{00000000-0005-0000-0000-0000BA290000}"/>
    <cellStyle name="Normal 15 3 2 2 2 5" xfId="10682" xr:uid="{00000000-0005-0000-0000-0000BB290000}"/>
    <cellStyle name="Normal 15 3 2 2 2 5 2" xfId="10683" xr:uid="{00000000-0005-0000-0000-0000BC290000}"/>
    <cellStyle name="Normal 15 3 2 2 2 6" xfId="10684" xr:uid="{00000000-0005-0000-0000-0000BD290000}"/>
    <cellStyle name="Normal 15 3 2 2 2 6 2" xfId="10685" xr:uid="{00000000-0005-0000-0000-0000BE290000}"/>
    <cellStyle name="Normal 15 3 2 2 2 7" xfId="10686" xr:uid="{00000000-0005-0000-0000-0000BF290000}"/>
    <cellStyle name="Normal 15 3 2 2 3" xfId="10687" xr:uid="{00000000-0005-0000-0000-0000C0290000}"/>
    <cellStyle name="Normal 15 3 2 2 3 2" xfId="10688" xr:uid="{00000000-0005-0000-0000-0000C1290000}"/>
    <cellStyle name="Normal 15 3 2 2 3 2 2" xfId="10689" xr:uid="{00000000-0005-0000-0000-0000C2290000}"/>
    <cellStyle name="Normal 15 3 2 2 3 2 2 2" xfId="10690" xr:uid="{00000000-0005-0000-0000-0000C3290000}"/>
    <cellStyle name="Normal 15 3 2 2 3 2 3" xfId="10691" xr:uid="{00000000-0005-0000-0000-0000C4290000}"/>
    <cellStyle name="Normal 15 3 2 2 3 3" xfId="10692" xr:uid="{00000000-0005-0000-0000-0000C5290000}"/>
    <cellStyle name="Normal 15 3 2 2 3 3 2" xfId="10693" xr:uid="{00000000-0005-0000-0000-0000C6290000}"/>
    <cellStyle name="Normal 15 3 2 2 3 3 2 2" xfId="10694" xr:uid="{00000000-0005-0000-0000-0000C7290000}"/>
    <cellStyle name="Normal 15 3 2 2 3 3 3" xfId="10695" xr:uid="{00000000-0005-0000-0000-0000C8290000}"/>
    <cellStyle name="Normal 15 3 2 2 3 4" xfId="10696" xr:uid="{00000000-0005-0000-0000-0000C9290000}"/>
    <cellStyle name="Normal 15 3 2 2 3 4 2" xfId="10697" xr:uid="{00000000-0005-0000-0000-0000CA290000}"/>
    <cellStyle name="Normal 15 3 2 2 3 4 2 2" xfId="10698" xr:uid="{00000000-0005-0000-0000-0000CB290000}"/>
    <cellStyle name="Normal 15 3 2 2 3 4 3" xfId="10699" xr:uid="{00000000-0005-0000-0000-0000CC290000}"/>
    <cellStyle name="Normal 15 3 2 2 3 5" xfId="10700" xr:uid="{00000000-0005-0000-0000-0000CD290000}"/>
    <cellStyle name="Normal 15 3 2 2 3 5 2" xfId="10701" xr:uid="{00000000-0005-0000-0000-0000CE290000}"/>
    <cellStyle name="Normal 15 3 2 2 3 6" xfId="10702" xr:uid="{00000000-0005-0000-0000-0000CF290000}"/>
    <cellStyle name="Normal 15 3 2 2 3 6 2" xfId="10703" xr:uid="{00000000-0005-0000-0000-0000D0290000}"/>
    <cellStyle name="Normal 15 3 2 2 3 7" xfId="10704" xr:uid="{00000000-0005-0000-0000-0000D1290000}"/>
    <cellStyle name="Normal 15 3 2 2 4" xfId="10705" xr:uid="{00000000-0005-0000-0000-0000D2290000}"/>
    <cellStyle name="Normal 15 3 2 2 4 2" xfId="10706" xr:uid="{00000000-0005-0000-0000-0000D3290000}"/>
    <cellStyle name="Normal 15 3 2 2 4 2 2" xfId="10707" xr:uid="{00000000-0005-0000-0000-0000D4290000}"/>
    <cellStyle name="Normal 15 3 2 2 4 3" xfId="10708" xr:uid="{00000000-0005-0000-0000-0000D5290000}"/>
    <cellStyle name="Normal 15 3 2 2 5" xfId="10709" xr:uid="{00000000-0005-0000-0000-0000D6290000}"/>
    <cellStyle name="Normal 15 3 2 2 5 2" xfId="10710" xr:uid="{00000000-0005-0000-0000-0000D7290000}"/>
    <cellStyle name="Normal 15 3 2 2 5 2 2" xfId="10711" xr:uid="{00000000-0005-0000-0000-0000D8290000}"/>
    <cellStyle name="Normal 15 3 2 2 5 3" xfId="10712" xr:uid="{00000000-0005-0000-0000-0000D9290000}"/>
    <cellStyle name="Normal 15 3 2 2 6" xfId="10713" xr:uid="{00000000-0005-0000-0000-0000DA290000}"/>
    <cellStyle name="Normal 15 3 2 2 6 2" xfId="10714" xr:uid="{00000000-0005-0000-0000-0000DB290000}"/>
    <cellStyle name="Normal 15 3 2 2 6 2 2" xfId="10715" xr:uid="{00000000-0005-0000-0000-0000DC290000}"/>
    <cellStyle name="Normal 15 3 2 2 6 3" xfId="10716" xr:uid="{00000000-0005-0000-0000-0000DD290000}"/>
    <cellStyle name="Normal 15 3 2 2 7" xfId="10717" xr:uid="{00000000-0005-0000-0000-0000DE290000}"/>
    <cellStyle name="Normal 15 3 2 2 7 2" xfId="10718" xr:uid="{00000000-0005-0000-0000-0000DF290000}"/>
    <cellStyle name="Normal 15 3 2 2 8" xfId="10719" xr:uid="{00000000-0005-0000-0000-0000E0290000}"/>
    <cellStyle name="Normal 15 3 2 2 8 2" xfId="10720" xr:uid="{00000000-0005-0000-0000-0000E1290000}"/>
    <cellStyle name="Normal 15 3 2 2 9" xfId="10721" xr:uid="{00000000-0005-0000-0000-0000E2290000}"/>
    <cellStyle name="Normal 15 3 2 3" xfId="10722" xr:uid="{00000000-0005-0000-0000-0000E3290000}"/>
    <cellStyle name="Normal 15 3 2 3 2" xfId="10723" xr:uid="{00000000-0005-0000-0000-0000E4290000}"/>
    <cellStyle name="Normal 15 3 2 3 2 2" xfId="10724" xr:uid="{00000000-0005-0000-0000-0000E5290000}"/>
    <cellStyle name="Normal 15 3 2 3 2 2 2" xfId="10725" xr:uid="{00000000-0005-0000-0000-0000E6290000}"/>
    <cellStyle name="Normal 15 3 2 3 2 2 2 2" xfId="10726" xr:uid="{00000000-0005-0000-0000-0000E7290000}"/>
    <cellStyle name="Normal 15 3 2 3 2 2 3" xfId="10727" xr:uid="{00000000-0005-0000-0000-0000E8290000}"/>
    <cellStyle name="Normal 15 3 2 3 2 3" xfId="10728" xr:uid="{00000000-0005-0000-0000-0000E9290000}"/>
    <cellStyle name="Normal 15 3 2 3 2 3 2" xfId="10729" xr:uid="{00000000-0005-0000-0000-0000EA290000}"/>
    <cellStyle name="Normal 15 3 2 3 2 3 2 2" xfId="10730" xr:uid="{00000000-0005-0000-0000-0000EB290000}"/>
    <cellStyle name="Normal 15 3 2 3 2 3 3" xfId="10731" xr:uid="{00000000-0005-0000-0000-0000EC290000}"/>
    <cellStyle name="Normal 15 3 2 3 2 4" xfId="10732" xr:uid="{00000000-0005-0000-0000-0000ED290000}"/>
    <cellStyle name="Normal 15 3 2 3 2 4 2" xfId="10733" xr:uid="{00000000-0005-0000-0000-0000EE290000}"/>
    <cellStyle name="Normal 15 3 2 3 2 4 2 2" xfId="10734" xr:uid="{00000000-0005-0000-0000-0000EF290000}"/>
    <cellStyle name="Normal 15 3 2 3 2 4 3" xfId="10735" xr:uid="{00000000-0005-0000-0000-0000F0290000}"/>
    <cellStyle name="Normal 15 3 2 3 2 5" xfId="10736" xr:uid="{00000000-0005-0000-0000-0000F1290000}"/>
    <cellStyle name="Normal 15 3 2 3 2 5 2" xfId="10737" xr:uid="{00000000-0005-0000-0000-0000F2290000}"/>
    <cellStyle name="Normal 15 3 2 3 2 6" xfId="10738" xr:uid="{00000000-0005-0000-0000-0000F3290000}"/>
    <cellStyle name="Normal 15 3 2 3 2 6 2" xfId="10739" xr:uid="{00000000-0005-0000-0000-0000F4290000}"/>
    <cellStyle name="Normal 15 3 2 3 2 7" xfId="10740" xr:uid="{00000000-0005-0000-0000-0000F5290000}"/>
    <cellStyle name="Normal 15 3 2 3 3" xfId="10741" xr:uid="{00000000-0005-0000-0000-0000F6290000}"/>
    <cellStyle name="Normal 15 3 2 3 3 2" xfId="10742" xr:uid="{00000000-0005-0000-0000-0000F7290000}"/>
    <cellStyle name="Normal 15 3 2 3 3 2 2" xfId="10743" xr:uid="{00000000-0005-0000-0000-0000F8290000}"/>
    <cellStyle name="Normal 15 3 2 3 3 3" xfId="10744" xr:uid="{00000000-0005-0000-0000-0000F9290000}"/>
    <cellStyle name="Normal 15 3 2 3 4" xfId="10745" xr:uid="{00000000-0005-0000-0000-0000FA290000}"/>
    <cellStyle name="Normal 15 3 2 3 4 2" xfId="10746" xr:uid="{00000000-0005-0000-0000-0000FB290000}"/>
    <cellStyle name="Normal 15 3 2 3 4 2 2" xfId="10747" xr:uid="{00000000-0005-0000-0000-0000FC290000}"/>
    <cellStyle name="Normal 15 3 2 3 4 3" xfId="10748" xr:uid="{00000000-0005-0000-0000-0000FD290000}"/>
    <cellStyle name="Normal 15 3 2 3 5" xfId="10749" xr:uid="{00000000-0005-0000-0000-0000FE290000}"/>
    <cellStyle name="Normal 15 3 2 3 5 2" xfId="10750" xr:uid="{00000000-0005-0000-0000-0000FF290000}"/>
    <cellStyle name="Normal 15 3 2 3 5 2 2" xfId="10751" xr:uid="{00000000-0005-0000-0000-0000002A0000}"/>
    <cellStyle name="Normal 15 3 2 3 5 3" xfId="10752" xr:uid="{00000000-0005-0000-0000-0000012A0000}"/>
    <cellStyle name="Normal 15 3 2 3 6" xfId="10753" xr:uid="{00000000-0005-0000-0000-0000022A0000}"/>
    <cellStyle name="Normal 15 3 2 3 6 2" xfId="10754" xr:uid="{00000000-0005-0000-0000-0000032A0000}"/>
    <cellStyle name="Normal 15 3 2 3 7" xfId="10755" xr:uid="{00000000-0005-0000-0000-0000042A0000}"/>
    <cellStyle name="Normal 15 3 2 3 7 2" xfId="10756" xr:uid="{00000000-0005-0000-0000-0000052A0000}"/>
    <cellStyle name="Normal 15 3 2 3 8" xfId="10757" xr:uid="{00000000-0005-0000-0000-0000062A0000}"/>
    <cellStyle name="Normal 15 3 2 4" xfId="10758" xr:uid="{00000000-0005-0000-0000-0000072A0000}"/>
    <cellStyle name="Normal 15 3 2 4 2" xfId="10759" xr:uid="{00000000-0005-0000-0000-0000082A0000}"/>
    <cellStyle name="Normal 15 3 2 4 2 2" xfId="10760" xr:uid="{00000000-0005-0000-0000-0000092A0000}"/>
    <cellStyle name="Normal 15 3 2 4 2 2 2" xfId="10761" xr:uid="{00000000-0005-0000-0000-00000A2A0000}"/>
    <cellStyle name="Normal 15 3 2 4 2 3" xfId="10762" xr:uid="{00000000-0005-0000-0000-00000B2A0000}"/>
    <cellStyle name="Normal 15 3 2 4 3" xfId="10763" xr:uid="{00000000-0005-0000-0000-00000C2A0000}"/>
    <cellStyle name="Normal 15 3 2 4 3 2" xfId="10764" xr:uid="{00000000-0005-0000-0000-00000D2A0000}"/>
    <cellStyle name="Normal 15 3 2 4 3 2 2" xfId="10765" xr:uid="{00000000-0005-0000-0000-00000E2A0000}"/>
    <cellStyle name="Normal 15 3 2 4 3 3" xfId="10766" xr:uid="{00000000-0005-0000-0000-00000F2A0000}"/>
    <cellStyle name="Normal 15 3 2 4 4" xfId="10767" xr:uid="{00000000-0005-0000-0000-0000102A0000}"/>
    <cellStyle name="Normal 15 3 2 4 4 2" xfId="10768" xr:uid="{00000000-0005-0000-0000-0000112A0000}"/>
    <cellStyle name="Normal 15 3 2 4 4 2 2" xfId="10769" xr:uid="{00000000-0005-0000-0000-0000122A0000}"/>
    <cellStyle name="Normal 15 3 2 4 4 3" xfId="10770" xr:uid="{00000000-0005-0000-0000-0000132A0000}"/>
    <cellStyle name="Normal 15 3 2 4 5" xfId="10771" xr:uid="{00000000-0005-0000-0000-0000142A0000}"/>
    <cellStyle name="Normal 15 3 2 4 5 2" xfId="10772" xr:uid="{00000000-0005-0000-0000-0000152A0000}"/>
    <cellStyle name="Normal 15 3 2 4 6" xfId="10773" xr:uid="{00000000-0005-0000-0000-0000162A0000}"/>
    <cellStyle name="Normal 15 3 2 4 6 2" xfId="10774" xr:uid="{00000000-0005-0000-0000-0000172A0000}"/>
    <cellStyle name="Normal 15 3 2 4 7" xfId="10775" xr:uid="{00000000-0005-0000-0000-0000182A0000}"/>
    <cellStyle name="Normal 15 3 2 5" xfId="10776" xr:uid="{00000000-0005-0000-0000-0000192A0000}"/>
    <cellStyle name="Normal 15 3 2 5 2" xfId="10777" xr:uid="{00000000-0005-0000-0000-00001A2A0000}"/>
    <cellStyle name="Normal 15 3 2 5 2 2" xfId="10778" xr:uid="{00000000-0005-0000-0000-00001B2A0000}"/>
    <cellStyle name="Normal 15 3 2 5 2 2 2" xfId="10779" xr:uid="{00000000-0005-0000-0000-00001C2A0000}"/>
    <cellStyle name="Normal 15 3 2 5 2 3" xfId="10780" xr:uid="{00000000-0005-0000-0000-00001D2A0000}"/>
    <cellStyle name="Normal 15 3 2 5 3" xfId="10781" xr:uid="{00000000-0005-0000-0000-00001E2A0000}"/>
    <cellStyle name="Normal 15 3 2 5 3 2" xfId="10782" xr:uid="{00000000-0005-0000-0000-00001F2A0000}"/>
    <cellStyle name="Normal 15 3 2 5 3 2 2" xfId="10783" xr:uid="{00000000-0005-0000-0000-0000202A0000}"/>
    <cellStyle name="Normal 15 3 2 5 3 3" xfId="10784" xr:uid="{00000000-0005-0000-0000-0000212A0000}"/>
    <cellStyle name="Normal 15 3 2 5 4" xfId="10785" xr:uid="{00000000-0005-0000-0000-0000222A0000}"/>
    <cellStyle name="Normal 15 3 2 5 4 2" xfId="10786" xr:uid="{00000000-0005-0000-0000-0000232A0000}"/>
    <cellStyle name="Normal 15 3 2 5 4 2 2" xfId="10787" xr:uid="{00000000-0005-0000-0000-0000242A0000}"/>
    <cellStyle name="Normal 15 3 2 5 4 3" xfId="10788" xr:uid="{00000000-0005-0000-0000-0000252A0000}"/>
    <cellStyle name="Normal 15 3 2 5 5" xfId="10789" xr:uid="{00000000-0005-0000-0000-0000262A0000}"/>
    <cellStyle name="Normal 15 3 2 5 5 2" xfId="10790" xr:uid="{00000000-0005-0000-0000-0000272A0000}"/>
    <cellStyle name="Normal 15 3 2 5 6" xfId="10791" xr:uid="{00000000-0005-0000-0000-0000282A0000}"/>
    <cellStyle name="Normal 15 3 2 5 6 2" xfId="10792" xr:uid="{00000000-0005-0000-0000-0000292A0000}"/>
    <cellStyle name="Normal 15 3 2 5 7" xfId="10793" xr:uid="{00000000-0005-0000-0000-00002A2A0000}"/>
    <cellStyle name="Normal 15 3 2 6" xfId="10794" xr:uid="{00000000-0005-0000-0000-00002B2A0000}"/>
    <cellStyle name="Normal 15 3 2 6 2" xfId="10795" xr:uid="{00000000-0005-0000-0000-00002C2A0000}"/>
    <cellStyle name="Normal 15 3 2 6 2 2" xfId="10796" xr:uid="{00000000-0005-0000-0000-00002D2A0000}"/>
    <cellStyle name="Normal 15 3 2 6 3" xfId="10797" xr:uid="{00000000-0005-0000-0000-00002E2A0000}"/>
    <cellStyle name="Normal 15 3 2 7" xfId="10798" xr:uid="{00000000-0005-0000-0000-00002F2A0000}"/>
    <cellStyle name="Normal 15 3 2 7 2" xfId="10799" xr:uid="{00000000-0005-0000-0000-0000302A0000}"/>
    <cellStyle name="Normal 15 3 2 7 2 2" xfId="10800" xr:uid="{00000000-0005-0000-0000-0000312A0000}"/>
    <cellStyle name="Normal 15 3 2 7 3" xfId="10801" xr:uid="{00000000-0005-0000-0000-0000322A0000}"/>
    <cellStyle name="Normal 15 3 2 8" xfId="10802" xr:uid="{00000000-0005-0000-0000-0000332A0000}"/>
    <cellStyle name="Normal 15 3 2 8 2" xfId="10803" xr:uid="{00000000-0005-0000-0000-0000342A0000}"/>
    <cellStyle name="Normal 15 3 2 8 2 2" xfId="10804" xr:uid="{00000000-0005-0000-0000-0000352A0000}"/>
    <cellStyle name="Normal 15 3 2 8 3" xfId="10805" xr:uid="{00000000-0005-0000-0000-0000362A0000}"/>
    <cellStyle name="Normal 15 3 2 9" xfId="10806" xr:uid="{00000000-0005-0000-0000-0000372A0000}"/>
    <cellStyle name="Normal 15 3 2 9 2" xfId="10807" xr:uid="{00000000-0005-0000-0000-0000382A0000}"/>
    <cellStyle name="Normal 15 3 3" xfId="10808" xr:uid="{00000000-0005-0000-0000-0000392A0000}"/>
    <cellStyle name="Normal 15 3 3 10" xfId="10809" xr:uid="{00000000-0005-0000-0000-00003A2A0000}"/>
    <cellStyle name="Normal 15 3 3 10 2" xfId="10810" xr:uid="{00000000-0005-0000-0000-00003B2A0000}"/>
    <cellStyle name="Normal 15 3 3 11" xfId="10811" xr:uid="{00000000-0005-0000-0000-00003C2A0000}"/>
    <cellStyle name="Normal 15 3 3 2" xfId="10812" xr:uid="{00000000-0005-0000-0000-00003D2A0000}"/>
    <cellStyle name="Normal 15 3 3 2 2" xfId="10813" xr:uid="{00000000-0005-0000-0000-00003E2A0000}"/>
    <cellStyle name="Normal 15 3 3 2 2 2" xfId="10814" xr:uid="{00000000-0005-0000-0000-00003F2A0000}"/>
    <cellStyle name="Normal 15 3 3 2 2 2 2" xfId="10815" xr:uid="{00000000-0005-0000-0000-0000402A0000}"/>
    <cellStyle name="Normal 15 3 3 2 2 2 2 2" xfId="10816" xr:uid="{00000000-0005-0000-0000-0000412A0000}"/>
    <cellStyle name="Normal 15 3 3 2 2 2 3" xfId="10817" xr:uid="{00000000-0005-0000-0000-0000422A0000}"/>
    <cellStyle name="Normal 15 3 3 2 2 3" xfId="10818" xr:uid="{00000000-0005-0000-0000-0000432A0000}"/>
    <cellStyle name="Normal 15 3 3 2 2 3 2" xfId="10819" xr:uid="{00000000-0005-0000-0000-0000442A0000}"/>
    <cellStyle name="Normal 15 3 3 2 2 3 2 2" xfId="10820" xr:uid="{00000000-0005-0000-0000-0000452A0000}"/>
    <cellStyle name="Normal 15 3 3 2 2 3 3" xfId="10821" xr:uid="{00000000-0005-0000-0000-0000462A0000}"/>
    <cellStyle name="Normal 15 3 3 2 2 4" xfId="10822" xr:uid="{00000000-0005-0000-0000-0000472A0000}"/>
    <cellStyle name="Normal 15 3 3 2 2 4 2" xfId="10823" xr:uid="{00000000-0005-0000-0000-0000482A0000}"/>
    <cellStyle name="Normal 15 3 3 2 2 4 2 2" xfId="10824" xr:uid="{00000000-0005-0000-0000-0000492A0000}"/>
    <cellStyle name="Normal 15 3 3 2 2 4 3" xfId="10825" xr:uid="{00000000-0005-0000-0000-00004A2A0000}"/>
    <cellStyle name="Normal 15 3 3 2 2 5" xfId="10826" xr:uid="{00000000-0005-0000-0000-00004B2A0000}"/>
    <cellStyle name="Normal 15 3 3 2 2 5 2" xfId="10827" xr:uid="{00000000-0005-0000-0000-00004C2A0000}"/>
    <cellStyle name="Normal 15 3 3 2 2 6" xfId="10828" xr:uid="{00000000-0005-0000-0000-00004D2A0000}"/>
    <cellStyle name="Normal 15 3 3 2 2 6 2" xfId="10829" xr:uid="{00000000-0005-0000-0000-00004E2A0000}"/>
    <cellStyle name="Normal 15 3 3 2 2 7" xfId="10830" xr:uid="{00000000-0005-0000-0000-00004F2A0000}"/>
    <cellStyle name="Normal 15 3 3 2 3" xfId="10831" xr:uid="{00000000-0005-0000-0000-0000502A0000}"/>
    <cellStyle name="Normal 15 3 3 2 3 2" xfId="10832" xr:uid="{00000000-0005-0000-0000-0000512A0000}"/>
    <cellStyle name="Normal 15 3 3 2 3 2 2" xfId="10833" xr:uid="{00000000-0005-0000-0000-0000522A0000}"/>
    <cellStyle name="Normal 15 3 3 2 3 2 2 2" xfId="10834" xr:uid="{00000000-0005-0000-0000-0000532A0000}"/>
    <cellStyle name="Normal 15 3 3 2 3 2 3" xfId="10835" xr:uid="{00000000-0005-0000-0000-0000542A0000}"/>
    <cellStyle name="Normal 15 3 3 2 3 3" xfId="10836" xr:uid="{00000000-0005-0000-0000-0000552A0000}"/>
    <cellStyle name="Normal 15 3 3 2 3 3 2" xfId="10837" xr:uid="{00000000-0005-0000-0000-0000562A0000}"/>
    <cellStyle name="Normal 15 3 3 2 3 3 2 2" xfId="10838" xr:uid="{00000000-0005-0000-0000-0000572A0000}"/>
    <cellStyle name="Normal 15 3 3 2 3 3 3" xfId="10839" xr:uid="{00000000-0005-0000-0000-0000582A0000}"/>
    <cellStyle name="Normal 15 3 3 2 3 4" xfId="10840" xr:uid="{00000000-0005-0000-0000-0000592A0000}"/>
    <cellStyle name="Normal 15 3 3 2 3 4 2" xfId="10841" xr:uid="{00000000-0005-0000-0000-00005A2A0000}"/>
    <cellStyle name="Normal 15 3 3 2 3 4 2 2" xfId="10842" xr:uid="{00000000-0005-0000-0000-00005B2A0000}"/>
    <cellStyle name="Normal 15 3 3 2 3 4 3" xfId="10843" xr:uid="{00000000-0005-0000-0000-00005C2A0000}"/>
    <cellStyle name="Normal 15 3 3 2 3 5" xfId="10844" xr:uid="{00000000-0005-0000-0000-00005D2A0000}"/>
    <cellStyle name="Normal 15 3 3 2 3 5 2" xfId="10845" xr:uid="{00000000-0005-0000-0000-00005E2A0000}"/>
    <cellStyle name="Normal 15 3 3 2 3 6" xfId="10846" xr:uid="{00000000-0005-0000-0000-00005F2A0000}"/>
    <cellStyle name="Normal 15 3 3 2 3 6 2" xfId="10847" xr:uid="{00000000-0005-0000-0000-0000602A0000}"/>
    <cellStyle name="Normal 15 3 3 2 3 7" xfId="10848" xr:uid="{00000000-0005-0000-0000-0000612A0000}"/>
    <cellStyle name="Normal 15 3 3 2 4" xfId="10849" xr:uid="{00000000-0005-0000-0000-0000622A0000}"/>
    <cellStyle name="Normal 15 3 3 2 4 2" xfId="10850" xr:uid="{00000000-0005-0000-0000-0000632A0000}"/>
    <cellStyle name="Normal 15 3 3 2 4 2 2" xfId="10851" xr:uid="{00000000-0005-0000-0000-0000642A0000}"/>
    <cellStyle name="Normal 15 3 3 2 4 3" xfId="10852" xr:uid="{00000000-0005-0000-0000-0000652A0000}"/>
    <cellStyle name="Normal 15 3 3 2 5" xfId="10853" xr:uid="{00000000-0005-0000-0000-0000662A0000}"/>
    <cellStyle name="Normal 15 3 3 2 5 2" xfId="10854" xr:uid="{00000000-0005-0000-0000-0000672A0000}"/>
    <cellStyle name="Normal 15 3 3 2 5 2 2" xfId="10855" xr:uid="{00000000-0005-0000-0000-0000682A0000}"/>
    <cellStyle name="Normal 15 3 3 2 5 3" xfId="10856" xr:uid="{00000000-0005-0000-0000-0000692A0000}"/>
    <cellStyle name="Normal 15 3 3 2 6" xfId="10857" xr:uid="{00000000-0005-0000-0000-00006A2A0000}"/>
    <cellStyle name="Normal 15 3 3 2 6 2" xfId="10858" xr:uid="{00000000-0005-0000-0000-00006B2A0000}"/>
    <cellStyle name="Normal 15 3 3 2 6 2 2" xfId="10859" xr:uid="{00000000-0005-0000-0000-00006C2A0000}"/>
    <cellStyle name="Normal 15 3 3 2 6 3" xfId="10860" xr:uid="{00000000-0005-0000-0000-00006D2A0000}"/>
    <cellStyle name="Normal 15 3 3 2 7" xfId="10861" xr:uid="{00000000-0005-0000-0000-00006E2A0000}"/>
    <cellStyle name="Normal 15 3 3 2 7 2" xfId="10862" xr:uid="{00000000-0005-0000-0000-00006F2A0000}"/>
    <cellStyle name="Normal 15 3 3 2 8" xfId="10863" xr:uid="{00000000-0005-0000-0000-0000702A0000}"/>
    <cellStyle name="Normal 15 3 3 2 8 2" xfId="10864" xr:uid="{00000000-0005-0000-0000-0000712A0000}"/>
    <cellStyle name="Normal 15 3 3 2 9" xfId="10865" xr:uid="{00000000-0005-0000-0000-0000722A0000}"/>
    <cellStyle name="Normal 15 3 3 3" xfId="10866" xr:uid="{00000000-0005-0000-0000-0000732A0000}"/>
    <cellStyle name="Normal 15 3 3 3 2" xfId="10867" xr:uid="{00000000-0005-0000-0000-0000742A0000}"/>
    <cellStyle name="Normal 15 3 3 3 2 2" xfId="10868" xr:uid="{00000000-0005-0000-0000-0000752A0000}"/>
    <cellStyle name="Normal 15 3 3 3 2 2 2" xfId="10869" xr:uid="{00000000-0005-0000-0000-0000762A0000}"/>
    <cellStyle name="Normal 15 3 3 3 2 2 2 2" xfId="10870" xr:uid="{00000000-0005-0000-0000-0000772A0000}"/>
    <cellStyle name="Normal 15 3 3 3 2 2 3" xfId="10871" xr:uid="{00000000-0005-0000-0000-0000782A0000}"/>
    <cellStyle name="Normal 15 3 3 3 2 3" xfId="10872" xr:uid="{00000000-0005-0000-0000-0000792A0000}"/>
    <cellStyle name="Normal 15 3 3 3 2 3 2" xfId="10873" xr:uid="{00000000-0005-0000-0000-00007A2A0000}"/>
    <cellStyle name="Normal 15 3 3 3 2 3 2 2" xfId="10874" xr:uid="{00000000-0005-0000-0000-00007B2A0000}"/>
    <cellStyle name="Normal 15 3 3 3 2 3 3" xfId="10875" xr:uid="{00000000-0005-0000-0000-00007C2A0000}"/>
    <cellStyle name="Normal 15 3 3 3 2 4" xfId="10876" xr:uid="{00000000-0005-0000-0000-00007D2A0000}"/>
    <cellStyle name="Normal 15 3 3 3 2 4 2" xfId="10877" xr:uid="{00000000-0005-0000-0000-00007E2A0000}"/>
    <cellStyle name="Normal 15 3 3 3 2 4 2 2" xfId="10878" xr:uid="{00000000-0005-0000-0000-00007F2A0000}"/>
    <cellStyle name="Normal 15 3 3 3 2 4 3" xfId="10879" xr:uid="{00000000-0005-0000-0000-0000802A0000}"/>
    <cellStyle name="Normal 15 3 3 3 2 5" xfId="10880" xr:uid="{00000000-0005-0000-0000-0000812A0000}"/>
    <cellStyle name="Normal 15 3 3 3 2 5 2" xfId="10881" xr:uid="{00000000-0005-0000-0000-0000822A0000}"/>
    <cellStyle name="Normal 15 3 3 3 2 6" xfId="10882" xr:uid="{00000000-0005-0000-0000-0000832A0000}"/>
    <cellStyle name="Normal 15 3 3 3 2 6 2" xfId="10883" xr:uid="{00000000-0005-0000-0000-0000842A0000}"/>
    <cellStyle name="Normal 15 3 3 3 2 7" xfId="10884" xr:uid="{00000000-0005-0000-0000-0000852A0000}"/>
    <cellStyle name="Normal 15 3 3 3 3" xfId="10885" xr:uid="{00000000-0005-0000-0000-0000862A0000}"/>
    <cellStyle name="Normal 15 3 3 3 3 2" xfId="10886" xr:uid="{00000000-0005-0000-0000-0000872A0000}"/>
    <cellStyle name="Normal 15 3 3 3 3 2 2" xfId="10887" xr:uid="{00000000-0005-0000-0000-0000882A0000}"/>
    <cellStyle name="Normal 15 3 3 3 3 3" xfId="10888" xr:uid="{00000000-0005-0000-0000-0000892A0000}"/>
    <cellStyle name="Normal 15 3 3 3 4" xfId="10889" xr:uid="{00000000-0005-0000-0000-00008A2A0000}"/>
    <cellStyle name="Normal 15 3 3 3 4 2" xfId="10890" xr:uid="{00000000-0005-0000-0000-00008B2A0000}"/>
    <cellStyle name="Normal 15 3 3 3 4 2 2" xfId="10891" xr:uid="{00000000-0005-0000-0000-00008C2A0000}"/>
    <cellStyle name="Normal 15 3 3 3 4 3" xfId="10892" xr:uid="{00000000-0005-0000-0000-00008D2A0000}"/>
    <cellStyle name="Normal 15 3 3 3 5" xfId="10893" xr:uid="{00000000-0005-0000-0000-00008E2A0000}"/>
    <cellStyle name="Normal 15 3 3 3 5 2" xfId="10894" xr:uid="{00000000-0005-0000-0000-00008F2A0000}"/>
    <cellStyle name="Normal 15 3 3 3 5 2 2" xfId="10895" xr:uid="{00000000-0005-0000-0000-0000902A0000}"/>
    <cellStyle name="Normal 15 3 3 3 5 3" xfId="10896" xr:uid="{00000000-0005-0000-0000-0000912A0000}"/>
    <cellStyle name="Normal 15 3 3 3 6" xfId="10897" xr:uid="{00000000-0005-0000-0000-0000922A0000}"/>
    <cellStyle name="Normal 15 3 3 3 6 2" xfId="10898" xr:uid="{00000000-0005-0000-0000-0000932A0000}"/>
    <cellStyle name="Normal 15 3 3 3 7" xfId="10899" xr:uid="{00000000-0005-0000-0000-0000942A0000}"/>
    <cellStyle name="Normal 15 3 3 3 7 2" xfId="10900" xr:uid="{00000000-0005-0000-0000-0000952A0000}"/>
    <cellStyle name="Normal 15 3 3 3 8" xfId="10901" xr:uid="{00000000-0005-0000-0000-0000962A0000}"/>
    <cellStyle name="Normal 15 3 3 4" xfId="10902" xr:uid="{00000000-0005-0000-0000-0000972A0000}"/>
    <cellStyle name="Normal 15 3 3 4 2" xfId="10903" xr:uid="{00000000-0005-0000-0000-0000982A0000}"/>
    <cellStyle name="Normal 15 3 3 4 2 2" xfId="10904" xr:uid="{00000000-0005-0000-0000-0000992A0000}"/>
    <cellStyle name="Normal 15 3 3 4 2 2 2" xfId="10905" xr:uid="{00000000-0005-0000-0000-00009A2A0000}"/>
    <cellStyle name="Normal 15 3 3 4 2 3" xfId="10906" xr:uid="{00000000-0005-0000-0000-00009B2A0000}"/>
    <cellStyle name="Normal 15 3 3 4 3" xfId="10907" xr:uid="{00000000-0005-0000-0000-00009C2A0000}"/>
    <cellStyle name="Normal 15 3 3 4 3 2" xfId="10908" xr:uid="{00000000-0005-0000-0000-00009D2A0000}"/>
    <cellStyle name="Normal 15 3 3 4 3 2 2" xfId="10909" xr:uid="{00000000-0005-0000-0000-00009E2A0000}"/>
    <cellStyle name="Normal 15 3 3 4 3 3" xfId="10910" xr:uid="{00000000-0005-0000-0000-00009F2A0000}"/>
    <cellStyle name="Normal 15 3 3 4 4" xfId="10911" xr:uid="{00000000-0005-0000-0000-0000A02A0000}"/>
    <cellStyle name="Normal 15 3 3 4 4 2" xfId="10912" xr:uid="{00000000-0005-0000-0000-0000A12A0000}"/>
    <cellStyle name="Normal 15 3 3 4 4 2 2" xfId="10913" xr:uid="{00000000-0005-0000-0000-0000A22A0000}"/>
    <cellStyle name="Normal 15 3 3 4 4 3" xfId="10914" xr:uid="{00000000-0005-0000-0000-0000A32A0000}"/>
    <cellStyle name="Normal 15 3 3 4 5" xfId="10915" xr:uid="{00000000-0005-0000-0000-0000A42A0000}"/>
    <cellStyle name="Normal 15 3 3 4 5 2" xfId="10916" xr:uid="{00000000-0005-0000-0000-0000A52A0000}"/>
    <cellStyle name="Normal 15 3 3 4 6" xfId="10917" xr:uid="{00000000-0005-0000-0000-0000A62A0000}"/>
    <cellStyle name="Normal 15 3 3 4 6 2" xfId="10918" xr:uid="{00000000-0005-0000-0000-0000A72A0000}"/>
    <cellStyle name="Normal 15 3 3 4 7" xfId="10919" xr:uid="{00000000-0005-0000-0000-0000A82A0000}"/>
    <cellStyle name="Normal 15 3 3 5" xfId="10920" xr:uid="{00000000-0005-0000-0000-0000A92A0000}"/>
    <cellStyle name="Normal 15 3 3 5 2" xfId="10921" xr:uid="{00000000-0005-0000-0000-0000AA2A0000}"/>
    <cellStyle name="Normal 15 3 3 5 2 2" xfId="10922" xr:uid="{00000000-0005-0000-0000-0000AB2A0000}"/>
    <cellStyle name="Normal 15 3 3 5 2 2 2" xfId="10923" xr:uid="{00000000-0005-0000-0000-0000AC2A0000}"/>
    <cellStyle name="Normal 15 3 3 5 2 3" xfId="10924" xr:uid="{00000000-0005-0000-0000-0000AD2A0000}"/>
    <cellStyle name="Normal 15 3 3 5 3" xfId="10925" xr:uid="{00000000-0005-0000-0000-0000AE2A0000}"/>
    <cellStyle name="Normal 15 3 3 5 3 2" xfId="10926" xr:uid="{00000000-0005-0000-0000-0000AF2A0000}"/>
    <cellStyle name="Normal 15 3 3 5 3 2 2" xfId="10927" xr:uid="{00000000-0005-0000-0000-0000B02A0000}"/>
    <cellStyle name="Normal 15 3 3 5 3 3" xfId="10928" xr:uid="{00000000-0005-0000-0000-0000B12A0000}"/>
    <cellStyle name="Normal 15 3 3 5 4" xfId="10929" xr:uid="{00000000-0005-0000-0000-0000B22A0000}"/>
    <cellStyle name="Normal 15 3 3 5 4 2" xfId="10930" xr:uid="{00000000-0005-0000-0000-0000B32A0000}"/>
    <cellStyle name="Normal 15 3 3 5 4 2 2" xfId="10931" xr:uid="{00000000-0005-0000-0000-0000B42A0000}"/>
    <cellStyle name="Normal 15 3 3 5 4 3" xfId="10932" xr:uid="{00000000-0005-0000-0000-0000B52A0000}"/>
    <cellStyle name="Normal 15 3 3 5 5" xfId="10933" xr:uid="{00000000-0005-0000-0000-0000B62A0000}"/>
    <cellStyle name="Normal 15 3 3 5 5 2" xfId="10934" xr:uid="{00000000-0005-0000-0000-0000B72A0000}"/>
    <cellStyle name="Normal 15 3 3 5 6" xfId="10935" xr:uid="{00000000-0005-0000-0000-0000B82A0000}"/>
    <cellStyle name="Normal 15 3 3 5 6 2" xfId="10936" xr:uid="{00000000-0005-0000-0000-0000B92A0000}"/>
    <cellStyle name="Normal 15 3 3 5 7" xfId="10937" xr:uid="{00000000-0005-0000-0000-0000BA2A0000}"/>
    <cellStyle name="Normal 15 3 3 6" xfId="10938" xr:uid="{00000000-0005-0000-0000-0000BB2A0000}"/>
    <cellStyle name="Normal 15 3 3 6 2" xfId="10939" xr:uid="{00000000-0005-0000-0000-0000BC2A0000}"/>
    <cellStyle name="Normal 15 3 3 6 2 2" xfId="10940" xr:uid="{00000000-0005-0000-0000-0000BD2A0000}"/>
    <cellStyle name="Normal 15 3 3 6 3" xfId="10941" xr:uid="{00000000-0005-0000-0000-0000BE2A0000}"/>
    <cellStyle name="Normal 15 3 3 7" xfId="10942" xr:uid="{00000000-0005-0000-0000-0000BF2A0000}"/>
    <cellStyle name="Normal 15 3 3 7 2" xfId="10943" xr:uid="{00000000-0005-0000-0000-0000C02A0000}"/>
    <cellStyle name="Normal 15 3 3 7 2 2" xfId="10944" xr:uid="{00000000-0005-0000-0000-0000C12A0000}"/>
    <cellStyle name="Normal 15 3 3 7 3" xfId="10945" xr:uid="{00000000-0005-0000-0000-0000C22A0000}"/>
    <cellStyle name="Normal 15 3 3 8" xfId="10946" xr:uid="{00000000-0005-0000-0000-0000C32A0000}"/>
    <cellStyle name="Normal 15 3 3 8 2" xfId="10947" xr:uid="{00000000-0005-0000-0000-0000C42A0000}"/>
    <cellStyle name="Normal 15 3 3 8 2 2" xfId="10948" xr:uid="{00000000-0005-0000-0000-0000C52A0000}"/>
    <cellStyle name="Normal 15 3 3 8 3" xfId="10949" xr:uid="{00000000-0005-0000-0000-0000C62A0000}"/>
    <cellStyle name="Normal 15 3 3 9" xfId="10950" xr:uid="{00000000-0005-0000-0000-0000C72A0000}"/>
    <cellStyle name="Normal 15 3 3 9 2" xfId="10951" xr:uid="{00000000-0005-0000-0000-0000C82A0000}"/>
    <cellStyle name="Normal 15 3 4" xfId="10952" xr:uid="{00000000-0005-0000-0000-0000C92A0000}"/>
    <cellStyle name="Normal 15 3 4 2" xfId="10953" xr:uid="{00000000-0005-0000-0000-0000CA2A0000}"/>
    <cellStyle name="Normal 15 3 4 2 2" xfId="10954" xr:uid="{00000000-0005-0000-0000-0000CB2A0000}"/>
    <cellStyle name="Normal 15 3 4 2 2 2" xfId="10955" xr:uid="{00000000-0005-0000-0000-0000CC2A0000}"/>
    <cellStyle name="Normal 15 3 4 2 2 2 2" xfId="10956" xr:uid="{00000000-0005-0000-0000-0000CD2A0000}"/>
    <cellStyle name="Normal 15 3 4 2 2 3" xfId="10957" xr:uid="{00000000-0005-0000-0000-0000CE2A0000}"/>
    <cellStyle name="Normal 15 3 4 2 3" xfId="10958" xr:uid="{00000000-0005-0000-0000-0000CF2A0000}"/>
    <cellStyle name="Normal 15 3 4 2 3 2" xfId="10959" xr:uid="{00000000-0005-0000-0000-0000D02A0000}"/>
    <cellStyle name="Normal 15 3 4 2 3 2 2" xfId="10960" xr:uid="{00000000-0005-0000-0000-0000D12A0000}"/>
    <cellStyle name="Normal 15 3 4 2 3 3" xfId="10961" xr:uid="{00000000-0005-0000-0000-0000D22A0000}"/>
    <cellStyle name="Normal 15 3 4 2 4" xfId="10962" xr:uid="{00000000-0005-0000-0000-0000D32A0000}"/>
    <cellStyle name="Normal 15 3 4 2 4 2" xfId="10963" xr:uid="{00000000-0005-0000-0000-0000D42A0000}"/>
    <cellStyle name="Normal 15 3 4 2 4 2 2" xfId="10964" xr:uid="{00000000-0005-0000-0000-0000D52A0000}"/>
    <cellStyle name="Normal 15 3 4 2 4 3" xfId="10965" xr:uid="{00000000-0005-0000-0000-0000D62A0000}"/>
    <cellStyle name="Normal 15 3 4 2 5" xfId="10966" xr:uid="{00000000-0005-0000-0000-0000D72A0000}"/>
    <cellStyle name="Normal 15 3 4 2 5 2" xfId="10967" xr:uid="{00000000-0005-0000-0000-0000D82A0000}"/>
    <cellStyle name="Normal 15 3 4 2 6" xfId="10968" xr:uid="{00000000-0005-0000-0000-0000D92A0000}"/>
    <cellStyle name="Normal 15 3 4 2 6 2" xfId="10969" xr:uid="{00000000-0005-0000-0000-0000DA2A0000}"/>
    <cellStyle name="Normal 15 3 4 2 7" xfId="10970" xr:uid="{00000000-0005-0000-0000-0000DB2A0000}"/>
    <cellStyle name="Normal 15 3 4 3" xfId="10971" xr:uid="{00000000-0005-0000-0000-0000DC2A0000}"/>
    <cellStyle name="Normal 15 3 4 3 2" xfId="10972" xr:uid="{00000000-0005-0000-0000-0000DD2A0000}"/>
    <cellStyle name="Normal 15 3 4 3 2 2" xfId="10973" xr:uid="{00000000-0005-0000-0000-0000DE2A0000}"/>
    <cellStyle name="Normal 15 3 4 3 2 2 2" xfId="10974" xr:uid="{00000000-0005-0000-0000-0000DF2A0000}"/>
    <cellStyle name="Normal 15 3 4 3 2 3" xfId="10975" xr:uid="{00000000-0005-0000-0000-0000E02A0000}"/>
    <cellStyle name="Normal 15 3 4 3 3" xfId="10976" xr:uid="{00000000-0005-0000-0000-0000E12A0000}"/>
    <cellStyle name="Normal 15 3 4 3 3 2" xfId="10977" xr:uid="{00000000-0005-0000-0000-0000E22A0000}"/>
    <cellStyle name="Normal 15 3 4 3 3 2 2" xfId="10978" xr:uid="{00000000-0005-0000-0000-0000E32A0000}"/>
    <cellStyle name="Normal 15 3 4 3 3 3" xfId="10979" xr:uid="{00000000-0005-0000-0000-0000E42A0000}"/>
    <cellStyle name="Normal 15 3 4 3 4" xfId="10980" xr:uid="{00000000-0005-0000-0000-0000E52A0000}"/>
    <cellStyle name="Normal 15 3 4 3 4 2" xfId="10981" xr:uid="{00000000-0005-0000-0000-0000E62A0000}"/>
    <cellStyle name="Normal 15 3 4 3 4 2 2" xfId="10982" xr:uid="{00000000-0005-0000-0000-0000E72A0000}"/>
    <cellStyle name="Normal 15 3 4 3 4 3" xfId="10983" xr:uid="{00000000-0005-0000-0000-0000E82A0000}"/>
    <cellStyle name="Normal 15 3 4 3 5" xfId="10984" xr:uid="{00000000-0005-0000-0000-0000E92A0000}"/>
    <cellStyle name="Normal 15 3 4 3 5 2" xfId="10985" xr:uid="{00000000-0005-0000-0000-0000EA2A0000}"/>
    <cellStyle name="Normal 15 3 4 3 6" xfId="10986" xr:uid="{00000000-0005-0000-0000-0000EB2A0000}"/>
    <cellStyle name="Normal 15 3 4 3 6 2" xfId="10987" xr:uid="{00000000-0005-0000-0000-0000EC2A0000}"/>
    <cellStyle name="Normal 15 3 4 3 7" xfId="10988" xr:uid="{00000000-0005-0000-0000-0000ED2A0000}"/>
    <cellStyle name="Normal 15 3 4 4" xfId="10989" xr:uid="{00000000-0005-0000-0000-0000EE2A0000}"/>
    <cellStyle name="Normal 15 3 4 4 2" xfId="10990" xr:uid="{00000000-0005-0000-0000-0000EF2A0000}"/>
    <cellStyle name="Normal 15 3 4 4 2 2" xfId="10991" xr:uid="{00000000-0005-0000-0000-0000F02A0000}"/>
    <cellStyle name="Normal 15 3 4 4 3" xfId="10992" xr:uid="{00000000-0005-0000-0000-0000F12A0000}"/>
    <cellStyle name="Normal 15 3 4 5" xfId="10993" xr:uid="{00000000-0005-0000-0000-0000F22A0000}"/>
    <cellStyle name="Normal 15 3 4 5 2" xfId="10994" xr:uid="{00000000-0005-0000-0000-0000F32A0000}"/>
    <cellStyle name="Normal 15 3 4 5 2 2" xfId="10995" xr:uid="{00000000-0005-0000-0000-0000F42A0000}"/>
    <cellStyle name="Normal 15 3 4 5 3" xfId="10996" xr:uid="{00000000-0005-0000-0000-0000F52A0000}"/>
    <cellStyle name="Normal 15 3 4 6" xfId="10997" xr:uid="{00000000-0005-0000-0000-0000F62A0000}"/>
    <cellStyle name="Normal 15 3 4 6 2" xfId="10998" xr:uid="{00000000-0005-0000-0000-0000F72A0000}"/>
    <cellStyle name="Normal 15 3 4 6 2 2" xfId="10999" xr:uid="{00000000-0005-0000-0000-0000F82A0000}"/>
    <cellStyle name="Normal 15 3 4 6 3" xfId="11000" xr:uid="{00000000-0005-0000-0000-0000F92A0000}"/>
    <cellStyle name="Normal 15 3 4 7" xfId="11001" xr:uid="{00000000-0005-0000-0000-0000FA2A0000}"/>
    <cellStyle name="Normal 15 3 4 7 2" xfId="11002" xr:uid="{00000000-0005-0000-0000-0000FB2A0000}"/>
    <cellStyle name="Normal 15 3 4 8" xfId="11003" xr:uid="{00000000-0005-0000-0000-0000FC2A0000}"/>
    <cellStyle name="Normal 15 3 4 8 2" xfId="11004" xr:uid="{00000000-0005-0000-0000-0000FD2A0000}"/>
    <cellStyle name="Normal 15 3 4 9" xfId="11005" xr:uid="{00000000-0005-0000-0000-0000FE2A0000}"/>
    <cellStyle name="Normal 15 3 5" xfId="11006" xr:uid="{00000000-0005-0000-0000-0000FF2A0000}"/>
    <cellStyle name="Normal 15 3 5 2" xfId="11007" xr:uid="{00000000-0005-0000-0000-0000002B0000}"/>
    <cellStyle name="Normal 15 3 5 2 2" xfId="11008" xr:uid="{00000000-0005-0000-0000-0000012B0000}"/>
    <cellStyle name="Normal 15 3 5 2 2 2" xfId="11009" xr:uid="{00000000-0005-0000-0000-0000022B0000}"/>
    <cellStyle name="Normal 15 3 5 2 2 2 2" xfId="11010" xr:uid="{00000000-0005-0000-0000-0000032B0000}"/>
    <cellStyle name="Normal 15 3 5 2 2 3" xfId="11011" xr:uid="{00000000-0005-0000-0000-0000042B0000}"/>
    <cellStyle name="Normal 15 3 5 2 3" xfId="11012" xr:uid="{00000000-0005-0000-0000-0000052B0000}"/>
    <cellStyle name="Normal 15 3 5 2 3 2" xfId="11013" xr:uid="{00000000-0005-0000-0000-0000062B0000}"/>
    <cellStyle name="Normal 15 3 5 2 3 2 2" xfId="11014" xr:uid="{00000000-0005-0000-0000-0000072B0000}"/>
    <cellStyle name="Normal 15 3 5 2 3 3" xfId="11015" xr:uid="{00000000-0005-0000-0000-0000082B0000}"/>
    <cellStyle name="Normal 15 3 5 2 4" xfId="11016" xr:uid="{00000000-0005-0000-0000-0000092B0000}"/>
    <cellStyle name="Normal 15 3 5 2 4 2" xfId="11017" xr:uid="{00000000-0005-0000-0000-00000A2B0000}"/>
    <cellStyle name="Normal 15 3 5 2 4 2 2" xfId="11018" xr:uid="{00000000-0005-0000-0000-00000B2B0000}"/>
    <cellStyle name="Normal 15 3 5 2 4 3" xfId="11019" xr:uid="{00000000-0005-0000-0000-00000C2B0000}"/>
    <cellStyle name="Normal 15 3 5 2 5" xfId="11020" xr:uid="{00000000-0005-0000-0000-00000D2B0000}"/>
    <cellStyle name="Normal 15 3 5 2 5 2" xfId="11021" xr:uid="{00000000-0005-0000-0000-00000E2B0000}"/>
    <cellStyle name="Normal 15 3 5 2 6" xfId="11022" xr:uid="{00000000-0005-0000-0000-00000F2B0000}"/>
    <cellStyle name="Normal 15 3 5 2 6 2" xfId="11023" xr:uid="{00000000-0005-0000-0000-0000102B0000}"/>
    <cellStyle name="Normal 15 3 5 2 7" xfId="11024" xr:uid="{00000000-0005-0000-0000-0000112B0000}"/>
    <cellStyle name="Normal 15 3 5 3" xfId="11025" xr:uid="{00000000-0005-0000-0000-0000122B0000}"/>
    <cellStyle name="Normal 15 3 5 3 2" xfId="11026" xr:uid="{00000000-0005-0000-0000-0000132B0000}"/>
    <cellStyle name="Normal 15 3 5 3 2 2" xfId="11027" xr:uid="{00000000-0005-0000-0000-0000142B0000}"/>
    <cellStyle name="Normal 15 3 5 3 3" xfId="11028" xr:uid="{00000000-0005-0000-0000-0000152B0000}"/>
    <cellStyle name="Normal 15 3 5 4" xfId="11029" xr:uid="{00000000-0005-0000-0000-0000162B0000}"/>
    <cellStyle name="Normal 15 3 5 4 2" xfId="11030" xr:uid="{00000000-0005-0000-0000-0000172B0000}"/>
    <cellStyle name="Normal 15 3 5 4 2 2" xfId="11031" xr:uid="{00000000-0005-0000-0000-0000182B0000}"/>
    <cellStyle name="Normal 15 3 5 4 3" xfId="11032" xr:uid="{00000000-0005-0000-0000-0000192B0000}"/>
    <cellStyle name="Normal 15 3 5 5" xfId="11033" xr:uid="{00000000-0005-0000-0000-00001A2B0000}"/>
    <cellStyle name="Normal 15 3 5 5 2" xfId="11034" xr:uid="{00000000-0005-0000-0000-00001B2B0000}"/>
    <cellStyle name="Normal 15 3 5 5 2 2" xfId="11035" xr:uid="{00000000-0005-0000-0000-00001C2B0000}"/>
    <cellStyle name="Normal 15 3 5 5 3" xfId="11036" xr:uid="{00000000-0005-0000-0000-00001D2B0000}"/>
    <cellStyle name="Normal 15 3 5 6" xfId="11037" xr:uid="{00000000-0005-0000-0000-00001E2B0000}"/>
    <cellStyle name="Normal 15 3 5 6 2" xfId="11038" xr:uid="{00000000-0005-0000-0000-00001F2B0000}"/>
    <cellStyle name="Normal 15 3 5 7" xfId="11039" xr:uid="{00000000-0005-0000-0000-0000202B0000}"/>
    <cellStyle name="Normal 15 3 5 7 2" xfId="11040" xr:uid="{00000000-0005-0000-0000-0000212B0000}"/>
    <cellStyle name="Normal 15 3 5 8" xfId="11041" xr:uid="{00000000-0005-0000-0000-0000222B0000}"/>
    <cellStyle name="Normal 15 3 6" xfId="11042" xr:uid="{00000000-0005-0000-0000-0000232B0000}"/>
    <cellStyle name="Normal 15 3 6 2" xfId="11043" xr:uid="{00000000-0005-0000-0000-0000242B0000}"/>
    <cellStyle name="Normal 15 3 6 2 2" xfId="11044" xr:uid="{00000000-0005-0000-0000-0000252B0000}"/>
    <cellStyle name="Normal 15 3 6 2 2 2" xfId="11045" xr:uid="{00000000-0005-0000-0000-0000262B0000}"/>
    <cellStyle name="Normal 15 3 6 2 3" xfId="11046" xr:uid="{00000000-0005-0000-0000-0000272B0000}"/>
    <cellStyle name="Normal 15 3 6 3" xfId="11047" xr:uid="{00000000-0005-0000-0000-0000282B0000}"/>
    <cellStyle name="Normal 15 3 6 3 2" xfId="11048" xr:uid="{00000000-0005-0000-0000-0000292B0000}"/>
    <cellStyle name="Normal 15 3 6 3 2 2" xfId="11049" xr:uid="{00000000-0005-0000-0000-00002A2B0000}"/>
    <cellStyle name="Normal 15 3 6 3 3" xfId="11050" xr:uid="{00000000-0005-0000-0000-00002B2B0000}"/>
    <cellStyle name="Normal 15 3 6 4" xfId="11051" xr:uid="{00000000-0005-0000-0000-00002C2B0000}"/>
    <cellStyle name="Normal 15 3 6 4 2" xfId="11052" xr:uid="{00000000-0005-0000-0000-00002D2B0000}"/>
    <cellStyle name="Normal 15 3 6 4 2 2" xfId="11053" xr:uid="{00000000-0005-0000-0000-00002E2B0000}"/>
    <cellStyle name="Normal 15 3 6 4 3" xfId="11054" xr:uid="{00000000-0005-0000-0000-00002F2B0000}"/>
    <cellStyle name="Normal 15 3 6 5" xfId="11055" xr:uid="{00000000-0005-0000-0000-0000302B0000}"/>
    <cellStyle name="Normal 15 3 6 5 2" xfId="11056" xr:uid="{00000000-0005-0000-0000-0000312B0000}"/>
    <cellStyle name="Normal 15 3 6 6" xfId="11057" xr:uid="{00000000-0005-0000-0000-0000322B0000}"/>
    <cellStyle name="Normal 15 3 6 6 2" xfId="11058" xr:uid="{00000000-0005-0000-0000-0000332B0000}"/>
    <cellStyle name="Normal 15 3 6 7" xfId="11059" xr:uid="{00000000-0005-0000-0000-0000342B0000}"/>
    <cellStyle name="Normal 15 3 7" xfId="11060" xr:uid="{00000000-0005-0000-0000-0000352B0000}"/>
    <cellStyle name="Normal 15 3 7 2" xfId="11061" xr:uid="{00000000-0005-0000-0000-0000362B0000}"/>
    <cellStyle name="Normal 15 3 7 2 2" xfId="11062" xr:uid="{00000000-0005-0000-0000-0000372B0000}"/>
    <cellStyle name="Normal 15 3 7 2 2 2" xfId="11063" xr:uid="{00000000-0005-0000-0000-0000382B0000}"/>
    <cellStyle name="Normal 15 3 7 2 3" xfId="11064" xr:uid="{00000000-0005-0000-0000-0000392B0000}"/>
    <cellStyle name="Normal 15 3 7 3" xfId="11065" xr:uid="{00000000-0005-0000-0000-00003A2B0000}"/>
    <cellStyle name="Normal 15 3 7 3 2" xfId="11066" xr:uid="{00000000-0005-0000-0000-00003B2B0000}"/>
    <cellStyle name="Normal 15 3 7 3 2 2" xfId="11067" xr:uid="{00000000-0005-0000-0000-00003C2B0000}"/>
    <cellStyle name="Normal 15 3 7 3 3" xfId="11068" xr:uid="{00000000-0005-0000-0000-00003D2B0000}"/>
    <cellStyle name="Normal 15 3 7 4" xfId="11069" xr:uid="{00000000-0005-0000-0000-00003E2B0000}"/>
    <cellStyle name="Normal 15 3 7 4 2" xfId="11070" xr:uid="{00000000-0005-0000-0000-00003F2B0000}"/>
    <cellStyle name="Normal 15 3 7 4 2 2" xfId="11071" xr:uid="{00000000-0005-0000-0000-0000402B0000}"/>
    <cellStyle name="Normal 15 3 7 4 3" xfId="11072" xr:uid="{00000000-0005-0000-0000-0000412B0000}"/>
    <cellStyle name="Normal 15 3 7 5" xfId="11073" xr:uid="{00000000-0005-0000-0000-0000422B0000}"/>
    <cellStyle name="Normal 15 3 7 5 2" xfId="11074" xr:uid="{00000000-0005-0000-0000-0000432B0000}"/>
    <cellStyle name="Normal 15 3 7 6" xfId="11075" xr:uid="{00000000-0005-0000-0000-0000442B0000}"/>
    <cellStyle name="Normal 15 3 7 6 2" xfId="11076" xr:uid="{00000000-0005-0000-0000-0000452B0000}"/>
    <cellStyle name="Normal 15 3 7 7" xfId="11077" xr:uid="{00000000-0005-0000-0000-0000462B0000}"/>
    <cellStyle name="Normal 15 3 8" xfId="11078" xr:uid="{00000000-0005-0000-0000-0000472B0000}"/>
    <cellStyle name="Normal 15 3 8 2" xfId="11079" xr:uid="{00000000-0005-0000-0000-0000482B0000}"/>
    <cellStyle name="Normal 15 3 8 2 2" xfId="11080" xr:uid="{00000000-0005-0000-0000-0000492B0000}"/>
    <cellStyle name="Normal 15 3 8 3" xfId="11081" xr:uid="{00000000-0005-0000-0000-00004A2B0000}"/>
    <cellStyle name="Normal 15 3 9" xfId="11082" xr:uid="{00000000-0005-0000-0000-00004B2B0000}"/>
    <cellStyle name="Normal 15 3 9 2" xfId="11083" xr:uid="{00000000-0005-0000-0000-00004C2B0000}"/>
    <cellStyle name="Normal 15 3 9 2 2" xfId="11084" xr:uid="{00000000-0005-0000-0000-00004D2B0000}"/>
    <cellStyle name="Normal 15 3 9 3" xfId="11085" xr:uid="{00000000-0005-0000-0000-00004E2B0000}"/>
    <cellStyle name="Normal 15 3_Confidential Information" xfId="11086" xr:uid="{00000000-0005-0000-0000-00004F2B0000}"/>
    <cellStyle name="Normal 15 4" xfId="11087" xr:uid="{00000000-0005-0000-0000-0000502B0000}"/>
    <cellStyle name="Normal 15 4 10" xfId="11088" xr:uid="{00000000-0005-0000-0000-0000512B0000}"/>
    <cellStyle name="Normal 15 4 10 2" xfId="11089" xr:uid="{00000000-0005-0000-0000-0000522B0000}"/>
    <cellStyle name="Normal 15 4 10 2 2" xfId="11090" xr:uid="{00000000-0005-0000-0000-0000532B0000}"/>
    <cellStyle name="Normal 15 4 10 3" xfId="11091" xr:uid="{00000000-0005-0000-0000-0000542B0000}"/>
    <cellStyle name="Normal 15 4 11" xfId="11092" xr:uid="{00000000-0005-0000-0000-0000552B0000}"/>
    <cellStyle name="Normal 15 4 11 2" xfId="11093" xr:uid="{00000000-0005-0000-0000-0000562B0000}"/>
    <cellStyle name="Normal 15 4 12" xfId="11094" xr:uid="{00000000-0005-0000-0000-0000572B0000}"/>
    <cellStyle name="Normal 15 4 12 2" xfId="11095" xr:uid="{00000000-0005-0000-0000-0000582B0000}"/>
    <cellStyle name="Normal 15 4 13" xfId="11096" xr:uid="{00000000-0005-0000-0000-0000592B0000}"/>
    <cellStyle name="Normal 15 4 2" xfId="11097" xr:uid="{00000000-0005-0000-0000-00005A2B0000}"/>
    <cellStyle name="Normal 15 4 2 10" xfId="11098" xr:uid="{00000000-0005-0000-0000-00005B2B0000}"/>
    <cellStyle name="Normal 15 4 2 10 2" xfId="11099" xr:uid="{00000000-0005-0000-0000-00005C2B0000}"/>
    <cellStyle name="Normal 15 4 2 11" xfId="11100" xr:uid="{00000000-0005-0000-0000-00005D2B0000}"/>
    <cellStyle name="Normal 15 4 2 2" xfId="11101" xr:uid="{00000000-0005-0000-0000-00005E2B0000}"/>
    <cellStyle name="Normal 15 4 2 2 2" xfId="11102" xr:uid="{00000000-0005-0000-0000-00005F2B0000}"/>
    <cellStyle name="Normal 15 4 2 2 2 2" xfId="11103" xr:uid="{00000000-0005-0000-0000-0000602B0000}"/>
    <cellStyle name="Normal 15 4 2 2 2 2 2" xfId="11104" xr:uid="{00000000-0005-0000-0000-0000612B0000}"/>
    <cellStyle name="Normal 15 4 2 2 2 2 2 2" xfId="11105" xr:uid="{00000000-0005-0000-0000-0000622B0000}"/>
    <cellStyle name="Normal 15 4 2 2 2 2 3" xfId="11106" xr:uid="{00000000-0005-0000-0000-0000632B0000}"/>
    <cellStyle name="Normal 15 4 2 2 2 3" xfId="11107" xr:uid="{00000000-0005-0000-0000-0000642B0000}"/>
    <cellStyle name="Normal 15 4 2 2 2 3 2" xfId="11108" xr:uid="{00000000-0005-0000-0000-0000652B0000}"/>
    <cellStyle name="Normal 15 4 2 2 2 3 2 2" xfId="11109" xr:uid="{00000000-0005-0000-0000-0000662B0000}"/>
    <cellStyle name="Normal 15 4 2 2 2 3 3" xfId="11110" xr:uid="{00000000-0005-0000-0000-0000672B0000}"/>
    <cellStyle name="Normal 15 4 2 2 2 4" xfId="11111" xr:uid="{00000000-0005-0000-0000-0000682B0000}"/>
    <cellStyle name="Normal 15 4 2 2 2 4 2" xfId="11112" xr:uid="{00000000-0005-0000-0000-0000692B0000}"/>
    <cellStyle name="Normal 15 4 2 2 2 4 2 2" xfId="11113" xr:uid="{00000000-0005-0000-0000-00006A2B0000}"/>
    <cellStyle name="Normal 15 4 2 2 2 4 3" xfId="11114" xr:uid="{00000000-0005-0000-0000-00006B2B0000}"/>
    <cellStyle name="Normal 15 4 2 2 2 5" xfId="11115" xr:uid="{00000000-0005-0000-0000-00006C2B0000}"/>
    <cellStyle name="Normal 15 4 2 2 2 5 2" xfId="11116" xr:uid="{00000000-0005-0000-0000-00006D2B0000}"/>
    <cellStyle name="Normal 15 4 2 2 2 6" xfId="11117" xr:uid="{00000000-0005-0000-0000-00006E2B0000}"/>
    <cellStyle name="Normal 15 4 2 2 2 6 2" xfId="11118" xr:uid="{00000000-0005-0000-0000-00006F2B0000}"/>
    <cellStyle name="Normal 15 4 2 2 2 7" xfId="11119" xr:uid="{00000000-0005-0000-0000-0000702B0000}"/>
    <cellStyle name="Normal 15 4 2 2 3" xfId="11120" xr:uid="{00000000-0005-0000-0000-0000712B0000}"/>
    <cellStyle name="Normal 15 4 2 2 3 2" xfId="11121" xr:uid="{00000000-0005-0000-0000-0000722B0000}"/>
    <cellStyle name="Normal 15 4 2 2 3 2 2" xfId="11122" xr:uid="{00000000-0005-0000-0000-0000732B0000}"/>
    <cellStyle name="Normal 15 4 2 2 3 2 2 2" xfId="11123" xr:uid="{00000000-0005-0000-0000-0000742B0000}"/>
    <cellStyle name="Normal 15 4 2 2 3 2 3" xfId="11124" xr:uid="{00000000-0005-0000-0000-0000752B0000}"/>
    <cellStyle name="Normal 15 4 2 2 3 3" xfId="11125" xr:uid="{00000000-0005-0000-0000-0000762B0000}"/>
    <cellStyle name="Normal 15 4 2 2 3 3 2" xfId="11126" xr:uid="{00000000-0005-0000-0000-0000772B0000}"/>
    <cellStyle name="Normal 15 4 2 2 3 3 2 2" xfId="11127" xr:uid="{00000000-0005-0000-0000-0000782B0000}"/>
    <cellStyle name="Normal 15 4 2 2 3 3 3" xfId="11128" xr:uid="{00000000-0005-0000-0000-0000792B0000}"/>
    <cellStyle name="Normal 15 4 2 2 3 4" xfId="11129" xr:uid="{00000000-0005-0000-0000-00007A2B0000}"/>
    <cellStyle name="Normal 15 4 2 2 3 4 2" xfId="11130" xr:uid="{00000000-0005-0000-0000-00007B2B0000}"/>
    <cellStyle name="Normal 15 4 2 2 3 4 2 2" xfId="11131" xr:uid="{00000000-0005-0000-0000-00007C2B0000}"/>
    <cellStyle name="Normal 15 4 2 2 3 4 3" xfId="11132" xr:uid="{00000000-0005-0000-0000-00007D2B0000}"/>
    <cellStyle name="Normal 15 4 2 2 3 5" xfId="11133" xr:uid="{00000000-0005-0000-0000-00007E2B0000}"/>
    <cellStyle name="Normal 15 4 2 2 3 5 2" xfId="11134" xr:uid="{00000000-0005-0000-0000-00007F2B0000}"/>
    <cellStyle name="Normal 15 4 2 2 3 6" xfId="11135" xr:uid="{00000000-0005-0000-0000-0000802B0000}"/>
    <cellStyle name="Normal 15 4 2 2 3 6 2" xfId="11136" xr:uid="{00000000-0005-0000-0000-0000812B0000}"/>
    <cellStyle name="Normal 15 4 2 2 3 7" xfId="11137" xr:uid="{00000000-0005-0000-0000-0000822B0000}"/>
    <cellStyle name="Normal 15 4 2 2 4" xfId="11138" xr:uid="{00000000-0005-0000-0000-0000832B0000}"/>
    <cellStyle name="Normal 15 4 2 2 4 2" xfId="11139" xr:uid="{00000000-0005-0000-0000-0000842B0000}"/>
    <cellStyle name="Normal 15 4 2 2 4 2 2" xfId="11140" xr:uid="{00000000-0005-0000-0000-0000852B0000}"/>
    <cellStyle name="Normal 15 4 2 2 4 3" xfId="11141" xr:uid="{00000000-0005-0000-0000-0000862B0000}"/>
    <cellStyle name="Normal 15 4 2 2 5" xfId="11142" xr:uid="{00000000-0005-0000-0000-0000872B0000}"/>
    <cellStyle name="Normal 15 4 2 2 5 2" xfId="11143" xr:uid="{00000000-0005-0000-0000-0000882B0000}"/>
    <cellStyle name="Normal 15 4 2 2 5 2 2" xfId="11144" xr:uid="{00000000-0005-0000-0000-0000892B0000}"/>
    <cellStyle name="Normal 15 4 2 2 5 3" xfId="11145" xr:uid="{00000000-0005-0000-0000-00008A2B0000}"/>
    <cellStyle name="Normal 15 4 2 2 6" xfId="11146" xr:uid="{00000000-0005-0000-0000-00008B2B0000}"/>
    <cellStyle name="Normal 15 4 2 2 6 2" xfId="11147" xr:uid="{00000000-0005-0000-0000-00008C2B0000}"/>
    <cellStyle name="Normal 15 4 2 2 6 2 2" xfId="11148" xr:uid="{00000000-0005-0000-0000-00008D2B0000}"/>
    <cellStyle name="Normal 15 4 2 2 6 3" xfId="11149" xr:uid="{00000000-0005-0000-0000-00008E2B0000}"/>
    <cellStyle name="Normal 15 4 2 2 7" xfId="11150" xr:uid="{00000000-0005-0000-0000-00008F2B0000}"/>
    <cellStyle name="Normal 15 4 2 2 7 2" xfId="11151" xr:uid="{00000000-0005-0000-0000-0000902B0000}"/>
    <cellStyle name="Normal 15 4 2 2 8" xfId="11152" xr:uid="{00000000-0005-0000-0000-0000912B0000}"/>
    <cellStyle name="Normal 15 4 2 2 8 2" xfId="11153" xr:uid="{00000000-0005-0000-0000-0000922B0000}"/>
    <cellStyle name="Normal 15 4 2 2 9" xfId="11154" xr:uid="{00000000-0005-0000-0000-0000932B0000}"/>
    <cellStyle name="Normal 15 4 2 3" xfId="11155" xr:uid="{00000000-0005-0000-0000-0000942B0000}"/>
    <cellStyle name="Normal 15 4 2 3 2" xfId="11156" xr:uid="{00000000-0005-0000-0000-0000952B0000}"/>
    <cellStyle name="Normal 15 4 2 3 2 2" xfId="11157" xr:uid="{00000000-0005-0000-0000-0000962B0000}"/>
    <cellStyle name="Normal 15 4 2 3 2 2 2" xfId="11158" xr:uid="{00000000-0005-0000-0000-0000972B0000}"/>
    <cellStyle name="Normal 15 4 2 3 2 2 2 2" xfId="11159" xr:uid="{00000000-0005-0000-0000-0000982B0000}"/>
    <cellStyle name="Normal 15 4 2 3 2 2 3" xfId="11160" xr:uid="{00000000-0005-0000-0000-0000992B0000}"/>
    <cellStyle name="Normal 15 4 2 3 2 3" xfId="11161" xr:uid="{00000000-0005-0000-0000-00009A2B0000}"/>
    <cellStyle name="Normal 15 4 2 3 2 3 2" xfId="11162" xr:uid="{00000000-0005-0000-0000-00009B2B0000}"/>
    <cellStyle name="Normal 15 4 2 3 2 3 2 2" xfId="11163" xr:uid="{00000000-0005-0000-0000-00009C2B0000}"/>
    <cellStyle name="Normal 15 4 2 3 2 3 3" xfId="11164" xr:uid="{00000000-0005-0000-0000-00009D2B0000}"/>
    <cellStyle name="Normal 15 4 2 3 2 4" xfId="11165" xr:uid="{00000000-0005-0000-0000-00009E2B0000}"/>
    <cellStyle name="Normal 15 4 2 3 2 4 2" xfId="11166" xr:uid="{00000000-0005-0000-0000-00009F2B0000}"/>
    <cellStyle name="Normal 15 4 2 3 2 4 2 2" xfId="11167" xr:uid="{00000000-0005-0000-0000-0000A02B0000}"/>
    <cellStyle name="Normal 15 4 2 3 2 4 3" xfId="11168" xr:uid="{00000000-0005-0000-0000-0000A12B0000}"/>
    <cellStyle name="Normal 15 4 2 3 2 5" xfId="11169" xr:uid="{00000000-0005-0000-0000-0000A22B0000}"/>
    <cellStyle name="Normal 15 4 2 3 2 5 2" xfId="11170" xr:uid="{00000000-0005-0000-0000-0000A32B0000}"/>
    <cellStyle name="Normal 15 4 2 3 2 6" xfId="11171" xr:uid="{00000000-0005-0000-0000-0000A42B0000}"/>
    <cellStyle name="Normal 15 4 2 3 2 6 2" xfId="11172" xr:uid="{00000000-0005-0000-0000-0000A52B0000}"/>
    <cellStyle name="Normal 15 4 2 3 2 7" xfId="11173" xr:uid="{00000000-0005-0000-0000-0000A62B0000}"/>
    <cellStyle name="Normal 15 4 2 3 3" xfId="11174" xr:uid="{00000000-0005-0000-0000-0000A72B0000}"/>
    <cellStyle name="Normal 15 4 2 3 3 2" xfId="11175" xr:uid="{00000000-0005-0000-0000-0000A82B0000}"/>
    <cellStyle name="Normal 15 4 2 3 3 2 2" xfId="11176" xr:uid="{00000000-0005-0000-0000-0000A92B0000}"/>
    <cellStyle name="Normal 15 4 2 3 3 3" xfId="11177" xr:uid="{00000000-0005-0000-0000-0000AA2B0000}"/>
    <cellStyle name="Normal 15 4 2 3 4" xfId="11178" xr:uid="{00000000-0005-0000-0000-0000AB2B0000}"/>
    <cellStyle name="Normal 15 4 2 3 4 2" xfId="11179" xr:uid="{00000000-0005-0000-0000-0000AC2B0000}"/>
    <cellStyle name="Normal 15 4 2 3 4 2 2" xfId="11180" xr:uid="{00000000-0005-0000-0000-0000AD2B0000}"/>
    <cellStyle name="Normal 15 4 2 3 4 3" xfId="11181" xr:uid="{00000000-0005-0000-0000-0000AE2B0000}"/>
    <cellStyle name="Normal 15 4 2 3 5" xfId="11182" xr:uid="{00000000-0005-0000-0000-0000AF2B0000}"/>
    <cellStyle name="Normal 15 4 2 3 5 2" xfId="11183" xr:uid="{00000000-0005-0000-0000-0000B02B0000}"/>
    <cellStyle name="Normal 15 4 2 3 5 2 2" xfId="11184" xr:uid="{00000000-0005-0000-0000-0000B12B0000}"/>
    <cellStyle name="Normal 15 4 2 3 5 3" xfId="11185" xr:uid="{00000000-0005-0000-0000-0000B22B0000}"/>
    <cellStyle name="Normal 15 4 2 3 6" xfId="11186" xr:uid="{00000000-0005-0000-0000-0000B32B0000}"/>
    <cellStyle name="Normal 15 4 2 3 6 2" xfId="11187" xr:uid="{00000000-0005-0000-0000-0000B42B0000}"/>
    <cellStyle name="Normal 15 4 2 3 7" xfId="11188" xr:uid="{00000000-0005-0000-0000-0000B52B0000}"/>
    <cellStyle name="Normal 15 4 2 3 7 2" xfId="11189" xr:uid="{00000000-0005-0000-0000-0000B62B0000}"/>
    <cellStyle name="Normal 15 4 2 3 8" xfId="11190" xr:uid="{00000000-0005-0000-0000-0000B72B0000}"/>
    <cellStyle name="Normal 15 4 2 4" xfId="11191" xr:uid="{00000000-0005-0000-0000-0000B82B0000}"/>
    <cellStyle name="Normal 15 4 2 4 2" xfId="11192" xr:uid="{00000000-0005-0000-0000-0000B92B0000}"/>
    <cellStyle name="Normal 15 4 2 4 2 2" xfId="11193" xr:uid="{00000000-0005-0000-0000-0000BA2B0000}"/>
    <cellStyle name="Normal 15 4 2 4 2 2 2" xfId="11194" xr:uid="{00000000-0005-0000-0000-0000BB2B0000}"/>
    <cellStyle name="Normal 15 4 2 4 2 3" xfId="11195" xr:uid="{00000000-0005-0000-0000-0000BC2B0000}"/>
    <cellStyle name="Normal 15 4 2 4 3" xfId="11196" xr:uid="{00000000-0005-0000-0000-0000BD2B0000}"/>
    <cellStyle name="Normal 15 4 2 4 3 2" xfId="11197" xr:uid="{00000000-0005-0000-0000-0000BE2B0000}"/>
    <cellStyle name="Normal 15 4 2 4 3 2 2" xfId="11198" xr:uid="{00000000-0005-0000-0000-0000BF2B0000}"/>
    <cellStyle name="Normal 15 4 2 4 3 3" xfId="11199" xr:uid="{00000000-0005-0000-0000-0000C02B0000}"/>
    <cellStyle name="Normal 15 4 2 4 4" xfId="11200" xr:uid="{00000000-0005-0000-0000-0000C12B0000}"/>
    <cellStyle name="Normal 15 4 2 4 4 2" xfId="11201" xr:uid="{00000000-0005-0000-0000-0000C22B0000}"/>
    <cellStyle name="Normal 15 4 2 4 4 2 2" xfId="11202" xr:uid="{00000000-0005-0000-0000-0000C32B0000}"/>
    <cellStyle name="Normal 15 4 2 4 4 3" xfId="11203" xr:uid="{00000000-0005-0000-0000-0000C42B0000}"/>
    <cellStyle name="Normal 15 4 2 4 5" xfId="11204" xr:uid="{00000000-0005-0000-0000-0000C52B0000}"/>
    <cellStyle name="Normal 15 4 2 4 5 2" xfId="11205" xr:uid="{00000000-0005-0000-0000-0000C62B0000}"/>
    <cellStyle name="Normal 15 4 2 4 6" xfId="11206" xr:uid="{00000000-0005-0000-0000-0000C72B0000}"/>
    <cellStyle name="Normal 15 4 2 4 6 2" xfId="11207" xr:uid="{00000000-0005-0000-0000-0000C82B0000}"/>
    <cellStyle name="Normal 15 4 2 4 7" xfId="11208" xr:uid="{00000000-0005-0000-0000-0000C92B0000}"/>
    <cellStyle name="Normal 15 4 2 5" xfId="11209" xr:uid="{00000000-0005-0000-0000-0000CA2B0000}"/>
    <cellStyle name="Normal 15 4 2 5 2" xfId="11210" xr:uid="{00000000-0005-0000-0000-0000CB2B0000}"/>
    <cellStyle name="Normal 15 4 2 5 2 2" xfId="11211" xr:uid="{00000000-0005-0000-0000-0000CC2B0000}"/>
    <cellStyle name="Normal 15 4 2 5 2 2 2" xfId="11212" xr:uid="{00000000-0005-0000-0000-0000CD2B0000}"/>
    <cellStyle name="Normal 15 4 2 5 2 3" xfId="11213" xr:uid="{00000000-0005-0000-0000-0000CE2B0000}"/>
    <cellStyle name="Normal 15 4 2 5 3" xfId="11214" xr:uid="{00000000-0005-0000-0000-0000CF2B0000}"/>
    <cellStyle name="Normal 15 4 2 5 3 2" xfId="11215" xr:uid="{00000000-0005-0000-0000-0000D02B0000}"/>
    <cellStyle name="Normal 15 4 2 5 3 2 2" xfId="11216" xr:uid="{00000000-0005-0000-0000-0000D12B0000}"/>
    <cellStyle name="Normal 15 4 2 5 3 3" xfId="11217" xr:uid="{00000000-0005-0000-0000-0000D22B0000}"/>
    <cellStyle name="Normal 15 4 2 5 4" xfId="11218" xr:uid="{00000000-0005-0000-0000-0000D32B0000}"/>
    <cellStyle name="Normal 15 4 2 5 4 2" xfId="11219" xr:uid="{00000000-0005-0000-0000-0000D42B0000}"/>
    <cellStyle name="Normal 15 4 2 5 4 2 2" xfId="11220" xr:uid="{00000000-0005-0000-0000-0000D52B0000}"/>
    <cellStyle name="Normal 15 4 2 5 4 3" xfId="11221" xr:uid="{00000000-0005-0000-0000-0000D62B0000}"/>
    <cellStyle name="Normal 15 4 2 5 5" xfId="11222" xr:uid="{00000000-0005-0000-0000-0000D72B0000}"/>
    <cellStyle name="Normal 15 4 2 5 5 2" xfId="11223" xr:uid="{00000000-0005-0000-0000-0000D82B0000}"/>
    <cellStyle name="Normal 15 4 2 5 6" xfId="11224" xr:uid="{00000000-0005-0000-0000-0000D92B0000}"/>
    <cellStyle name="Normal 15 4 2 5 6 2" xfId="11225" xr:uid="{00000000-0005-0000-0000-0000DA2B0000}"/>
    <cellStyle name="Normal 15 4 2 5 7" xfId="11226" xr:uid="{00000000-0005-0000-0000-0000DB2B0000}"/>
    <cellStyle name="Normal 15 4 2 6" xfId="11227" xr:uid="{00000000-0005-0000-0000-0000DC2B0000}"/>
    <cellStyle name="Normal 15 4 2 6 2" xfId="11228" xr:uid="{00000000-0005-0000-0000-0000DD2B0000}"/>
    <cellStyle name="Normal 15 4 2 6 2 2" xfId="11229" xr:uid="{00000000-0005-0000-0000-0000DE2B0000}"/>
    <cellStyle name="Normal 15 4 2 6 3" xfId="11230" xr:uid="{00000000-0005-0000-0000-0000DF2B0000}"/>
    <cellStyle name="Normal 15 4 2 7" xfId="11231" xr:uid="{00000000-0005-0000-0000-0000E02B0000}"/>
    <cellStyle name="Normal 15 4 2 7 2" xfId="11232" xr:uid="{00000000-0005-0000-0000-0000E12B0000}"/>
    <cellStyle name="Normal 15 4 2 7 2 2" xfId="11233" xr:uid="{00000000-0005-0000-0000-0000E22B0000}"/>
    <cellStyle name="Normal 15 4 2 7 3" xfId="11234" xr:uid="{00000000-0005-0000-0000-0000E32B0000}"/>
    <cellStyle name="Normal 15 4 2 8" xfId="11235" xr:uid="{00000000-0005-0000-0000-0000E42B0000}"/>
    <cellStyle name="Normal 15 4 2 8 2" xfId="11236" xr:uid="{00000000-0005-0000-0000-0000E52B0000}"/>
    <cellStyle name="Normal 15 4 2 8 2 2" xfId="11237" xr:uid="{00000000-0005-0000-0000-0000E62B0000}"/>
    <cellStyle name="Normal 15 4 2 8 3" xfId="11238" xr:uid="{00000000-0005-0000-0000-0000E72B0000}"/>
    <cellStyle name="Normal 15 4 2 9" xfId="11239" xr:uid="{00000000-0005-0000-0000-0000E82B0000}"/>
    <cellStyle name="Normal 15 4 2 9 2" xfId="11240" xr:uid="{00000000-0005-0000-0000-0000E92B0000}"/>
    <cellStyle name="Normal 15 4 3" xfId="11241" xr:uid="{00000000-0005-0000-0000-0000EA2B0000}"/>
    <cellStyle name="Normal 15 4 3 10" xfId="11242" xr:uid="{00000000-0005-0000-0000-0000EB2B0000}"/>
    <cellStyle name="Normal 15 4 3 10 2" xfId="11243" xr:uid="{00000000-0005-0000-0000-0000EC2B0000}"/>
    <cellStyle name="Normal 15 4 3 11" xfId="11244" xr:uid="{00000000-0005-0000-0000-0000ED2B0000}"/>
    <cellStyle name="Normal 15 4 3 2" xfId="11245" xr:uid="{00000000-0005-0000-0000-0000EE2B0000}"/>
    <cellStyle name="Normal 15 4 3 2 2" xfId="11246" xr:uid="{00000000-0005-0000-0000-0000EF2B0000}"/>
    <cellStyle name="Normal 15 4 3 2 2 2" xfId="11247" xr:uid="{00000000-0005-0000-0000-0000F02B0000}"/>
    <cellStyle name="Normal 15 4 3 2 2 2 2" xfId="11248" xr:uid="{00000000-0005-0000-0000-0000F12B0000}"/>
    <cellStyle name="Normal 15 4 3 2 2 2 2 2" xfId="11249" xr:uid="{00000000-0005-0000-0000-0000F22B0000}"/>
    <cellStyle name="Normal 15 4 3 2 2 2 3" xfId="11250" xr:uid="{00000000-0005-0000-0000-0000F32B0000}"/>
    <cellStyle name="Normal 15 4 3 2 2 3" xfId="11251" xr:uid="{00000000-0005-0000-0000-0000F42B0000}"/>
    <cellStyle name="Normal 15 4 3 2 2 3 2" xfId="11252" xr:uid="{00000000-0005-0000-0000-0000F52B0000}"/>
    <cellStyle name="Normal 15 4 3 2 2 3 2 2" xfId="11253" xr:uid="{00000000-0005-0000-0000-0000F62B0000}"/>
    <cellStyle name="Normal 15 4 3 2 2 3 3" xfId="11254" xr:uid="{00000000-0005-0000-0000-0000F72B0000}"/>
    <cellStyle name="Normal 15 4 3 2 2 4" xfId="11255" xr:uid="{00000000-0005-0000-0000-0000F82B0000}"/>
    <cellStyle name="Normal 15 4 3 2 2 4 2" xfId="11256" xr:uid="{00000000-0005-0000-0000-0000F92B0000}"/>
    <cellStyle name="Normal 15 4 3 2 2 4 2 2" xfId="11257" xr:uid="{00000000-0005-0000-0000-0000FA2B0000}"/>
    <cellStyle name="Normal 15 4 3 2 2 4 3" xfId="11258" xr:uid="{00000000-0005-0000-0000-0000FB2B0000}"/>
    <cellStyle name="Normal 15 4 3 2 2 5" xfId="11259" xr:uid="{00000000-0005-0000-0000-0000FC2B0000}"/>
    <cellStyle name="Normal 15 4 3 2 2 5 2" xfId="11260" xr:uid="{00000000-0005-0000-0000-0000FD2B0000}"/>
    <cellStyle name="Normal 15 4 3 2 2 6" xfId="11261" xr:uid="{00000000-0005-0000-0000-0000FE2B0000}"/>
    <cellStyle name="Normal 15 4 3 2 2 6 2" xfId="11262" xr:uid="{00000000-0005-0000-0000-0000FF2B0000}"/>
    <cellStyle name="Normal 15 4 3 2 2 7" xfId="11263" xr:uid="{00000000-0005-0000-0000-0000002C0000}"/>
    <cellStyle name="Normal 15 4 3 2 3" xfId="11264" xr:uid="{00000000-0005-0000-0000-0000012C0000}"/>
    <cellStyle name="Normal 15 4 3 2 3 2" xfId="11265" xr:uid="{00000000-0005-0000-0000-0000022C0000}"/>
    <cellStyle name="Normal 15 4 3 2 3 2 2" xfId="11266" xr:uid="{00000000-0005-0000-0000-0000032C0000}"/>
    <cellStyle name="Normal 15 4 3 2 3 2 2 2" xfId="11267" xr:uid="{00000000-0005-0000-0000-0000042C0000}"/>
    <cellStyle name="Normal 15 4 3 2 3 2 3" xfId="11268" xr:uid="{00000000-0005-0000-0000-0000052C0000}"/>
    <cellStyle name="Normal 15 4 3 2 3 3" xfId="11269" xr:uid="{00000000-0005-0000-0000-0000062C0000}"/>
    <cellStyle name="Normal 15 4 3 2 3 3 2" xfId="11270" xr:uid="{00000000-0005-0000-0000-0000072C0000}"/>
    <cellStyle name="Normal 15 4 3 2 3 3 2 2" xfId="11271" xr:uid="{00000000-0005-0000-0000-0000082C0000}"/>
    <cellStyle name="Normal 15 4 3 2 3 3 3" xfId="11272" xr:uid="{00000000-0005-0000-0000-0000092C0000}"/>
    <cellStyle name="Normal 15 4 3 2 3 4" xfId="11273" xr:uid="{00000000-0005-0000-0000-00000A2C0000}"/>
    <cellStyle name="Normal 15 4 3 2 3 4 2" xfId="11274" xr:uid="{00000000-0005-0000-0000-00000B2C0000}"/>
    <cellStyle name="Normal 15 4 3 2 3 4 2 2" xfId="11275" xr:uid="{00000000-0005-0000-0000-00000C2C0000}"/>
    <cellStyle name="Normal 15 4 3 2 3 4 3" xfId="11276" xr:uid="{00000000-0005-0000-0000-00000D2C0000}"/>
    <cellStyle name="Normal 15 4 3 2 3 5" xfId="11277" xr:uid="{00000000-0005-0000-0000-00000E2C0000}"/>
    <cellStyle name="Normal 15 4 3 2 3 5 2" xfId="11278" xr:uid="{00000000-0005-0000-0000-00000F2C0000}"/>
    <cellStyle name="Normal 15 4 3 2 3 6" xfId="11279" xr:uid="{00000000-0005-0000-0000-0000102C0000}"/>
    <cellStyle name="Normal 15 4 3 2 3 6 2" xfId="11280" xr:uid="{00000000-0005-0000-0000-0000112C0000}"/>
    <cellStyle name="Normal 15 4 3 2 3 7" xfId="11281" xr:uid="{00000000-0005-0000-0000-0000122C0000}"/>
    <cellStyle name="Normal 15 4 3 2 4" xfId="11282" xr:uid="{00000000-0005-0000-0000-0000132C0000}"/>
    <cellStyle name="Normal 15 4 3 2 4 2" xfId="11283" xr:uid="{00000000-0005-0000-0000-0000142C0000}"/>
    <cellStyle name="Normal 15 4 3 2 4 2 2" xfId="11284" xr:uid="{00000000-0005-0000-0000-0000152C0000}"/>
    <cellStyle name="Normal 15 4 3 2 4 3" xfId="11285" xr:uid="{00000000-0005-0000-0000-0000162C0000}"/>
    <cellStyle name="Normal 15 4 3 2 5" xfId="11286" xr:uid="{00000000-0005-0000-0000-0000172C0000}"/>
    <cellStyle name="Normal 15 4 3 2 5 2" xfId="11287" xr:uid="{00000000-0005-0000-0000-0000182C0000}"/>
    <cellStyle name="Normal 15 4 3 2 5 2 2" xfId="11288" xr:uid="{00000000-0005-0000-0000-0000192C0000}"/>
    <cellStyle name="Normal 15 4 3 2 5 3" xfId="11289" xr:uid="{00000000-0005-0000-0000-00001A2C0000}"/>
    <cellStyle name="Normal 15 4 3 2 6" xfId="11290" xr:uid="{00000000-0005-0000-0000-00001B2C0000}"/>
    <cellStyle name="Normal 15 4 3 2 6 2" xfId="11291" xr:uid="{00000000-0005-0000-0000-00001C2C0000}"/>
    <cellStyle name="Normal 15 4 3 2 6 2 2" xfId="11292" xr:uid="{00000000-0005-0000-0000-00001D2C0000}"/>
    <cellStyle name="Normal 15 4 3 2 6 3" xfId="11293" xr:uid="{00000000-0005-0000-0000-00001E2C0000}"/>
    <cellStyle name="Normal 15 4 3 2 7" xfId="11294" xr:uid="{00000000-0005-0000-0000-00001F2C0000}"/>
    <cellStyle name="Normal 15 4 3 2 7 2" xfId="11295" xr:uid="{00000000-0005-0000-0000-0000202C0000}"/>
    <cellStyle name="Normal 15 4 3 2 8" xfId="11296" xr:uid="{00000000-0005-0000-0000-0000212C0000}"/>
    <cellStyle name="Normal 15 4 3 2 8 2" xfId="11297" xr:uid="{00000000-0005-0000-0000-0000222C0000}"/>
    <cellStyle name="Normal 15 4 3 2 9" xfId="11298" xr:uid="{00000000-0005-0000-0000-0000232C0000}"/>
    <cellStyle name="Normal 15 4 3 3" xfId="11299" xr:uid="{00000000-0005-0000-0000-0000242C0000}"/>
    <cellStyle name="Normal 15 4 3 3 2" xfId="11300" xr:uid="{00000000-0005-0000-0000-0000252C0000}"/>
    <cellStyle name="Normal 15 4 3 3 2 2" xfId="11301" xr:uid="{00000000-0005-0000-0000-0000262C0000}"/>
    <cellStyle name="Normal 15 4 3 3 2 2 2" xfId="11302" xr:uid="{00000000-0005-0000-0000-0000272C0000}"/>
    <cellStyle name="Normal 15 4 3 3 2 2 2 2" xfId="11303" xr:uid="{00000000-0005-0000-0000-0000282C0000}"/>
    <cellStyle name="Normal 15 4 3 3 2 2 3" xfId="11304" xr:uid="{00000000-0005-0000-0000-0000292C0000}"/>
    <cellStyle name="Normal 15 4 3 3 2 3" xfId="11305" xr:uid="{00000000-0005-0000-0000-00002A2C0000}"/>
    <cellStyle name="Normal 15 4 3 3 2 3 2" xfId="11306" xr:uid="{00000000-0005-0000-0000-00002B2C0000}"/>
    <cellStyle name="Normal 15 4 3 3 2 3 2 2" xfId="11307" xr:uid="{00000000-0005-0000-0000-00002C2C0000}"/>
    <cellStyle name="Normal 15 4 3 3 2 3 3" xfId="11308" xr:uid="{00000000-0005-0000-0000-00002D2C0000}"/>
    <cellStyle name="Normal 15 4 3 3 2 4" xfId="11309" xr:uid="{00000000-0005-0000-0000-00002E2C0000}"/>
    <cellStyle name="Normal 15 4 3 3 2 4 2" xfId="11310" xr:uid="{00000000-0005-0000-0000-00002F2C0000}"/>
    <cellStyle name="Normal 15 4 3 3 2 4 2 2" xfId="11311" xr:uid="{00000000-0005-0000-0000-0000302C0000}"/>
    <cellStyle name="Normal 15 4 3 3 2 4 3" xfId="11312" xr:uid="{00000000-0005-0000-0000-0000312C0000}"/>
    <cellStyle name="Normal 15 4 3 3 2 5" xfId="11313" xr:uid="{00000000-0005-0000-0000-0000322C0000}"/>
    <cellStyle name="Normal 15 4 3 3 2 5 2" xfId="11314" xr:uid="{00000000-0005-0000-0000-0000332C0000}"/>
    <cellStyle name="Normal 15 4 3 3 2 6" xfId="11315" xr:uid="{00000000-0005-0000-0000-0000342C0000}"/>
    <cellStyle name="Normal 15 4 3 3 2 6 2" xfId="11316" xr:uid="{00000000-0005-0000-0000-0000352C0000}"/>
    <cellStyle name="Normal 15 4 3 3 2 7" xfId="11317" xr:uid="{00000000-0005-0000-0000-0000362C0000}"/>
    <cellStyle name="Normal 15 4 3 3 3" xfId="11318" xr:uid="{00000000-0005-0000-0000-0000372C0000}"/>
    <cellStyle name="Normal 15 4 3 3 3 2" xfId="11319" xr:uid="{00000000-0005-0000-0000-0000382C0000}"/>
    <cellStyle name="Normal 15 4 3 3 3 2 2" xfId="11320" xr:uid="{00000000-0005-0000-0000-0000392C0000}"/>
    <cellStyle name="Normal 15 4 3 3 3 3" xfId="11321" xr:uid="{00000000-0005-0000-0000-00003A2C0000}"/>
    <cellStyle name="Normal 15 4 3 3 4" xfId="11322" xr:uid="{00000000-0005-0000-0000-00003B2C0000}"/>
    <cellStyle name="Normal 15 4 3 3 4 2" xfId="11323" xr:uid="{00000000-0005-0000-0000-00003C2C0000}"/>
    <cellStyle name="Normal 15 4 3 3 4 2 2" xfId="11324" xr:uid="{00000000-0005-0000-0000-00003D2C0000}"/>
    <cellStyle name="Normal 15 4 3 3 4 3" xfId="11325" xr:uid="{00000000-0005-0000-0000-00003E2C0000}"/>
    <cellStyle name="Normal 15 4 3 3 5" xfId="11326" xr:uid="{00000000-0005-0000-0000-00003F2C0000}"/>
    <cellStyle name="Normal 15 4 3 3 5 2" xfId="11327" xr:uid="{00000000-0005-0000-0000-0000402C0000}"/>
    <cellStyle name="Normal 15 4 3 3 5 2 2" xfId="11328" xr:uid="{00000000-0005-0000-0000-0000412C0000}"/>
    <cellStyle name="Normal 15 4 3 3 5 3" xfId="11329" xr:uid="{00000000-0005-0000-0000-0000422C0000}"/>
    <cellStyle name="Normal 15 4 3 3 6" xfId="11330" xr:uid="{00000000-0005-0000-0000-0000432C0000}"/>
    <cellStyle name="Normal 15 4 3 3 6 2" xfId="11331" xr:uid="{00000000-0005-0000-0000-0000442C0000}"/>
    <cellStyle name="Normal 15 4 3 3 7" xfId="11332" xr:uid="{00000000-0005-0000-0000-0000452C0000}"/>
    <cellStyle name="Normal 15 4 3 3 7 2" xfId="11333" xr:uid="{00000000-0005-0000-0000-0000462C0000}"/>
    <cellStyle name="Normal 15 4 3 3 8" xfId="11334" xr:uid="{00000000-0005-0000-0000-0000472C0000}"/>
    <cellStyle name="Normal 15 4 3 4" xfId="11335" xr:uid="{00000000-0005-0000-0000-0000482C0000}"/>
    <cellStyle name="Normal 15 4 3 4 2" xfId="11336" xr:uid="{00000000-0005-0000-0000-0000492C0000}"/>
    <cellStyle name="Normal 15 4 3 4 2 2" xfId="11337" xr:uid="{00000000-0005-0000-0000-00004A2C0000}"/>
    <cellStyle name="Normal 15 4 3 4 2 2 2" xfId="11338" xr:uid="{00000000-0005-0000-0000-00004B2C0000}"/>
    <cellStyle name="Normal 15 4 3 4 2 3" xfId="11339" xr:uid="{00000000-0005-0000-0000-00004C2C0000}"/>
    <cellStyle name="Normal 15 4 3 4 3" xfId="11340" xr:uid="{00000000-0005-0000-0000-00004D2C0000}"/>
    <cellStyle name="Normal 15 4 3 4 3 2" xfId="11341" xr:uid="{00000000-0005-0000-0000-00004E2C0000}"/>
    <cellStyle name="Normal 15 4 3 4 3 2 2" xfId="11342" xr:uid="{00000000-0005-0000-0000-00004F2C0000}"/>
    <cellStyle name="Normal 15 4 3 4 3 3" xfId="11343" xr:uid="{00000000-0005-0000-0000-0000502C0000}"/>
    <cellStyle name="Normal 15 4 3 4 4" xfId="11344" xr:uid="{00000000-0005-0000-0000-0000512C0000}"/>
    <cellStyle name="Normal 15 4 3 4 4 2" xfId="11345" xr:uid="{00000000-0005-0000-0000-0000522C0000}"/>
    <cellStyle name="Normal 15 4 3 4 4 2 2" xfId="11346" xr:uid="{00000000-0005-0000-0000-0000532C0000}"/>
    <cellStyle name="Normal 15 4 3 4 4 3" xfId="11347" xr:uid="{00000000-0005-0000-0000-0000542C0000}"/>
    <cellStyle name="Normal 15 4 3 4 5" xfId="11348" xr:uid="{00000000-0005-0000-0000-0000552C0000}"/>
    <cellStyle name="Normal 15 4 3 4 5 2" xfId="11349" xr:uid="{00000000-0005-0000-0000-0000562C0000}"/>
    <cellStyle name="Normal 15 4 3 4 6" xfId="11350" xr:uid="{00000000-0005-0000-0000-0000572C0000}"/>
    <cellStyle name="Normal 15 4 3 4 6 2" xfId="11351" xr:uid="{00000000-0005-0000-0000-0000582C0000}"/>
    <cellStyle name="Normal 15 4 3 4 7" xfId="11352" xr:uid="{00000000-0005-0000-0000-0000592C0000}"/>
    <cellStyle name="Normal 15 4 3 5" xfId="11353" xr:uid="{00000000-0005-0000-0000-00005A2C0000}"/>
    <cellStyle name="Normal 15 4 3 5 2" xfId="11354" xr:uid="{00000000-0005-0000-0000-00005B2C0000}"/>
    <cellStyle name="Normal 15 4 3 5 2 2" xfId="11355" xr:uid="{00000000-0005-0000-0000-00005C2C0000}"/>
    <cellStyle name="Normal 15 4 3 5 2 2 2" xfId="11356" xr:uid="{00000000-0005-0000-0000-00005D2C0000}"/>
    <cellStyle name="Normal 15 4 3 5 2 3" xfId="11357" xr:uid="{00000000-0005-0000-0000-00005E2C0000}"/>
    <cellStyle name="Normal 15 4 3 5 3" xfId="11358" xr:uid="{00000000-0005-0000-0000-00005F2C0000}"/>
    <cellStyle name="Normal 15 4 3 5 3 2" xfId="11359" xr:uid="{00000000-0005-0000-0000-0000602C0000}"/>
    <cellStyle name="Normal 15 4 3 5 3 2 2" xfId="11360" xr:uid="{00000000-0005-0000-0000-0000612C0000}"/>
    <cellStyle name="Normal 15 4 3 5 3 3" xfId="11361" xr:uid="{00000000-0005-0000-0000-0000622C0000}"/>
    <cellStyle name="Normal 15 4 3 5 4" xfId="11362" xr:uid="{00000000-0005-0000-0000-0000632C0000}"/>
    <cellStyle name="Normal 15 4 3 5 4 2" xfId="11363" xr:uid="{00000000-0005-0000-0000-0000642C0000}"/>
    <cellStyle name="Normal 15 4 3 5 4 2 2" xfId="11364" xr:uid="{00000000-0005-0000-0000-0000652C0000}"/>
    <cellStyle name="Normal 15 4 3 5 4 3" xfId="11365" xr:uid="{00000000-0005-0000-0000-0000662C0000}"/>
    <cellStyle name="Normal 15 4 3 5 5" xfId="11366" xr:uid="{00000000-0005-0000-0000-0000672C0000}"/>
    <cellStyle name="Normal 15 4 3 5 5 2" xfId="11367" xr:uid="{00000000-0005-0000-0000-0000682C0000}"/>
    <cellStyle name="Normal 15 4 3 5 6" xfId="11368" xr:uid="{00000000-0005-0000-0000-0000692C0000}"/>
    <cellStyle name="Normal 15 4 3 5 6 2" xfId="11369" xr:uid="{00000000-0005-0000-0000-00006A2C0000}"/>
    <cellStyle name="Normal 15 4 3 5 7" xfId="11370" xr:uid="{00000000-0005-0000-0000-00006B2C0000}"/>
    <cellStyle name="Normal 15 4 3 6" xfId="11371" xr:uid="{00000000-0005-0000-0000-00006C2C0000}"/>
    <cellStyle name="Normal 15 4 3 6 2" xfId="11372" xr:uid="{00000000-0005-0000-0000-00006D2C0000}"/>
    <cellStyle name="Normal 15 4 3 6 2 2" xfId="11373" xr:uid="{00000000-0005-0000-0000-00006E2C0000}"/>
    <cellStyle name="Normal 15 4 3 6 3" xfId="11374" xr:uid="{00000000-0005-0000-0000-00006F2C0000}"/>
    <cellStyle name="Normal 15 4 3 7" xfId="11375" xr:uid="{00000000-0005-0000-0000-0000702C0000}"/>
    <cellStyle name="Normal 15 4 3 7 2" xfId="11376" xr:uid="{00000000-0005-0000-0000-0000712C0000}"/>
    <cellStyle name="Normal 15 4 3 7 2 2" xfId="11377" xr:uid="{00000000-0005-0000-0000-0000722C0000}"/>
    <cellStyle name="Normal 15 4 3 7 3" xfId="11378" xr:uid="{00000000-0005-0000-0000-0000732C0000}"/>
    <cellStyle name="Normal 15 4 3 8" xfId="11379" xr:uid="{00000000-0005-0000-0000-0000742C0000}"/>
    <cellStyle name="Normal 15 4 3 8 2" xfId="11380" xr:uid="{00000000-0005-0000-0000-0000752C0000}"/>
    <cellStyle name="Normal 15 4 3 8 2 2" xfId="11381" xr:uid="{00000000-0005-0000-0000-0000762C0000}"/>
    <cellStyle name="Normal 15 4 3 8 3" xfId="11382" xr:uid="{00000000-0005-0000-0000-0000772C0000}"/>
    <cellStyle name="Normal 15 4 3 9" xfId="11383" xr:uid="{00000000-0005-0000-0000-0000782C0000}"/>
    <cellStyle name="Normal 15 4 3 9 2" xfId="11384" xr:uid="{00000000-0005-0000-0000-0000792C0000}"/>
    <cellStyle name="Normal 15 4 4" xfId="11385" xr:uid="{00000000-0005-0000-0000-00007A2C0000}"/>
    <cellStyle name="Normal 15 4 4 2" xfId="11386" xr:uid="{00000000-0005-0000-0000-00007B2C0000}"/>
    <cellStyle name="Normal 15 4 4 2 2" xfId="11387" xr:uid="{00000000-0005-0000-0000-00007C2C0000}"/>
    <cellStyle name="Normal 15 4 4 2 2 2" xfId="11388" xr:uid="{00000000-0005-0000-0000-00007D2C0000}"/>
    <cellStyle name="Normal 15 4 4 2 2 2 2" xfId="11389" xr:uid="{00000000-0005-0000-0000-00007E2C0000}"/>
    <cellStyle name="Normal 15 4 4 2 2 3" xfId="11390" xr:uid="{00000000-0005-0000-0000-00007F2C0000}"/>
    <cellStyle name="Normal 15 4 4 2 3" xfId="11391" xr:uid="{00000000-0005-0000-0000-0000802C0000}"/>
    <cellStyle name="Normal 15 4 4 2 3 2" xfId="11392" xr:uid="{00000000-0005-0000-0000-0000812C0000}"/>
    <cellStyle name="Normal 15 4 4 2 3 2 2" xfId="11393" xr:uid="{00000000-0005-0000-0000-0000822C0000}"/>
    <cellStyle name="Normal 15 4 4 2 3 3" xfId="11394" xr:uid="{00000000-0005-0000-0000-0000832C0000}"/>
    <cellStyle name="Normal 15 4 4 2 4" xfId="11395" xr:uid="{00000000-0005-0000-0000-0000842C0000}"/>
    <cellStyle name="Normal 15 4 4 2 4 2" xfId="11396" xr:uid="{00000000-0005-0000-0000-0000852C0000}"/>
    <cellStyle name="Normal 15 4 4 2 4 2 2" xfId="11397" xr:uid="{00000000-0005-0000-0000-0000862C0000}"/>
    <cellStyle name="Normal 15 4 4 2 4 3" xfId="11398" xr:uid="{00000000-0005-0000-0000-0000872C0000}"/>
    <cellStyle name="Normal 15 4 4 2 5" xfId="11399" xr:uid="{00000000-0005-0000-0000-0000882C0000}"/>
    <cellStyle name="Normal 15 4 4 2 5 2" xfId="11400" xr:uid="{00000000-0005-0000-0000-0000892C0000}"/>
    <cellStyle name="Normal 15 4 4 2 6" xfId="11401" xr:uid="{00000000-0005-0000-0000-00008A2C0000}"/>
    <cellStyle name="Normal 15 4 4 2 6 2" xfId="11402" xr:uid="{00000000-0005-0000-0000-00008B2C0000}"/>
    <cellStyle name="Normal 15 4 4 2 7" xfId="11403" xr:uid="{00000000-0005-0000-0000-00008C2C0000}"/>
    <cellStyle name="Normal 15 4 4 3" xfId="11404" xr:uid="{00000000-0005-0000-0000-00008D2C0000}"/>
    <cellStyle name="Normal 15 4 4 3 2" xfId="11405" xr:uid="{00000000-0005-0000-0000-00008E2C0000}"/>
    <cellStyle name="Normal 15 4 4 3 2 2" xfId="11406" xr:uid="{00000000-0005-0000-0000-00008F2C0000}"/>
    <cellStyle name="Normal 15 4 4 3 2 2 2" xfId="11407" xr:uid="{00000000-0005-0000-0000-0000902C0000}"/>
    <cellStyle name="Normal 15 4 4 3 2 3" xfId="11408" xr:uid="{00000000-0005-0000-0000-0000912C0000}"/>
    <cellStyle name="Normal 15 4 4 3 3" xfId="11409" xr:uid="{00000000-0005-0000-0000-0000922C0000}"/>
    <cellStyle name="Normal 15 4 4 3 3 2" xfId="11410" xr:uid="{00000000-0005-0000-0000-0000932C0000}"/>
    <cellStyle name="Normal 15 4 4 3 3 2 2" xfId="11411" xr:uid="{00000000-0005-0000-0000-0000942C0000}"/>
    <cellStyle name="Normal 15 4 4 3 3 3" xfId="11412" xr:uid="{00000000-0005-0000-0000-0000952C0000}"/>
    <cellStyle name="Normal 15 4 4 3 4" xfId="11413" xr:uid="{00000000-0005-0000-0000-0000962C0000}"/>
    <cellStyle name="Normal 15 4 4 3 4 2" xfId="11414" xr:uid="{00000000-0005-0000-0000-0000972C0000}"/>
    <cellStyle name="Normal 15 4 4 3 4 2 2" xfId="11415" xr:uid="{00000000-0005-0000-0000-0000982C0000}"/>
    <cellStyle name="Normal 15 4 4 3 4 3" xfId="11416" xr:uid="{00000000-0005-0000-0000-0000992C0000}"/>
    <cellStyle name="Normal 15 4 4 3 5" xfId="11417" xr:uid="{00000000-0005-0000-0000-00009A2C0000}"/>
    <cellStyle name="Normal 15 4 4 3 5 2" xfId="11418" xr:uid="{00000000-0005-0000-0000-00009B2C0000}"/>
    <cellStyle name="Normal 15 4 4 3 6" xfId="11419" xr:uid="{00000000-0005-0000-0000-00009C2C0000}"/>
    <cellStyle name="Normal 15 4 4 3 6 2" xfId="11420" xr:uid="{00000000-0005-0000-0000-00009D2C0000}"/>
    <cellStyle name="Normal 15 4 4 3 7" xfId="11421" xr:uid="{00000000-0005-0000-0000-00009E2C0000}"/>
    <cellStyle name="Normal 15 4 4 4" xfId="11422" xr:uid="{00000000-0005-0000-0000-00009F2C0000}"/>
    <cellStyle name="Normal 15 4 4 4 2" xfId="11423" xr:uid="{00000000-0005-0000-0000-0000A02C0000}"/>
    <cellStyle name="Normal 15 4 4 4 2 2" xfId="11424" xr:uid="{00000000-0005-0000-0000-0000A12C0000}"/>
    <cellStyle name="Normal 15 4 4 4 3" xfId="11425" xr:uid="{00000000-0005-0000-0000-0000A22C0000}"/>
    <cellStyle name="Normal 15 4 4 5" xfId="11426" xr:uid="{00000000-0005-0000-0000-0000A32C0000}"/>
    <cellStyle name="Normal 15 4 4 5 2" xfId="11427" xr:uid="{00000000-0005-0000-0000-0000A42C0000}"/>
    <cellStyle name="Normal 15 4 4 5 2 2" xfId="11428" xr:uid="{00000000-0005-0000-0000-0000A52C0000}"/>
    <cellStyle name="Normal 15 4 4 5 3" xfId="11429" xr:uid="{00000000-0005-0000-0000-0000A62C0000}"/>
    <cellStyle name="Normal 15 4 4 6" xfId="11430" xr:uid="{00000000-0005-0000-0000-0000A72C0000}"/>
    <cellStyle name="Normal 15 4 4 6 2" xfId="11431" xr:uid="{00000000-0005-0000-0000-0000A82C0000}"/>
    <cellStyle name="Normal 15 4 4 6 2 2" xfId="11432" xr:uid="{00000000-0005-0000-0000-0000A92C0000}"/>
    <cellStyle name="Normal 15 4 4 6 3" xfId="11433" xr:uid="{00000000-0005-0000-0000-0000AA2C0000}"/>
    <cellStyle name="Normal 15 4 4 7" xfId="11434" xr:uid="{00000000-0005-0000-0000-0000AB2C0000}"/>
    <cellStyle name="Normal 15 4 4 7 2" xfId="11435" xr:uid="{00000000-0005-0000-0000-0000AC2C0000}"/>
    <cellStyle name="Normal 15 4 4 8" xfId="11436" xr:uid="{00000000-0005-0000-0000-0000AD2C0000}"/>
    <cellStyle name="Normal 15 4 4 8 2" xfId="11437" xr:uid="{00000000-0005-0000-0000-0000AE2C0000}"/>
    <cellStyle name="Normal 15 4 4 9" xfId="11438" xr:uid="{00000000-0005-0000-0000-0000AF2C0000}"/>
    <cellStyle name="Normal 15 4 5" xfId="11439" xr:uid="{00000000-0005-0000-0000-0000B02C0000}"/>
    <cellStyle name="Normal 15 4 5 2" xfId="11440" xr:uid="{00000000-0005-0000-0000-0000B12C0000}"/>
    <cellStyle name="Normal 15 4 5 2 2" xfId="11441" xr:uid="{00000000-0005-0000-0000-0000B22C0000}"/>
    <cellStyle name="Normal 15 4 5 2 2 2" xfId="11442" xr:uid="{00000000-0005-0000-0000-0000B32C0000}"/>
    <cellStyle name="Normal 15 4 5 2 2 2 2" xfId="11443" xr:uid="{00000000-0005-0000-0000-0000B42C0000}"/>
    <cellStyle name="Normal 15 4 5 2 2 3" xfId="11444" xr:uid="{00000000-0005-0000-0000-0000B52C0000}"/>
    <cellStyle name="Normal 15 4 5 2 3" xfId="11445" xr:uid="{00000000-0005-0000-0000-0000B62C0000}"/>
    <cellStyle name="Normal 15 4 5 2 3 2" xfId="11446" xr:uid="{00000000-0005-0000-0000-0000B72C0000}"/>
    <cellStyle name="Normal 15 4 5 2 3 2 2" xfId="11447" xr:uid="{00000000-0005-0000-0000-0000B82C0000}"/>
    <cellStyle name="Normal 15 4 5 2 3 3" xfId="11448" xr:uid="{00000000-0005-0000-0000-0000B92C0000}"/>
    <cellStyle name="Normal 15 4 5 2 4" xfId="11449" xr:uid="{00000000-0005-0000-0000-0000BA2C0000}"/>
    <cellStyle name="Normal 15 4 5 2 4 2" xfId="11450" xr:uid="{00000000-0005-0000-0000-0000BB2C0000}"/>
    <cellStyle name="Normal 15 4 5 2 4 2 2" xfId="11451" xr:uid="{00000000-0005-0000-0000-0000BC2C0000}"/>
    <cellStyle name="Normal 15 4 5 2 4 3" xfId="11452" xr:uid="{00000000-0005-0000-0000-0000BD2C0000}"/>
    <cellStyle name="Normal 15 4 5 2 5" xfId="11453" xr:uid="{00000000-0005-0000-0000-0000BE2C0000}"/>
    <cellStyle name="Normal 15 4 5 2 5 2" xfId="11454" xr:uid="{00000000-0005-0000-0000-0000BF2C0000}"/>
    <cellStyle name="Normal 15 4 5 2 6" xfId="11455" xr:uid="{00000000-0005-0000-0000-0000C02C0000}"/>
    <cellStyle name="Normal 15 4 5 2 6 2" xfId="11456" xr:uid="{00000000-0005-0000-0000-0000C12C0000}"/>
    <cellStyle name="Normal 15 4 5 2 7" xfId="11457" xr:uid="{00000000-0005-0000-0000-0000C22C0000}"/>
    <cellStyle name="Normal 15 4 5 3" xfId="11458" xr:uid="{00000000-0005-0000-0000-0000C32C0000}"/>
    <cellStyle name="Normal 15 4 5 3 2" xfId="11459" xr:uid="{00000000-0005-0000-0000-0000C42C0000}"/>
    <cellStyle name="Normal 15 4 5 3 2 2" xfId="11460" xr:uid="{00000000-0005-0000-0000-0000C52C0000}"/>
    <cellStyle name="Normal 15 4 5 3 3" xfId="11461" xr:uid="{00000000-0005-0000-0000-0000C62C0000}"/>
    <cellStyle name="Normal 15 4 5 4" xfId="11462" xr:uid="{00000000-0005-0000-0000-0000C72C0000}"/>
    <cellStyle name="Normal 15 4 5 4 2" xfId="11463" xr:uid="{00000000-0005-0000-0000-0000C82C0000}"/>
    <cellStyle name="Normal 15 4 5 4 2 2" xfId="11464" xr:uid="{00000000-0005-0000-0000-0000C92C0000}"/>
    <cellStyle name="Normal 15 4 5 4 3" xfId="11465" xr:uid="{00000000-0005-0000-0000-0000CA2C0000}"/>
    <cellStyle name="Normal 15 4 5 5" xfId="11466" xr:uid="{00000000-0005-0000-0000-0000CB2C0000}"/>
    <cellStyle name="Normal 15 4 5 5 2" xfId="11467" xr:uid="{00000000-0005-0000-0000-0000CC2C0000}"/>
    <cellStyle name="Normal 15 4 5 5 2 2" xfId="11468" xr:uid="{00000000-0005-0000-0000-0000CD2C0000}"/>
    <cellStyle name="Normal 15 4 5 5 3" xfId="11469" xr:uid="{00000000-0005-0000-0000-0000CE2C0000}"/>
    <cellStyle name="Normal 15 4 5 6" xfId="11470" xr:uid="{00000000-0005-0000-0000-0000CF2C0000}"/>
    <cellStyle name="Normal 15 4 5 6 2" xfId="11471" xr:uid="{00000000-0005-0000-0000-0000D02C0000}"/>
    <cellStyle name="Normal 15 4 5 7" xfId="11472" xr:uid="{00000000-0005-0000-0000-0000D12C0000}"/>
    <cellStyle name="Normal 15 4 5 7 2" xfId="11473" xr:uid="{00000000-0005-0000-0000-0000D22C0000}"/>
    <cellStyle name="Normal 15 4 5 8" xfId="11474" xr:uid="{00000000-0005-0000-0000-0000D32C0000}"/>
    <cellStyle name="Normal 15 4 6" xfId="11475" xr:uid="{00000000-0005-0000-0000-0000D42C0000}"/>
    <cellStyle name="Normal 15 4 6 2" xfId="11476" xr:uid="{00000000-0005-0000-0000-0000D52C0000}"/>
    <cellStyle name="Normal 15 4 6 2 2" xfId="11477" xr:uid="{00000000-0005-0000-0000-0000D62C0000}"/>
    <cellStyle name="Normal 15 4 6 2 2 2" xfId="11478" xr:uid="{00000000-0005-0000-0000-0000D72C0000}"/>
    <cellStyle name="Normal 15 4 6 2 3" xfId="11479" xr:uid="{00000000-0005-0000-0000-0000D82C0000}"/>
    <cellStyle name="Normal 15 4 6 3" xfId="11480" xr:uid="{00000000-0005-0000-0000-0000D92C0000}"/>
    <cellStyle name="Normal 15 4 6 3 2" xfId="11481" xr:uid="{00000000-0005-0000-0000-0000DA2C0000}"/>
    <cellStyle name="Normal 15 4 6 3 2 2" xfId="11482" xr:uid="{00000000-0005-0000-0000-0000DB2C0000}"/>
    <cellStyle name="Normal 15 4 6 3 3" xfId="11483" xr:uid="{00000000-0005-0000-0000-0000DC2C0000}"/>
    <cellStyle name="Normal 15 4 6 4" xfId="11484" xr:uid="{00000000-0005-0000-0000-0000DD2C0000}"/>
    <cellStyle name="Normal 15 4 6 4 2" xfId="11485" xr:uid="{00000000-0005-0000-0000-0000DE2C0000}"/>
    <cellStyle name="Normal 15 4 6 4 2 2" xfId="11486" xr:uid="{00000000-0005-0000-0000-0000DF2C0000}"/>
    <cellStyle name="Normal 15 4 6 4 3" xfId="11487" xr:uid="{00000000-0005-0000-0000-0000E02C0000}"/>
    <cellStyle name="Normal 15 4 6 5" xfId="11488" xr:uid="{00000000-0005-0000-0000-0000E12C0000}"/>
    <cellStyle name="Normal 15 4 6 5 2" xfId="11489" xr:uid="{00000000-0005-0000-0000-0000E22C0000}"/>
    <cellStyle name="Normal 15 4 6 6" xfId="11490" xr:uid="{00000000-0005-0000-0000-0000E32C0000}"/>
    <cellStyle name="Normal 15 4 6 6 2" xfId="11491" xr:uid="{00000000-0005-0000-0000-0000E42C0000}"/>
    <cellStyle name="Normal 15 4 6 7" xfId="11492" xr:uid="{00000000-0005-0000-0000-0000E52C0000}"/>
    <cellStyle name="Normal 15 4 7" xfId="11493" xr:uid="{00000000-0005-0000-0000-0000E62C0000}"/>
    <cellStyle name="Normal 15 4 7 2" xfId="11494" xr:uid="{00000000-0005-0000-0000-0000E72C0000}"/>
    <cellStyle name="Normal 15 4 7 2 2" xfId="11495" xr:uid="{00000000-0005-0000-0000-0000E82C0000}"/>
    <cellStyle name="Normal 15 4 7 2 2 2" xfId="11496" xr:uid="{00000000-0005-0000-0000-0000E92C0000}"/>
    <cellStyle name="Normal 15 4 7 2 3" xfId="11497" xr:uid="{00000000-0005-0000-0000-0000EA2C0000}"/>
    <cellStyle name="Normal 15 4 7 3" xfId="11498" xr:uid="{00000000-0005-0000-0000-0000EB2C0000}"/>
    <cellStyle name="Normal 15 4 7 3 2" xfId="11499" xr:uid="{00000000-0005-0000-0000-0000EC2C0000}"/>
    <cellStyle name="Normal 15 4 7 3 2 2" xfId="11500" xr:uid="{00000000-0005-0000-0000-0000ED2C0000}"/>
    <cellStyle name="Normal 15 4 7 3 3" xfId="11501" xr:uid="{00000000-0005-0000-0000-0000EE2C0000}"/>
    <cellStyle name="Normal 15 4 7 4" xfId="11502" xr:uid="{00000000-0005-0000-0000-0000EF2C0000}"/>
    <cellStyle name="Normal 15 4 7 4 2" xfId="11503" xr:uid="{00000000-0005-0000-0000-0000F02C0000}"/>
    <cellStyle name="Normal 15 4 7 4 2 2" xfId="11504" xr:uid="{00000000-0005-0000-0000-0000F12C0000}"/>
    <cellStyle name="Normal 15 4 7 4 3" xfId="11505" xr:uid="{00000000-0005-0000-0000-0000F22C0000}"/>
    <cellStyle name="Normal 15 4 7 5" xfId="11506" xr:uid="{00000000-0005-0000-0000-0000F32C0000}"/>
    <cellStyle name="Normal 15 4 7 5 2" xfId="11507" xr:uid="{00000000-0005-0000-0000-0000F42C0000}"/>
    <cellStyle name="Normal 15 4 7 6" xfId="11508" xr:uid="{00000000-0005-0000-0000-0000F52C0000}"/>
    <cellStyle name="Normal 15 4 7 6 2" xfId="11509" xr:uid="{00000000-0005-0000-0000-0000F62C0000}"/>
    <cellStyle name="Normal 15 4 7 7" xfId="11510" xr:uid="{00000000-0005-0000-0000-0000F72C0000}"/>
    <cellStyle name="Normal 15 4 8" xfId="11511" xr:uid="{00000000-0005-0000-0000-0000F82C0000}"/>
    <cellStyle name="Normal 15 4 8 2" xfId="11512" xr:uid="{00000000-0005-0000-0000-0000F92C0000}"/>
    <cellStyle name="Normal 15 4 8 2 2" xfId="11513" xr:uid="{00000000-0005-0000-0000-0000FA2C0000}"/>
    <cellStyle name="Normal 15 4 8 3" xfId="11514" xr:uid="{00000000-0005-0000-0000-0000FB2C0000}"/>
    <cellStyle name="Normal 15 4 9" xfId="11515" xr:uid="{00000000-0005-0000-0000-0000FC2C0000}"/>
    <cellStyle name="Normal 15 4 9 2" xfId="11516" xr:uid="{00000000-0005-0000-0000-0000FD2C0000}"/>
    <cellStyle name="Normal 15 4 9 2 2" xfId="11517" xr:uid="{00000000-0005-0000-0000-0000FE2C0000}"/>
    <cellStyle name="Normal 15 4 9 3" xfId="11518" xr:uid="{00000000-0005-0000-0000-0000FF2C0000}"/>
    <cellStyle name="Normal 15 4_Confidential Information" xfId="11519" xr:uid="{00000000-0005-0000-0000-0000002D0000}"/>
    <cellStyle name="Normal 15 5" xfId="11520" xr:uid="{00000000-0005-0000-0000-0000012D0000}"/>
    <cellStyle name="Normal 15 5 10" xfId="11521" xr:uid="{00000000-0005-0000-0000-0000022D0000}"/>
    <cellStyle name="Normal 15 5 10 2" xfId="11522" xr:uid="{00000000-0005-0000-0000-0000032D0000}"/>
    <cellStyle name="Normal 15 5 11" xfId="11523" xr:uid="{00000000-0005-0000-0000-0000042D0000}"/>
    <cellStyle name="Normal 15 5 2" xfId="11524" xr:uid="{00000000-0005-0000-0000-0000052D0000}"/>
    <cellStyle name="Normal 15 5 2 2" xfId="11525" xr:uid="{00000000-0005-0000-0000-0000062D0000}"/>
    <cellStyle name="Normal 15 5 2 2 2" xfId="11526" xr:uid="{00000000-0005-0000-0000-0000072D0000}"/>
    <cellStyle name="Normal 15 5 2 2 2 2" xfId="11527" xr:uid="{00000000-0005-0000-0000-0000082D0000}"/>
    <cellStyle name="Normal 15 5 2 2 2 2 2" xfId="11528" xr:uid="{00000000-0005-0000-0000-0000092D0000}"/>
    <cellStyle name="Normal 15 5 2 2 2 3" xfId="11529" xr:uid="{00000000-0005-0000-0000-00000A2D0000}"/>
    <cellStyle name="Normal 15 5 2 2 3" xfId="11530" xr:uid="{00000000-0005-0000-0000-00000B2D0000}"/>
    <cellStyle name="Normal 15 5 2 2 3 2" xfId="11531" xr:uid="{00000000-0005-0000-0000-00000C2D0000}"/>
    <cellStyle name="Normal 15 5 2 2 3 2 2" xfId="11532" xr:uid="{00000000-0005-0000-0000-00000D2D0000}"/>
    <cellStyle name="Normal 15 5 2 2 3 3" xfId="11533" xr:uid="{00000000-0005-0000-0000-00000E2D0000}"/>
    <cellStyle name="Normal 15 5 2 2 4" xfId="11534" xr:uid="{00000000-0005-0000-0000-00000F2D0000}"/>
    <cellStyle name="Normal 15 5 2 2 4 2" xfId="11535" xr:uid="{00000000-0005-0000-0000-0000102D0000}"/>
    <cellStyle name="Normal 15 5 2 2 4 2 2" xfId="11536" xr:uid="{00000000-0005-0000-0000-0000112D0000}"/>
    <cellStyle name="Normal 15 5 2 2 4 3" xfId="11537" xr:uid="{00000000-0005-0000-0000-0000122D0000}"/>
    <cellStyle name="Normal 15 5 2 2 5" xfId="11538" xr:uid="{00000000-0005-0000-0000-0000132D0000}"/>
    <cellStyle name="Normal 15 5 2 2 5 2" xfId="11539" xr:uid="{00000000-0005-0000-0000-0000142D0000}"/>
    <cellStyle name="Normal 15 5 2 2 6" xfId="11540" xr:uid="{00000000-0005-0000-0000-0000152D0000}"/>
    <cellStyle name="Normal 15 5 2 2 6 2" xfId="11541" xr:uid="{00000000-0005-0000-0000-0000162D0000}"/>
    <cellStyle name="Normal 15 5 2 2 7" xfId="11542" xr:uid="{00000000-0005-0000-0000-0000172D0000}"/>
    <cellStyle name="Normal 15 5 2 3" xfId="11543" xr:uid="{00000000-0005-0000-0000-0000182D0000}"/>
    <cellStyle name="Normal 15 5 2 3 2" xfId="11544" xr:uid="{00000000-0005-0000-0000-0000192D0000}"/>
    <cellStyle name="Normal 15 5 2 3 2 2" xfId="11545" xr:uid="{00000000-0005-0000-0000-00001A2D0000}"/>
    <cellStyle name="Normal 15 5 2 3 2 2 2" xfId="11546" xr:uid="{00000000-0005-0000-0000-00001B2D0000}"/>
    <cellStyle name="Normal 15 5 2 3 2 3" xfId="11547" xr:uid="{00000000-0005-0000-0000-00001C2D0000}"/>
    <cellStyle name="Normal 15 5 2 3 3" xfId="11548" xr:uid="{00000000-0005-0000-0000-00001D2D0000}"/>
    <cellStyle name="Normal 15 5 2 3 3 2" xfId="11549" xr:uid="{00000000-0005-0000-0000-00001E2D0000}"/>
    <cellStyle name="Normal 15 5 2 3 3 2 2" xfId="11550" xr:uid="{00000000-0005-0000-0000-00001F2D0000}"/>
    <cellStyle name="Normal 15 5 2 3 3 3" xfId="11551" xr:uid="{00000000-0005-0000-0000-0000202D0000}"/>
    <cellStyle name="Normal 15 5 2 3 4" xfId="11552" xr:uid="{00000000-0005-0000-0000-0000212D0000}"/>
    <cellStyle name="Normal 15 5 2 3 4 2" xfId="11553" xr:uid="{00000000-0005-0000-0000-0000222D0000}"/>
    <cellStyle name="Normal 15 5 2 3 4 2 2" xfId="11554" xr:uid="{00000000-0005-0000-0000-0000232D0000}"/>
    <cellStyle name="Normal 15 5 2 3 4 3" xfId="11555" xr:uid="{00000000-0005-0000-0000-0000242D0000}"/>
    <cellStyle name="Normal 15 5 2 3 5" xfId="11556" xr:uid="{00000000-0005-0000-0000-0000252D0000}"/>
    <cellStyle name="Normal 15 5 2 3 5 2" xfId="11557" xr:uid="{00000000-0005-0000-0000-0000262D0000}"/>
    <cellStyle name="Normal 15 5 2 3 6" xfId="11558" xr:uid="{00000000-0005-0000-0000-0000272D0000}"/>
    <cellStyle name="Normal 15 5 2 3 6 2" xfId="11559" xr:uid="{00000000-0005-0000-0000-0000282D0000}"/>
    <cellStyle name="Normal 15 5 2 3 7" xfId="11560" xr:uid="{00000000-0005-0000-0000-0000292D0000}"/>
    <cellStyle name="Normal 15 5 2 4" xfId="11561" xr:uid="{00000000-0005-0000-0000-00002A2D0000}"/>
    <cellStyle name="Normal 15 5 2 4 2" xfId="11562" xr:uid="{00000000-0005-0000-0000-00002B2D0000}"/>
    <cellStyle name="Normal 15 5 2 4 2 2" xfId="11563" xr:uid="{00000000-0005-0000-0000-00002C2D0000}"/>
    <cellStyle name="Normal 15 5 2 4 3" xfId="11564" xr:uid="{00000000-0005-0000-0000-00002D2D0000}"/>
    <cellStyle name="Normal 15 5 2 5" xfId="11565" xr:uid="{00000000-0005-0000-0000-00002E2D0000}"/>
    <cellStyle name="Normal 15 5 2 5 2" xfId="11566" xr:uid="{00000000-0005-0000-0000-00002F2D0000}"/>
    <cellStyle name="Normal 15 5 2 5 2 2" xfId="11567" xr:uid="{00000000-0005-0000-0000-0000302D0000}"/>
    <cellStyle name="Normal 15 5 2 5 3" xfId="11568" xr:uid="{00000000-0005-0000-0000-0000312D0000}"/>
    <cellStyle name="Normal 15 5 2 6" xfId="11569" xr:uid="{00000000-0005-0000-0000-0000322D0000}"/>
    <cellStyle name="Normal 15 5 2 6 2" xfId="11570" xr:uid="{00000000-0005-0000-0000-0000332D0000}"/>
    <cellStyle name="Normal 15 5 2 6 2 2" xfId="11571" xr:uid="{00000000-0005-0000-0000-0000342D0000}"/>
    <cellStyle name="Normal 15 5 2 6 3" xfId="11572" xr:uid="{00000000-0005-0000-0000-0000352D0000}"/>
    <cellStyle name="Normal 15 5 2 7" xfId="11573" xr:uid="{00000000-0005-0000-0000-0000362D0000}"/>
    <cellStyle name="Normal 15 5 2 7 2" xfId="11574" xr:uid="{00000000-0005-0000-0000-0000372D0000}"/>
    <cellStyle name="Normal 15 5 2 8" xfId="11575" xr:uid="{00000000-0005-0000-0000-0000382D0000}"/>
    <cellStyle name="Normal 15 5 2 8 2" xfId="11576" xr:uid="{00000000-0005-0000-0000-0000392D0000}"/>
    <cellStyle name="Normal 15 5 2 9" xfId="11577" xr:uid="{00000000-0005-0000-0000-00003A2D0000}"/>
    <cellStyle name="Normal 15 5 3" xfId="11578" xr:uid="{00000000-0005-0000-0000-00003B2D0000}"/>
    <cellStyle name="Normal 15 5 3 2" xfId="11579" xr:uid="{00000000-0005-0000-0000-00003C2D0000}"/>
    <cellStyle name="Normal 15 5 3 2 2" xfId="11580" xr:uid="{00000000-0005-0000-0000-00003D2D0000}"/>
    <cellStyle name="Normal 15 5 3 2 2 2" xfId="11581" xr:uid="{00000000-0005-0000-0000-00003E2D0000}"/>
    <cellStyle name="Normal 15 5 3 2 2 2 2" xfId="11582" xr:uid="{00000000-0005-0000-0000-00003F2D0000}"/>
    <cellStyle name="Normal 15 5 3 2 2 3" xfId="11583" xr:uid="{00000000-0005-0000-0000-0000402D0000}"/>
    <cellStyle name="Normal 15 5 3 2 3" xfId="11584" xr:uid="{00000000-0005-0000-0000-0000412D0000}"/>
    <cellStyle name="Normal 15 5 3 2 3 2" xfId="11585" xr:uid="{00000000-0005-0000-0000-0000422D0000}"/>
    <cellStyle name="Normal 15 5 3 2 3 2 2" xfId="11586" xr:uid="{00000000-0005-0000-0000-0000432D0000}"/>
    <cellStyle name="Normal 15 5 3 2 3 3" xfId="11587" xr:uid="{00000000-0005-0000-0000-0000442D0000}"/>
    <cellStyle name="Normal 15 5 3 2 4" xfId="11588" xr:uid="{00000000-0005-0000-0000-0000452D0000}"/>
    <cellStyle name="Normal 15 5 3 2 4 2" xfId="11589" xr:uid="{00000000-0005-0000-0000-0000462D0000}"/>
    <cellStyle name="Normal 15 5 3 2 4 2 2" xfId="11590" xr:uid="{00000000-0005-0000-0000-0000472D0000}"/>
    <cellStyle name="Normal 15 5 3 2 4 3" xfId="11591" xr:uid="{00000000-0005-0000-0000-0000482D0000}"/>
    <cellStyle name="Normal 15 5 3 2 5" xfId="11592" xr:uid="{00000000-0005-0000-0000-0000492D0000}"/>
    <cellStyle name="Normal 15 5 3 2 5 2" xfId="11593" xr:uid="{00000000-0005-0000-0000-00004A2D0000}"/>
    <cellStyle name="Normal 15 5 3 2 6" xfId="11594" xr:uid="{00000000-0005-0000-0000-00004B2D0000}"/>
    <cellStyle name="Normal 15 5 3 2 6 2" xfId="11595" xr:uid="{00000000-0005-0000-0000-00004C2D0000}"/>
    <cellStyle name="Normal 15 5 3 2 7" xfId="11596" xr:uid="{00000000-0005-0000-0000-00004D2D0000}"/>
    <cellStyle name="Normal 15 5 3 3" xfId="11597" xr:uid="{00000000-0005-0000-0000-00004E2D0000}"/>
    <cellStyle name="Normal 15 5 3 3 2" xfId="11598" xr:uid="{00000000-0005-0000-0000-00004F2D0000}"/>
    <cellStyle name="Normal 15 5 3 3 2 2" xfId="11599" xr:uid="{00000000-0005-0000-0000-0000502D0000}"/>
    <cellStyle name="Normal 15 5 3 3 3" xfId="11600" xr:uid="{00000000-0005-0000-0000-0000512D0000}"/>
    <cellStyle name="Normal 15 5 3 4" xfId="11601" xr:uid="{00000000-0005-0000-0000-0000522D0000}"/>
    <cellStyle name="Normal 15 5 3 4 2" xfId="11602" xr:uid="{00000000-0005-0000-0000-0000532D0000}"/>
    <cellStyle name="Normal 15 5 3 4 2 2" xfId="11603" xr:uid="{00000000-0005-0000-0000-0000542D0000}"/>
    <cellStyle name="Normal 15 5 3 4 3" xfId="11604" xr:uid="{00000000-0005-0000-0000-0000552D0000}"/>
    <cellStyle name="Normal 15 5 3 5" xfId="11605" xr:uid="{00000000-0005-0000-0000-0000562D0000}"/>
    <cellStyle name="Normal 15 5 3 5 2" xfId="11606" xr:uid="{00000000-0005-0000-0000-0000572D0000}"/>
    <cellStyle name="Normal 15 5 3 5 2 2" xfId="11607" xr:uid="{00000000-0005-0000-0000-0000582D0000}"/>
    <cellStyle name="Normal 15 5 3 5 3" xfId="11608" xr:uid="{00000000-0005-0000-0000-0000592D0000}"/>
    <cellStyle name="Normal 15 5 3 6" xfId="11609" xr:uid="{00000000-0005-0000-0000-00005A2D0000}"/>
    <cellStyle name="Normal 15 5 3 6 2" xfId="11610" xr:uid="{00000000-0005-0000-0000-00005B2D0000}"/>
    <cellStyle name="Normal 15 5 3 7" xfId="11611" xr:uid="{00000000-0005-0000-0000-00005C2D0000}"/>
    <cellStyle name="Normal 15 5 3 7 2" xfId="11612" xr:uid="{00000000-0005-0000-0000-00005D2D0000}"/>
    <cellStyle name="Normal 15 5 3 8" xfId="11613" xr:uid="{00000000-0005-0000-0000-00005E2D0000}"/>
    <cellStyle name="Normal 15 5 4" xfId="11614" xr:uid="{00000000-0005-0000-0000-00005F2D0000}"/>
    <cellStyle name="Normal 15 5 4 2" xfId="11615" xr:uid="{00000000-0005-0000-0000-0000602D0000}"/>
    <cellStyle name="Normal 15 5 4 2 2" xfId="11616" xr:uid="{00000000-0005-0000-0000-0000612D0000}"/>
    <cellStyle name="Normal 15 5 4 2 2 2" xfId="11617" xr:uid="{00000000-0005-0000-0000-0000622D0000}"/>
    <cellStyle name="Normal 15 5 4 2 3" xfId="11618" xr:uid="{00000000-0005-0000-0000-0000632D0000}"/>
    <cellStyle name="Normal 15 5 4 3" xfId="11619" xr:uid="{00000000-0005-0000-0000-0000642D0000}"/>
    <cellStyle name="Normal 15 5 4 3 2" xfId="11620" xr:uid="{00000000-0005-0000-0000-0000652D0000}"/>
    <cellStyle name="Normal 15 5 4 3 2 2" xfId="11621" xr:uid="{00000000-0005-0000-0000-0000662D0000}"/>
    <cellStyle name="Normal 15 5 4 3 3" xfId="11622" xr:uid="{00000000-0005-0000-0000-0000672D0000}"/>
    <cellStyle name="Normal 15 5 4 4" xfId="11623" xr:uid="{00000000-0005-0000-0000-0000682D0000}"/>
    <cellStyle name="Normal 15 5 4 4 2" xfId="11624" xr:uid="{00000000-0005-0000-0000-0000692D0000}"/>
    <cellStyle name="Normal 15 5 4 4 2 2" xfId="11625" xr:uid="{00000000-0005-0000-0000-00006A2D0000}"/>
    <cellStyle name="Normal 15 5 4 4 3" xfId="11626" xr:uid="{00000000-0005-0000-0000-00006B2D0000}"/>
    <cellStyle name="Normal 15 5 4 5" xfId="11627" xr:uid="{00000000-0005-0000-0000-00006C2D0000}"/>
    <cellStyle name="Normal 15 5 4 5 2" xfId="11628" xr:uid="{00000000-0005-0000-0000-00006D2D0000}"/>
    <cellStyle name="Normal 15 5 4 6" xfId="11629" xr:uid="{00000000-0005-0000-0000-00006E2D0000}"/>
    <cellStyle name="Normal 15 5 4 6 2" xfId="11630" xr:uid="{00000000-0005-0000-0000-00006F2D0000}"/>
    <cellStyle name="Normal 15 5 4 7" xfId="11631" xr:uid="{00000000-0005-0000-0000-0000702D0000}"/>
    <cellStyle name="Normal 15 5 5" xfId="11632" xr:uid="{00000000-0005-0000-0000-0000712D0000}"/>
    <cellStyle name="Normal 15 5 5 2" xfId="11633" xr:uid="{00000000-0005-0000-0000-0000722D0000}"/>
    <cellStyle name="Normal 15 5 5 2 2" xfId="11634" xr:uid="{00000000-0005-0000-0000-0000732D0000}"/>
    <cellStyle name="Normal 15 5 5 2 2 2" xfId="11635" xr:uid="{00000000-0005-0000-0000-0000742D0000}"/>
    <cellStyle name="Normal 15 5 5 2 3" xfId="11636" xr:uid="{00000000-0005-0000-0000-0000752D0000}"/>
    <cellStyle name="Normal 15 5 5 3" xfId="11637" xr:uid="{00000000-0005-0000-0000-0000762D0000}"/>
    <cellStyle name="Normal 15 5 5 3 2" xfId="11638" xr:uid="{00000000-0005-0000-0000-0000772D0000}"/>
    <cellStyle name="Normal 15 5 5 3 2 2" xfId="11639" xr:uid="{00000000-0005-0000-0000-0000782D0000}"/>
    <cellStyle name="Normal 15 5 5 3 3" xfId="11640" xr:uid="{00000000-0005-0000-0000-0000792D0000}"/>
    <cellStyle name="Normal 15 5 5 4" xfId="11641" xr:uid="{00000000-0005-0000-0000-00007A2D0000}"/>
    <cellStyle name="Normal 15 5 5 4 2" xfId="11642" xr:uid="{00000000-0005-0000-0000-00007B2D0000}"/>
    <cellStyle name="Normal 15 5 5 4 2 2" xfId="11643" xr:uid="{00000000-0005-0000-0000-00007C2D0000}"/>
    <cellStyle name="Normal 15 5 5 4 3" xfId="11644" xr:uid="{00000000-0005-0000-0000-00007D2D0000}"/>
    <cellStyle name="Normal 15 5 5 5" xfId="11645" xr:uid="{00000000-0005-0000-0000-00007E2D0000}"/>
    <cellStyle name="Normal 15 5 5 5 2" xfId="11646" xr:uid="{00000000-0005-0000-0000-00007F2D0000}"/>
    <cellStyle name="Normal 15 5 5 6" xfId="11647" xr:uid="{00000000-0005-0000-0000-0000802D0000}"/>
    <cellStyle name="Normal 15 5 5 6 2" xfId="11648" xr:uid="{00000000-0005-0000-0000-0000812D0000}"/>
    <cellStyle name="Normal 15 5 5 7" xfId="11649" xr:uid="{00000000-0005-0000-0000-0000822D0000}"/>
    <cellStyle name="Normal 15 5 6" xfId="11650" xr:uid="{00000000-0005-0000-0000-0000832D0000}"/>
    <cellStyle name="Normal 15 5 6 2" xfId="11651" xr:uid="{00000000-0005-0000-0000-0000842D0000}"/>
    <cellStyle name="Normal 15 5 6 2 2" xfId="11652" xr:uid="{00000000-0005-0000-0000-0000852D0000}"/>
    <cellStyle name="Normal 15 5 6 3" xfId="11653" xr:uid="{00000000-0005-0000-0000-0000862D0000}"/>
    <cellStyle name="Normal 15 5 7" xfId="11654" xr:uid="{00000000-0005-0000-0000-0000872D0000}"/>
    <cellStyle name="Normal 15 5 7 2" xfId="11655" xr:uid="{00000000-0005-0000-0000-0000882D0000}"/>
    <cellStyle name="Normal 15 5 7 2 2" xfId="11656" xr:uid="{00000000-0005-0000-0000-0000892D0000}"/>
    <cellStyle name="Normal 15 5 7 3" xfId="11657" xr:uid="{00000000-0005-0000-0000-00008A2D0000}"/>
    <cellStyle name="Normal 15 5 8" xfId="11658" xr:uid="{00000000-0005-0000-0000-00008B2D0000}"/>
    <cellStyle name="Normal 15 5 8 2" xfId="11659" xr:uid="{00000000-0005-0000-0000-00008C2D0000}"/>
    <cellStyle name="Normal 15 5 8 2 2" xfId="11660" xr:uid="{00000000-0005-0000-0000-00008D2D0000}"/>
    <cellStyle name="Normal 15 5 8 3" xfId="11661" xr:uid="{00000000-0005-0000-0000-00008E2D0000}"/>
    <cellStyle name="Normal 15 5 9" xfId="11662" xr:uid="{00000000-0005-0000-0000-00008F2D0000}"/>
    <cellStyle name="Normal 15 5 9 2" xfId="11663" xr:uid="{00000000-0005-0000-0000-0000902D0000}"/>
    <cellStyle name="Normal 15 6" xfId="11664" xr:uid="{00000000-0005-0000-0000-0000912D0000}"/>
    <cellStyle name="Normal 15 6 10" xfId="11665" xr:uid="{00000000-0005-0000-0000-0000922D0000}"/>
    <cellStyle name="Normal 15 6 10 2" xfId="11666" xr:uid="{00000000-0005-0000-0000-0000932D0000}"/>
    <cellStyle name="Normal 15 6 11" xfId="11667" xr:uid="{00000000-0005-0000-0000-0000942D0000}"/>
    <cellStyle name="Normal 15 6 2" xfId="11668" xr:uid="{00000000-0005-0000-0000-0000952D0000}"/>
    <cellStyle name="Normal 15 6 2 2" xfId="11669" xr:uid="{00000000-0005-0000-0000-0000962D0000}"/>
    <cellStyle name="Normal 15 6 2 2 2" xfId="11670" xr:uid="{00000000-0005-0000-0000-0000972D0000}"/>
    <cellStyle name="Normal 15 6 2 2 2 2" xfId="11671" xr:uid="{00000000-0005-0000-0000-0000982D0000}"/>
    <cellStyle name="Normal 15 6 2 2 2 2 2" xfId="11672" xr:uid="{00000000-0005-0000-0000-0000992D0000}"/>
    <cellStyle name="Normal 15 6 2 2 2 3" xfId="11673" xr:uid="{00000000-0005-0000-0000-00009A2D0000}"/>
    <cellStyle name="Normal 15 6 2 2 3" xfId="11674" xr:uid="{00000000-0005-0000-0000-00009B2D0000}"/>
    <cellStyle name="Normal 15 6 2 2 3 2" xfId="11675" xr:uid="{00000000-0005-0000-0000-00009C2D0000}"/>
    <cellStyle name="Normal 15 6 2 2 3 2 2" xfId="11676" xr:uid="{00000000-0005-0000-0000-00009D2D0000}"/>
    <cellStyle name="Normal 15 6 2 2 3 3" xfId="11677" xr:uid="{00000000-0005-0000-0000-00009E2D0000}"/>
    <cellStyle name="Normal 15 6 2 2 4" xfId="11678" xr:uid="{00000000-0005-0000-0000-00009F2D0000}"/>
    <cellStyle name="Normal 15 6 2 2 4 2" xfId="11679" xr:uid="{00000000-0005-0000-0000-0000A02D0000}"/>
    <cellStyle name="Normal 15 6 2 2 4 2 2" xfId="11680" xr:uid="{00000000-0005-0000-0000-0000A12D0000}"/>
    <cellStyle name="Normal 15 6 2 2 4 3" xfId="11681" xr:uid="{00000000-0005-0000-0000-0000A22D0000}"/>
    <cellStyle name="Normal 15 6 2 2 5" xfId="11682" xr:uid="{00000000-0005-0000-0000-0000A32D0000}"/>
    <cellStyle name="Normal 15 6 2 2 5 2" xfId="11683" xr:uid="{00000000-0005-0000-0000-0000A42D0000}"/>
    <cellStyle name="Normal 15 6 2 2 6" xfId="11684" xr:uid="{00000000-0005-0000-0000-0000A52D0000}"/>
    <cellStyle name="Normal 15 6 2 2 6 2" xfId="11685" xr:uid="{00000000-0005-0000-0000-0000A62D0000}"/>
    <cellStyle name="Normal 15 6 2 2 7" xfId="11686" xr:uid="{00000000-0005-0000-0000-0000A72D0000}"/>
    <cellStyle name="Normal 15 6 2 3" xfId="11687" xr:uid="{00000000-0005-0000-0000-0000A82D0000}"/>
    <cellStyle name="Normal 15 6 2 3 2" xfId="11688" xr:uid="{00000000-0005-0000-0000-0000A92D0000}"/>
    <cellStyle name="Normal 15 6 2 3 2 2" xfId="11689" xr:uid="{00000000-0005-0000-0000-0000AA2D0000}"/>
    <cellStyle name="Normal 15 6 2 3 2 2 2" xfId="11690" xr:uid="{00000000-0005-0000-0000-0000AB2D0000}"/>
    <cellStyle name="Normal 15 6 2 3 2 3" xfId="11691" xr:uid="{00000000-0005-0000-0000-0000AC2D0000}"/>
    <cellStyle name="Normal 15 6 2 3 3" xfId="11692" xr:uid="{00000000-0005-0000-0000-0000AD2D0000}"/>
    <cellStyle name="Normal 15 6 2 3 3 2" xfId="11693" xr:uid="{00000000-0005-0000-0000-0000AE2D0000}"/>
    <cellStyle name="Normal 15 6 2 3 3 2 2" xfId="11694" xr:uid="{00000000-0005-0000-0000-0000AF2D0000}"/>
    <cellStyle name="Normal 15 6 2 3 3 3" xfId="11695" xr:uid="{00000000-0005-0000-0000-0000B02D0000}"/>
    <cellStyle name="Normal 15 6 2 3 4" xfId="11696" xr:uid="{00000000-0005-0000-0000-0000B12D0000}"/>
    <cellStyle name="Normal 15 6 2 3 4 2" xfId="11697" xr:uid="{00000000-0005-0000-0000-0000B22D0000}"/>
    <cellStyle name="Normal 15 6 2 3 4 2 2" xfId="11698" xr:uid="{00000000-0005-0000-0000-0000B32D0000}"/>
    <cellStyle name="Normal 15 6 2 3 4 3" xfId="11699" xr:uid="{00000000-0005-0000-0000-0000B42D0000}"/>
    <cellStyle name="Normal 15 6 2 3 5" xfId="11700" xr:uid="{00000000-0005-0000-0000-0000B52D0000}"/>
    <cellStyle name="Normal 15 6 2 3 5 2" xfId="11701" xr:uid="{00000000-0005-0000-0000-0000B62D0000}"/>
    <cellStyle name="Normal 15 6 2 3 6" xfId="11702" xr:uid="{00000000-0005-0000-0000-0000B72D0000}"/>
    <cellStyle name="Normal 15 6 2 3 6 2" xfId="11703" xr:uid="{00000000-0005-0000-0000-0000B82D0000}"/>
    <cellStyle name="Normal 15 6 2 3 7" xfId="11704" xr:uid="{00000000-0005-0000-0000-0000B92D0000}"/>
    <cellStyle name="Normal 15 6 2 4" xfId="11705" xr:uid="{00000000-0005-0000-0000-0000BA2D0000}"/>
    <cellStyle name="Normal 15 6 2 4 2" xfId="11706" xr:uid="{00000000-0005-0000-0000-0000BB2D0000}"/>
    <cellStyle name="Normal 15 6 2 4 2 2" xfId="11707" xr:uid="{00000000-0005-0000-0000-0000BC2D0000}"/>
    <cellStyle name="Normal 15 6 2 4 3" xfId="11708" xr:uid="{00000000-0005-0000-0000-0000BD2D0000}"/>
    <cellStyle name="Normal 15 6 2 5" xfId="11709" xr:uid="{00000000-0005-0000-0000-0000BE2D0000}"/>
    <cellStyle name="Normal 15 6 2 5 2" xfId="11710" xr:uid="{00000000-0005-0000-0000-0000BF2D0000}"/>
    <cellStyle name="Normal 15 6 2 5 2 2" xfId="11711" xr:uid="{00000000-0005-0000-0000-0000C02D0000}"/>
    <cellStyle name="Normal 15 6 2 5 3" xfId="11712" xr:uid="{00000000-0005-0000-0000-0000C12D0000}"/>
    <cellStyle name="Normal 15 6 2 6" xfId="11713" xr:uid="{00000000-0005-0000-0000-0000C22D0000}"/>
    <cellStyle name="Normal 15 6 2 6 2" xfId="11714" xr:uid="{00000000-0005-0000-0000-0000C32D0000}"/>
    <cellStyle name="Normal 15 6 2 6 2 2" xfId="11715" xr:uid="{00000000-0005-0000-0000-0000C42D0000}"/>
    <cellStyle name="Normal 15 6 2 6 3" xfId="11716" xr:uid="{00000000-0005-0000-0000-0000C52D0000}"/>
    <cellStyle name="Normal 15 6 2 7" xfId="11717" xr:uid="{00000000-0005-0000-0000-0000C62D0000}"/>
    <cellStyle name="Normal 15 6 2 7 2" xfId="11718" xr:uid="{00000000-0005-0000-0000-0000C72D0000}"/>
    <cellStyle name="Normal 15 6 2 8" xfId="11719" xr:uid="{00000000-0005-0000-0000-0000C82D0000}"/>
    <cellStyle name="Normal 15 6 2 8 2" xfId="11720" xr:uid="{00000000-0005-0000-0000-0000C92D0000}"/>
    <cellStyle name="Normal 15 6 2 9" xfId="11721" xr:uid="{00000000-0005-0000-0000-0000CA2D0000}"/>
    <cellStyle name="Normal 15 6 3" xfId="11722" xr:uid="{00000000-0005-0000-0000-0000CB2D0000}"/>
    <cellStyle name="Normal 15 6 3 2" xfId="11723" xr:uid="{00000000-0005-0000-0000-0000CC2D0000}"/>
    <cellStyle name="Normal 15 6 3 2 2" xfId="11724" xr:uid="{00000000-0005-0000-0000-0000CD2D0000}"/>
    <cellStyle name="Normal 15 6 3 2 2 2" xfId="11725" xr:uid="{00000000-0005-0000-0000-0000CE2D0000}"/>
    <cellStyle name="Normal 15 6 3 2 2 2 2" xfId="11726" xr:uid="{00000000-0005-0000-0000-0000CF2D0000}"/>
    <cellStyle name="Normal 15 6 3 2 2 3" xfId="11727" xr:uid="{00000000-0005-0000-0000-0000D02D0000}"/>
    <cellStyle name="Normal 15 6 3 2 3" xfId="11728" xr:uid="{00000000-0005-0000-0000-0000D12D0000}"/>
    <cellStyle name="Normal 15 6 3 2 3 2" xfId="11729" xr:uid="{00000000-0005-0000-0000-0000D22D0000}"/>
    <cellStyle name="Normal 15 6 3 2 3 2 2" xfId="11730" xr:uid="{00000000-0005-0000-0000-0000D32D0000}"/>
    <cellStyle name="Normal 15 6 3 2 3 3" xfId="11731" xr:uid="{00000000-0005-0000-0000-0000D42D0000}"/>
    <cellStyle name="Normal 15 6 3 2 4" xfId="11732" xr:uid="{00000000-0005-0000-0000-0000D52D0000}"/>
    <cellStyle name="Normal 15 6 3 2 4 2" xfId="11733" xr:uid="{00000000-0005-0000-0000-0000D62D0000}"/>
    <cellStyle name="Normal 15 6 3 2 4 2 2" xfId="11734" xr:uid="{00000000-0005-0000-0000-0000D72D0000}"/>
    <cellStyle name="Normal 15 6 3 2 4 3" xfId="11735" xr:uid="{00000000-0005-0000-0000-0000D82D0000}"/>
    <cellStyle name="Normal 15 6 3 2 5" xfId="11736" xr:uid="{00000000-0005-0000-0000-0000D92D0000}"/>
    <cellStyle name="Normal 15 6 3 2 5 2" xfId="11737" xr:uid="{00000000-0005-0000-0000-0000DA2D0000}"/>
    <cellStyle name="Normal 15 6 3 2 6" xfId="11738" xr:uid="{00000000-0005-0000-0000-0000DB2D0000}"/>
    <cellStyle name="Normal 15 6 3 2 6 2" xfId="11739" xr:uid="{00000000-0005-0000-0000-0000DC2D0000}"/>
    <cellStyle name="Normal 15 6 3 2 7" xfId="11740" xr:uid="{00000000-0005-0000-0000-0000DD2D0000}"/>
    <cellStyle name="Normal 15 6 3 3" xfId="11741" xr:uid="{00000000-0005-0000-0000-0000DE2D0000}"/>
    <cellStyle name="Normal 15 6 3 3 2" xfId="11742" xr:uid="{00000000-0005-0000-0000-0000DF2D0000}"/>
    <cellStyle name="Normal 15 6 3 3 2 2" xfId="11743" xr:uid="{00000000-0005-0000-0000-0000E02D0000}"/>
    <cellStyle name="Normal 15 6 3 3 3" xfId="11744" xr:uid="{00000000-0005-0000-0000-0000E12D0000}"/>
    <cellStyle name="Normal 15 6 3 4" xfId="11745" xr:uid="{00000000-0005-0000-0000-0000E22D0000}"/>
    <cellStyle name="Normal 15 6 3 4 2" xfId="11746" xr:uid="{00000000-0005-0000-0000-0000E32D0000}"/>
    <cellStyle name="Normal 15 6 3 4 2 2" xfId="11747" xr:uid="{00000000-0005-0000-0000-0000E42D0000}"/>
    <cellStyle name="Normal 15 6 3 4 3" xfId="11748" xr:uid="{00000000-0005-0000-0000-0000E52D0000}"/>
    <cellStyle name="Normal 15 6 3 5" xfId="11749" xr:uid="{00000000-0005-0000-0000-0000E62D0000}"/>
    <cellStyle name="Normal 15 6 3 5 2" xfId="11750" xr:uid="{00000000-0005-0000-0000-0000E72D0000}"/>
    <cellStyle name="Normal 15 6 3 5 2 2" xfId="11751" xr:uid="{00000000-0005-0000-0000-0000E82D0000}"/>
    <cellStyle name="Normal 15 6 3 5 3" xfId="11752" xr:uid="{00000000-0005-0000-0000-0000E92D0000}"/>
    <cellStyle name="Normal 15 6 3 6" xfId="11753" xr:uid="{00000000-0005-0000-0000-0000EA2D0000}"/>
    <cellStyle name="Normal 15 6 3 6 2" xfId="11754" xr:uid="{00000000-0005-0000-0000-0000EB2D0000}"/>
    <cellStyle name="Normal 15 6 3 7" xfId="11755" xr:uid="{00000000-0005-0000-0000-0000EC2D0000}"/>
    <cellStyle name="Normal 15 6 3 7 2" xfId="11756" xr:uid="{00000000-0005-0000-0000-0000ED2D0000}"/>
    <cellStyle name="Normal 15 6 3 8" xfId="11757" xr:uid="{00000000-0005-0000-0000-0000EE2D0000}"/>
    <cellStyle name="Normal 15 6 4" xfId="11758" xr:uid="{00000000-0005-0000-0000-0000EF2D0000}"/>
    <cellStyle name="Normal 15 6 4 2" xfId="11759" xr:uid="{00000000-0005-0000-0000-0000F02D0000}"/>
    <cellStyle name="Normal 15 6 4 2 2" xfId="11760" xr:uid="{00000000-0005-0000-0000-0000F12D0000}"/>
    <cellStyle name="Normal 15 6 4 2 2 2" xfId="11761" xr:uid="{00000000-0005-0000-0000-0000F22D0000}"/>
    <cellStyle name="Normal 15 6 4 2 3" xfId="11762" xr:uid="{00000000-0005-0000-0000-0000F32D0000}"/>
    <cellStyle name="Normal 15 6 4 3" xfId="11763" xr:uid="{00000000-0005-0000-0000-0000F42D0000}"/>
    <cellStyle name="Normal 15 6 4 3 2" xfId="11764" xr:uid="{00000000-0005-0000-0000-0000F52D0000}"/>
    <cellStyle name="Normal 15 6 4 3 2 2" xfId="11765" xr:uid="{00000000-0005-0000-0000-0000F62D0000}"/>
    <cellStyle name="Normal 15 6 4 3 3" xfId="11766" xr:uid="{00000000-0005-0000-0000-0000F72D0000}"/>
    <cellStyle name="Normal 15 6 4 4" xfId="11767" xr:uid="{00000000-0005-0000-0000-0000F82D0000}"/>
    <cellStyle name="Normal 15 6 4 4 2" xfId="11768" xr:uid="{00000000-0005-0000-0000-0000F92D0000}"/>
    <cellStyle name="Normal 15 6 4 4 2 2" xfId="11769" xr:uid="{00000000-0005-0000-0000-0000FA2D0000}"/>
    <cellStyle name="Normal 15 6 4 4 3" xfId="11770" xr:uid="{00000000-0005-0000-0000-0000FB2D0000}"/>
    <cellStyle name="Normal 15 6 4 5" xfId="11771" xr:uid="{00000000-0005-0000-0000-0000FC2D0000}"/>
    <cellStyle name="Normal 15 6 4 5 2" xfId="11772" xr:uid="{00000000-0005-0000-0000-0000FD2D0000}"/>
    <cellStyle name="Normal 15 6 4 6" xfId="11773" xr:uid="{00000000-0005-0000-0000-0000FE2D0000}"/>
    <cellStyle name="Normal 15 6 4 6 2" xfId="11774" xr:uid="{00000000-0005-0000-0000-0000FF2D0000}"/>
    <cellStyle name="Normal 15 6 4 7" xfId="11775" xr:uid="{00000000-0005-0000-0000-0000002E0000}"/>
    <cellStyle name="Normal 15 6 5" xfId="11776" xr:uid="{00000000-0005-0000-0000-0000012E0000}"/>
    <cellStyle name="Normal 15 6 5 2" xfId="11777" xr:uid="{00000000-0005-0000-0000-0000022E0000}"/>
    <cellStyle name="Normal 15 6 5 2 2" xfId="11778" xr:uid="{00000000-0005-0000-0000-0000032E0000}"/>
    <cellStyle name="Normal 15 6 5 2 2 2" xfId="11779" xr:uid="{00000000-0005-0000-0000-0000042E0000}"/>
    <cellStyle name="Normal 15 6 5 2 3" xfId="11780" xr:uid="{00000000-0005-0000-0000-0000052E0000}"/>
    <cellStyle name="Normal 15 6 5 3" xfId="11781" xr:uid="{00000000-0005-0000-0000-0000062E0000}"/>
    <cellStyle name="Normal 15 6 5 3 2" xfId="11782" xr:uid="{00000000-0005-0000-0000-0000072E0000}"/>
    <cellStyle name="Normal 15 6 5 3 2 2" xfId="11783" xr:uid="{00000000-0005-0000-0000-0000082E0000}"/>
    <cellStyle name="Normal 15 6 5 3 3" xfId="11784" xr:uid="{00000000-0005-0000-0000-0000092E0000}"/>
    <cellStyle name="Normal 15 6 5 4" xfId="11785" xr:uid="{00000000-0005-0000-0000-00000A2E0000}"/>
    <cellStyle name="Normal 15 6 5 4 2" xfId="11786" xr:uid="{00000000-0005-0000-0000-00000B2E0000}"/>
    <cellStyle name="Normal 15 6 5 4 2 2" xfId="11787" xr:uid="{00000000-0005-0000-0000-00000C2E0000}"/>
    <cellStyle name="Normal 15 6 5 4 3" xfId="11788" xr:uid="{00000000-0005-0000-0000-00000D2E0000}"/>
    <cellStyle name="Normal 15 6 5 5" xfId="11789" xr:uid="{00000000-0005-0000-0000-00000E2E0000}"/>
    <cellStyle name="Normal 15 6 5 5 2" xfId="11790" xr:uid="{00000000-0005-0000-0000-00000F2E0000}"/>
    <cellStyle name="Normal 15 6 5 6" xfId="11791" xr:uid="{00000000-0005-0000-0000-0000102E0000}"/>
    <cellStyle name="Normal 15 6 5 6 2" xfId="11792" xr:uid="{00000000-0005-0000-0000-0000112E0000}"/>
    <cellStyle name="Normal 15 6 5 7" xfId="11793" xr:uid="{00000000-0005-0000-0000-0000122E0000}"/>
    <cellStyle name="Normal 15 6 6" xfId="11794" xr:uid="{00000000-0005-0000-0000-0000132E0000}"/>
    <cellStyle name="Normal 15 6 6 2" xfId="11795" xr:uid="{00000000-0005-0000-0000-0000142E0000}"/>
    <cellStyle name="Normal 15 6 6 2 2" xfId="11796" xr:uid="{00000000-0005-0000-0000-0000152E0000}"/>
    <cellStyle name="Normal 15 6 6 3" xfId="11797" xr:uid="{00000000-0005-0000-0000-0000162E0000}"/>
    <cellStyle name="Normal 15 6 7" xfId="11798" xr:uid="{00000000-0005-0000-0000-0000172E0000}"/>
    <cellStyle name="Normal 15 6 7 2" xfId="11799" xr:uid="{00000000-0005-0000-0000-0000182E0000}"/>
    <cellStyle name="Normal 15 6 7 2 2" xfId="11800" xr:uid="{00000000-0005-0000-0000-0000192E0000}"/>
    <cellStyle name="Normal 15 6 7 3" xfId="11801" xr:uid="{00000000-0005-0000-0000-00001A2E0000}"/>
    <cellStyle name="Normal 15 6 8" xfId="11802" xr:uid="{00000000-0005-0000-0000-00001B2E0000}"/>
    <cellStyle name="Normal 15 6 8 2" xfId="11803" xr:uid="{00000000-0005-0000-0000-00001C2E0000}"/>
    <cellStyle name="Normal 15 6 8 2 2" xfId="11804" xr:uid="{00000000-0005-0000-0000-00001D2E0000}"/>
    <cellStyle name="Normal 15 6 8 3" xfId="11805" xr:uid="{00000000-0005-0000-0000-00001E2E0000}"/>
    <cellStyle name="Normal 15 6 9" xfId="11806" xr:uid="{00000000-0005-0000-0000-00001F2E0000}"/>
    <cellStyle name="Normal 15 6 9 2" xfId="11807" xr:uid="{00000000-0005-0000-0000-0000202E0000}"/>
    <cellStyle name="Normal 15 7" xfId="11808" xr:uid="{00000000-0005-0000-0000-0000212E0000}"/>
    <cellStyle name="Normal 15 7 2" xfId="11809" xr:uid="{00000000-0005-0000-0000-0000222E0000}"/>
    <cellStyle name="Normal 15 7 2 2" xfId="11810" xr:uid="{00000000-0005-0000-0000-0000232E0000}"/>
    <cellStyle name="Normal 15 7 2 2 2" xfId="11811" xr:uid="{00000000-0005-0000-0000-0000242E0000}"/>
    <cellStyle name="Normal 15 7 2 2 2 2" xfId="11812" xr:uid="{00000000-0005-0000-0000-0000252E0000}"/>
    <cellStyle name="Normal 15 7 2 2 3" xfId="11813" xr:uid="{00000000-0005-0000-0000-0000262E0000}"/>
    <cellStyle name="Normal 15 7 2 3" xfId="11814" xr:uid="{00000000-0005-0000-0000-0000272E0000}"/>
    <cellStyle name="Normal 15 7 2 3 2" xfId="11815" xr:uid="{00000000-0005-0000-0000-0000282E0000}"/>
    <cellStyle name="Normal 15 7 2 3 2 2" xfId="11816" xr:uid="{00000000-0005-0000-0000-0000292E0000}"/>
    <cellStyle name="Normal 15 7 2 3 3" xfId="11817" xr:uid="{00000000-0005-0000-0000-00002A2E0000}"/>
    <cellStyle name="Normal 15 7 2 4" xfId="11818" xr:uid="{00000000-0005-0000-0000-00002B2E0000}"/>
    <cellStyle name="Normal 15 7 2 4 2" xfId="11819" xr:uid="{00000000-0005-0000-0000-00002C2E0000}"/>
    <cellStyle name="Normal 15 7 2 4 2 2" xfId="11820" xr:uid="{00000000-0005-0000-0000-00002D2E0000}"/>
    <cellStyle name="Normal 15 7 2 4 3" xfId="11821" xr:uid="{00000000-0005-0000-0000-00002E2E0000}"/>
    <cellStyle name="Normal 15 7 2 5" xfId="11822" xr:uid="{00000000-0005-0000-0000-00002F2E0000}"/>
    <cellStyle name="Normal 15 7 2 5 2" xfId="11823" xr:uid="{00000000-0005-0000-0000-0000302E0000}"/>
    <cellStyle name="Normal 15 7 2 6" xfId="11824" xr:uid="{00000000-0005-0000-0000-0000312E0000}"/>
    <cellStyle name="Normal 15 7 2 6 2" xfId="11825" xr:uid="{00000000-0005-0000-0000-0000322E0000}"/>
    <cellStyle name="Normal 15 7 2 7" xfId="11826" xr:uid="{00000000-0005-0000-0000-0000332E0000}"/>
    <cellStyle name="Normal 15 7 3" xfId="11827" xr:uid="{00000000-0005-0000-0000-0000342E0000}"/>
    <cellStyle name="Normal 15 7 3 2" xfId="11828" xr:uid="{00000000-0005-0000-0000-0000352E0000}"/>
    <cellStyle name="Normal 15 7 3 2 2" xfId="11829" xr:uid="{00000000-0005-0000-0000-0000362E0000}"/>
    <cellStyle name="Normal 15 7 3 2 2 2" xfId="11830" xr:uid="{00000000-0005-0000-0000-0000372E0000}"/>
    <cellStyle name="Normal 15 7 3 2 3" xfId="11831" xr:uid="{00000000-0005-0000-0000-0000382E0000}"/>
    <cellStyle name="Normal 15 7 3 3" xfId="11832" xr:uid="{00000000-0005-0000-0000-0000392E0000}"/>
    <cellStyle name="Normal 15 7 3 3 2" xfId="11833" xr:uid="{00000000-0005-0000-0000-00003A2E0000}"/>
    <cellStyle name="Normal 15 7 3 3 2 2" xfId="11834" xr:uid="{00000000-0005-0000-0000-00003B2E0000}"/>
    <cellStyle name="Normal 15 7 3 3 3" xfId="11835" xr:uid="{00000000-0005-0000-0000-00003C2E0000}"/>
    <cellStyle name="Normal 15 7 3 4" xfId="11836" xr:uid="{00000000-0005-0000-0000-00003D2E0000}"/>
    <cellStyle name="Normal 15 7 3 4 2" xfId="11837" xr:uid="{00000000-0005-0000-0000-00003E2E0000}"/>
    <cellStyle name="Normal 15 7 3 4 2 2" xfId="11838" xr:uid="{00000000-0005-0000-0000-00003F2E0000}"/>
    <cellStyle name="Normal 15 7 3 4 3" xfId="11839" xr:uid="{00000000-0005-0000-0000-0000402E0000}"/>
    <cellStyle name="Normal 15 7 3 5" xfId="11840" xr:uid="{00000000-0005-0000-0000-0000412E0000}"/>
    <cellStyle name="Normal 15 7 3 5 2" xfId="11841" xr:uid="{00000000-0005-0000-0000-0000422E0000}"/>
    <cellStyle name="Normal 15 7 3 6" xfId="11842" xr:uid="{00000000-0005-0000-0000-0000432E0000}"/>
    <cellStyle name="Normal 15 7 3 6 2" xfId="11843" xr:uid="{00000000-0005-0000-0000-0000442E0000}"/>
    <cellStyle name="Normal 15 7 3 7" xfId="11844" xr:uid="{00000000-0005-0000-0000-0000452E0000}"/>
    <cellStyle name="Normal 15 7 4" xfId="11845" xr:uid="{00000000-0005-0000-0000-0000462E0000}"/>
    <cellStyle name="Normal 15 7 4 2" xfId="11846" xr:uid="{00000000-0005-0000-0000-0000472E0000}"/>
    <cellStyle name="Normal 15 7 4 2 2" xfId="11847" xr:uid="{00000000-0005-0000-0000-0000482E0000}"/>
    <cellStyle name="Normal 15 7 4 3" xfId="11848" xr:uid="{00000000-0005-0000-0000-0000492E0000}"/>
    <cellStyle name="Normal 15 7 5" xfId="11849" xr:uid="{00000000-0005-0000-0000-00004A2E0000}"/>
    <cellStyle name="Normal 15 7 5 2" xfId="11850" xr:uid="{00000000-0005-0000-0000-00004B2E0000}"/>
    <cellStyle name="Normal 15 7 5 2 2" xfId="11851" xr:uid="{00000000-0005-0000-0000-00004C2E0000}"/>
    <cellStyle name="Normal 15 7 5 3" xfId="11852" xr:uid="{00000000-0005-0000-0000-00004D2E0000}"/>
    <cellStyle name="Normal 15 7 6" xfId="11853" xr:uid="{00000000-0005-0000-0000-00004E2E0000}"/>
    <cellStyle name="Normal 15 7 6 2" xfId="11854" xr:uid="{00000000-0005-0000-0000-00004F2E0000}"/>
    <cellStyle name="Normal 15 7 6 2 2" xfId="11855" xr:uid="{00000000-0005-0000-0000-0000502E0000}"/>
    <cellStyle name="Normal 15 7 6 3" xfId="11856" xr:uid="{00000000-0005-0000-0000-0000512E0000}"/>
    <cellStyle name="Normal 15 7 7" xfId="11857" xr:uid="{00000000-0005-0000-0000-0000522E0000}"/>
    <cellStyle name="Normal 15 7 7 2" xfId="11858" xr:uid="{00000000-0005-0000-0000-0000532E0000}"/>
    <cellStyle name="Normal 15 7 8" xfId="11859" xr:uid="{00000000-0005-0000-0000-0000542E0000}"/>
    <cellStyle name="Normal 15 7 8 2" xfId="11860" xr:uid="{00000000-0005-0000-0000-0000552E0000}"/>
    <cellStyle name="Normal 15 7 9" xfId="11861" xr:uid="{00000000-0005-0000-0000-0000562E0000}"/>
    <cellStyle name="Normal 15 8" xfId="11862" xr:uid="{00000000-0005-0000-0000-0000572E0000}"/>
    <cellStyle name="Normal 15 8 2" xfId="11863" xr:uid="{00000000-0005-0000-0000-0000582E0000}"/>
    <cellStyle name="Normal 15 8 2 2" xfId="11864" xr:uid="{00000000-0005-0000-0000-0000592E0000}"/>
    <cellStyle name="Normal 15 8 2 2 2" xfId="11865" xr:uid="{00000000-0005-0000-0000-00005A2E0000}"/>
    <cellStyle name="Normal 15 8 2 2 2 2" xfId="11866" xr:uid="{00000000-0005-0000-0000-00005B2E0000}"/>
    <cellStyle name="Normal 15 8 2 2 3" xfId="11867" xr:uid="{00000000-0005-0000-0000-00005C2E0000}"/>
    <cellStyle name="Normal 15 8 2 3" xfId="11868" xr:uid="{00000000-0005-0000-0000-00005D2E0000}"/>
    <cellStyle name="Normal 15 8 2 3 2" xfId="11869" xr:uid="{00000000-0005-0000-0000-00005E2E0000}"/>
    <cellStyle name="Normal 15 8 2 3 2 2" xfId="11870" xr:uid="{00000000-0005-0000-0000-00005F2E0000}"/>
    <cellStyle name="Normal 15 8 2 3 3" xfId="11871" xr:uid="{00000000-0005-0000-0000-0000602E0000}"/>
    <cellStyle name="Normal 15 8 2 4" xfId="11872" xr:uid="{00000000-0005-0000-0000-0000612E0000}"/>
    <cellStyle name="Normal 15 8 2 4 2" xfId="11873" xr:uid="{00000000-0005-0000-0000-0000622E0000}"/>
    <cellStyle name="Normal 15 8 2 4 2 2" xfId="11874" xr:uid="{00000000-0005-0000-0000-0000632E0000}"/>
    <cellStyle name="Normal 15 8 2 4 3" xfId="11875" xr:uid="{00000000-0005-0000-0000-0000642E0000}"/>
    <cellStyle name="Normal 15 8 2 5" xfId="11876" xr:uid="{00000000-0005-0000-0000-0000652E0000}"/>
    <cellStyle name="Normal 15 8 2 5 2" xfId="11877" xr:uid="{00000000-0005-0000-0000-0000662E0000}"/>
    <cellStyle name="Normal 15 8 2 6" xfId="11878" xr:uid="{00000000-0005-0000-0000-0000672E0000}"/>
    <cellStyle name="Normal 15 8 2 6 2" xfId="11879" xr:uid="{00000000-0005-0000-0000-0000682E0000}"/>
    <cellStyle name="Normal 15 8 2 7" xfId="11880" xr:uid="{00000000-0005-0000-0000-0000692E0000}"/>
    <cellStyle name="Normal 15 8 3" xfId="11881" xr:uid="{00000000-0005-0000-0000-00006A2E0000}"/>
    <cellStyle name="Normal 15 8 3 2" xfId="11882" xr:uid="{00000000-0005-0000-0000-00006B2E0000}"/>
    <cellStyle name="Normal 15 8 3 2 2" xfId="11883" xr:uid="{00000000-0005-0000-0000-00006C2E0000}"/>
    <cellStyle name="Normal 15 8 3 2 2 2" xfId="11884" xr:uid="{00000000-0005-0000-0000-00006D2E0000}"/>
    <cellStyle name="Normal 15 8 3 2 3" xfId="11885" xr:uid="{00000000-0005-0000-0000-00006E2E0000}"/>
    <cellStyle name="Normal 15 8 3 3" xfId="11886" xr:uid="{00000000-0005-0000-0000-00006F2E0000}"/>
    <cellStyle name="Normal 15 8 3 3 2" xfId="11887" xr:uid="{00000000-0005-0000-0000-0000702E0000}"/>
    <cellStyle name="Normal 15 8 3 3 2 2" xfId="11888" xr:uid="{00000000-0005-0000-0000-0000712E0000}"/>
    <cellStyle name="Normal 15 8 3 3 3" xfId="11889" xr:uid="{00000000-0005-0000-0000-0000722E0000}"/>
    <cellStyle name="Normal 15 8 3 4" xfId="11890" xr:uid="{00000000-0005-0000-0000-0000732E0000}"/>
    <cellStyle name="Normal 15 8 3 4 2" xfId="11891" xr:uid="{00000000-0005-0000-0000-0000742E0000}"/>
    <cellStyle name="Normal 15 8 3 4 2 2" xfId="11892" xr:uid="{00000000-0005-0000-0000-0000752E0000}"/>
    <cellStyle name="Normal 15 8 3 4 3" xfId="11893" xr:uid="{00000000-0005-0000-0000-0000762E0000}"/>
    <cellStyle name="Normal 15 8 3 5" xfId="11894" xr:uid="{00000000-0005-0000-0000-0000772E0000}"/>
    <cellStyle name="Normal 15 8 3 5 2" xfId="11895" xr:uid="{00000000-0005-0000-0000-0000782E0000}"/>
    <cellStyle name="Normal 15 8 3 6" xfId="11896" xr:uid="{00000000-0005-0000-0000-0000792E0000}"/>
    <cellStyle name="Normal 15 8 3 6 2" xfId="11897" xr:uid="{00000000-0005-0000-0000-00007A2E0000}"/>
    <cellStyle name="Normal 15 8 3 7" xfId="11898" xr:uid="{00000000-0005-0000-0000-00007B2E0000}"/>
    <cellStyle name="Normal 15 8 4" xfId="11899" xr:uid="{00000000-0005-0000-0000-00007C2E0000}"/>
    <cellStyle name="Normal 15 8 4 2" xfId="11900" xr:uid="{00000000-0005-0000-0000-00007D2E0000}"/>
    <cellStyle name="Normal 15 8 4 2 2" xfId="11901" xr:uid="{00000000-0005-0000-0000-00007E2E0000}"/>
    <cellStyle name="Normal 15 8 4 3" xfId="11902" xr:uid="{00000000-0005-0000-0000-00007F2E0000}"/>
    <cellStyle name="Normal 15 8 5" xfId="11903" xr:uid="{00000000-0005-0000-0000-0000802E0000}"/>
    <cellStyle name="Normal 15 8 5 2" xfId="11904" xr:uid="{00000000-0005-0000-0000-0000812E0000}"/>
    <cellStyle name="Normal 15 8 5 2 2" xfId="11905" xr:uid="{00000000-0005-0000-0000-0000822E0000}"/>
    <cellStyle name="Normal 15 8 5 3" xfId="11906" xr:uid="{00000000-0005-0000-0000-0000832E0000}"/>
    <cellStyle name="Normal 15 8 6" xfId="11907" xr:uid="{00000000-0005-0000-0000-0000842E0000}"/>
    <cellStyle name="Normal 15 8 6 2" xfId="11908" xr:uid="{00000000-0005-0000-0000-0000852E0000}"/>
    <cellStyle name="Normal 15 8 6 2 2" xfId="11909" xr:uid="{00000000-0005-0000-0000-0000862E0000}"/>
    <cellStyle name="Normal 15 8 6 3" xfId="11910" xr:uid="{00000000-0005-0000-0000-0000872E0000}"/>
    <cellStyle name="Normal 15 8 7" xfId="11911" xr:uid="{00000000-0005-0000-0000-0000882E0000}"/>
    <cellStyle name="Normal 15 8 7 2" xfId="11912" xr:uid="{00000000-0005-0000-0000-0000892E0000}"/>
    <cellStyle name="Normal 15 8 8" xfId="11913" xr:uid="{00000000-0005-0000-0000-00008A2E0000}"/>
    <cellStyle name="Normal 15 8 8 2" xfId="11914" xr:uid="{00000000-0005-0000-0000-00008B2E0000}"/>
    <cellStyle name="Normal 15 8 9" xfId="11915" xr:uid="{00000000-0005-0000-0000-00008C2E0000}"/>
    <cellStyle name="Normal 15 9" xfId="11916" xr:uid="{00000000-0005-0000-0000-00008D2E0000}"/>
    <cellStyle name="Normal 15 9 2" xfId="11917" xr:uid="{00000000-0005-0000-0000-00008E2E0000}"/>
    <cellStyle name="Normal 15 9 2 2" xfId="11918" xr:uid="{00000000-0005-0000-0000-00008F2E0000}"/>
    <cellStyle name="Normal 15 9 2 2 2" xfId="11919" xr:uid="{00000000-0005-0000-0000-0000902E0000}"/>
    <cellStyle name="Normal 15 9 2 3" xfId="11920" xr:uid="{00000000-0005-0000-0000-0000912E0000}"/>
    <cellStyle name="Normal 15 9 3" xfId="11921" xr:uid="{00000000-0005-0000-0000-0000922E0000}"/>
    <cellStyle name="Normal 15 9 3 2" xfId="11922" xr:uid="{00000000-0005-0000-0000-0000932E0000}"/>
    <cellStyle name="Normal 15 9 3 2 2" xfId="11923" xr:uid="{00000000-0005-0000-0000-0000942E0000}"/>
    <cellStyle name="Normal 15 9 3 3" xfId="11924" xr:uid="{00000000-0005-0000-0000-0000952E0000}"/>
    <cellStyle name="Normal 15 9 4" xfId="11925" xr:uid="{00000000-0005-0000-0000-0000962E0000}"/>
    <cellStyle name="Normal 15 9 4 2" xfId="11926" xr:uid="{00000000-0005-0000-0000-0000972E0000}"/>
    <cellStyle name="Normal 15 9 4 2 2" xfId="11927" xr:uid="{00000000-0005-0000-0000-0000982E0000}"/>
    <cellStyle name="Normal 15 9 4 3" xfId="11928" xr:uid="{00000000-0005-0000-0000-0000992E0000}"/>
    <cellStyle name="Normal 15 9 5" xfId="11929" xr:uid="{00000000-0005-0000-0000-00009A2E0000}"/>
    <cellStyle name="Normal 15 9 5 2" xfId="11930" xr:uid="{00000000-0005-0000-0000-00009B2E0000}"/>
    <cellStyle name="Normal 15 9 6" xfId="11931" xr:uid="{00000000-0005-0000-0000-00009C2E0000}"/>
    <cellStyle name="Normal 15 9 6 2" xfId="11932" xr:uid="{00000000-0005-0000-0000-00009D2E0000}"/>
    <cellStyle name="Normal 15 9 7" xfId="11933" xr:uid="{00000000-0005-0000-0000-00009E2E0000}"/>
    <cellStyle name="Normal 15_Confidential Information" xfId="11934" xr:uid="{00000000-0005-0000-0000-00009F2E0000}"/>
    <cellStyle name="Normal 16" xfId="11935" xr:uid="{00000000-0005-0000-0000-0000A02E0000}"/>
    <cellStyle name="Normal 17" xfId="11936" xr:uid="{00000000-0005-0000-0000-0000A12E0000}"/>
    <cellStyle name="Normal 18" xfId="11937" xr:uid="{00000000-0005-0000-0000-0000A22E0000}"/>
    <cellStyle name="Normal 18 2" xfId="11938" xr:uid="{00000000-0005-0000-0000-0000A32E0000}"/>
    <cellStyle name="Normal 18 2 10" xfId="11939" xr:uid="{00000000-0005-0000-0000-0000A42E0000}"/>
    <cellStyle name="Normal 18 2 10 2" xfId="11940" xr:uid="{00000000-0005-0000-0000-0000A52E0000}"/>
    <cellStyle name="Normal 18 2 10 2 2" xfId="11941" xr:uid="{00000000-0005-0000-0000-0000A62E0000}"/>
    <cellStyle name="Normal 18 2 10 3" xfId="11942" xr:uid="{00000000-0005-0000-0000-0000A72E0000}"/>
    <cellStyle name="Normal 18 2 11" xfId="11943" xr:uid="{00000000-0005-0000-0000-0000A82E0000}"/>
    <cellStyle name="Normal 18 2 11 2" xfId="11944" xr:uid="{00000000-0005-0000-0000-0000A92E0000}"/>
    <cellStyle name="Normal 18 2 11 2 2" xfId="11945" xr:uid="{00000000-0005-0000-0000-0000AA2E0000}"/>
    <cellStyle name="Normal 18 2 11 3" xfId="11946" xr:uid="{00000000-0005-0000-0000-0000AB2E0000}"/>
    <cellStyle name="Normal 18 2 12" xfId="11947" xr:uid="{00000000-0005-0000-0000-0000AC2E0000}"/>
    <cellStyle name="Normal 18 2 12 2" xfId="11948" xr:uid="{00000000-0005-0000-0000-0000AD2E0000}"/>
    <cellStyle name="Normal 18 2 12 2 2" xfId="11949" xr:uid="{00000000-0005-0000-0000-0000AE2E0000}"/>
    <cellStyle name="Normal 18 2 12 3" xfId="11950" xr:uid="{00000000-0005-0000-0000-0000AF2E0000}"/>
    <cellStyle name="Normal 18 2 13" xfId="11951" xr:uid="{00000000-0005-0000-0000-0000B02E0000}"/>
    <cellStyle name="Normal 18 2 13 2" xfId="11952" xr:uid="{00000000-0005-0000-0000-0000B12E0000}"/>
    <cellStyle name="Normal 18 2 14" xfId="11953" xr:uid="{00000000-0005-0000-0000-0000B22E0000}"/>
    <cellStyle name="Normal 18 2 14 2" xfId="11954" xr:uid="{00000000-0005-0000-0000-0000B32E0000}"/>
    <cellStyle name="Normal 18 2 15" xfId="11955" xr:uid="{00000000-0005-0000-0000-0000B42E0000}"/>
    <cellStyle name="Normal 18 2 2" xfId="11956" xr:uid="{00000000-0005-0000-0000-0000B52E0000}"/>
    <cellStyle name="Normal 18 2 2 10" xfId="11957" xr:uid="{00000000-0005-0000-0000-0000B62E0000}"/>
    <cellStyle name="Normal 18 2 2 10 2" xfId="11958" xr:uid="{00000000-0005-0000-0000-0000B72E0000}"/>
    <cellStyle name="Normal 18 2 2 10 2 2" xfId="11959" xr:uid="{00000000-0005-0000-0000-0000B82E0000}"/>
    <cellStyle name="Normal 18 2 2 10 3" xfId="11960" xr:uid="{00000000-0005-0000-0000-0000B92E0000}"/>
    <cellStyle name="Normal 18 2 2 11" xfId="11961" xr:uid="{00000000-0005-0000-0000-0000BA2E0000}"/>
    <cellStyle name="Normal 18 2 2 11 2" xfId="11962" xr:uid="{00000000-0005-0000-0000-0000BB2E0000}"/>
    <cellStyle name="Normal 18 2 2 12" xfId="11963" xr:uid="{00000000-0005-0000-0000-0000BC2E0000}"/>
    <cellStyle name="Normal 18 2 2 12 2" xfId="11964" xr:uid="{00000000-0005-0000-0000-0000BD2E0000}"/>
    <cellStyle name="Normal 18 2 2 13" xfId="11965" xr:uid="{00000000-0005-0000-0000-0000BE2E0000}"/>
    <cellStyle name="Normal 18 2 2 2" xfId="11966" xr:uid="{00000000-0005-0000-0000-0000BF2E0000}"/>
    <cellStyle name="Normal 18 2 2 2 10" xfId="11967" xr:uid="{00000000-0005-0000-0000-0000C02E0000}"/>
    <cellStyle name="Normal 18 2 2 2 10 2" xfId="11968" xr:uid="{00000000-0005-0000-0000-0000C12E0000}"/>
    <cellStyle name="Normal 18 2 2 2 11" xfId="11969" xr:uid="{00000000-0005-0000-0000-0000C22E0000}"/>
    <cellStyle name="Normal 18 2 2 2 2" xfId="11970" xr:uid="{00000000-0005-0000-0000-0000C32E0000}"/>
    <cellStyle name="Normal 18 2 2 2 2 2" xfId="11971" xr:uid="{00000000-0005-0000-0000-0000C42E0000}"/>
    <cellStyle name="Normal 18 2 2 2 2 2 2" xfId="11972" xr:uid="{00000000-0005-0000-0000-0000C52E0000}"/>
    <cellStyle name="Normal 18 2 2 2 2 2 2 2" xfId="11973" xr:uid="{00000000-0005-0000-0000-0000C62E0000}"/>
    <cellStyle name="Normal 18 2 2 2 2 2 2 2 2" xfId="11974" xr:uid="{00000000-0005-0000-0000-0000C72E0000}"/>
    <cellStyle name="Normal 18 2 2 2 2 2 2 3" xfId="11975" xr:uid="{00000000-0005-0000-0000-0000C82E0000}"/>
    <cellStyle name="Normal 18 2 2 2 2 2 3" xfId="11976" xr:uid="{00000000-0005-0000-0000-0000C92E0000}"/>
    <cellStyle name="Normal 18 2 2 2 2 2 3 2" xfId="11977" xr:uid="{00000000-0005-0000-0000-0000CA2E0000}"/>
    <cellStyle name="Normal 18 2 2 2 2 2 3 2 2" xfId="11978" xr:uid="{00000000-0005-0000-0000-0000CB2E0000}"/>
    <cellStyle name="Normal 18 2 2 2 2 2 3 3" xfId="11979" xr:uid="{00000000-0005-0000-0000-0000CC2E0000}"/>
    <cellStyle name="Normal 18 2 2 2 2 2 4" xfId="11980" xr:uid="{00000000-0005-0000-0000-0000CD2E0000}"/>
    <cellStyle name="Normal 18 2 2 2 2 2 4 2" xfId="11981" xr:uid="{00000000-0005-0000-0000-0000CE2E0000}"/>
    <cellStyle name="Normal 18 2 2 2 2 2 4 2 2" xfId="11982" xr:uid="{00000000-0005-0000-0000-0000CF2E0000}"/>
    <cellStyle name="Normal 18 2 2 2 2 2 4 3" xfId="11983" xr:uid="{00000000-0005-0000-0000-0000D02E0000}"/>
    <cellStyle name="Normal 18 2 2 2 2 2 5" xfId="11984" xr:uid="{00000000-0005-0000-0000-0000D12E0000}"/>
    <cellStyle name="Normal 18 2 2 2 2 2 5 2" xfId="11985" xr:uid="{00000000-0005-0000-0000-0000D22E0000}"/>
    <cellStyle name="Normal 18 2 2 2 2 2 6" xfId="11986" xr:uid="{00000000-0005-0000-0000-0000D32E0000}"/>
    <cellStyle name="Normal 18 2 2 2 2 2 6 2" xfId="11987" xr:uid="{00000000-0005-0000-0000-0000D42E0000}"/>
    <cellStyle name="Normal 18 2 2 2 2 2 7" xfId="11988" xr:uid="{00000000-0005-0000-0000-0000D52E0000}"/>
    <cellStyle name="Normal 18 2 2 2 2 3" xfId="11989" xr:uid="{00000000-0005-0000-0000-0000D62E0000}"/>
    <cellStyle name="Normal 18 2 2 2 2 3 2" xfId="11990" xr:uid="{00000000-0005-0000-0000-0000D72E0000}"/>
    <cellStyle name="Normal 18 2 2 2 2 3 2 2" xfId="11991" xr:uid="{00000000-0005-0000-0000-0000D82E0000}"/>
    <cellStyle name="Normal 18 2 2 2 2 3 2 2 2" xfId="11992" xr:uid="{00000000-0005-0000-0000-0000D92E0000}"/>
    <cellStyle name="Normal 18 2 2 2 2 3 2 3" xfId="11993" xr:uid="{00000000-0005-0000-0000-0000DA2E0000}"/>
    <cellStyle name="Normal 18 2 2 2 2 3 3" xfId="11994" xr:uid="{00000000-0005-0000-0000-0000DB2E0000}"/>
    <cellStyle name="Normal 18 2 2 2 2 3 3 2" xfId="11995" xr:uid="{00000000-0005-0000-0000-0000DC2E0000}"/>
    <cellStyle name="Normal 18 2 2 2 2 3 3 2 2" xfId="11996" xr:uid="{00000000-0005-0000-0000-0000DD2E0000}"/>
    <cellStyle name="Normal 18 2 2 2 2 3 3 3" xfId="11997" xr:uid="{00000000-0005-0000-0000-0000DE2E0000}"/>
    <cellStyle name="Normal 18 2 2 2 2 3 4" xfId="11998" xr:uid="{00000000-0005-0000-0000-0000DF2E0000}"/>
    <cellStyle name="Normal 18 2 2 2 2 3 4 2" xfId="11999" xr:uid="{00000000-0005-0000-0000-0000E02E0000}"/>
    <cellStyle name="Normal 18 2 2 2 2 3 4 2 2" xfId="12000" xr:uid="{00000000-0005-0000-0000-0000E12E0000}"/>
    <cellStyle name="Normal 18 2 2 2 2 3 4 3" xfId="12001" xr:uid="{00000000-0005-0000-0000-0000E22E0000}"/>
    <cellStyle name="Normal 18 2 2 2 2 3 5" xfId="12002" xr:uid="{00000000-0005-0000-0000-0000E32E0000}"/>
    <cellStyle name="Normal 18 2 2 2 2 3 5 2" xfId="12003" xr:uid="{00000000-0005-0000-0000-0000E42E0000}"/>
    <cellStyle name="Normal 18 2 2 2 2 3 6" xfId="12004" xr:uid="{00000000-0005-0000-0000-0000E52E0000}"/>
    <cellStyle name="Normal 18 2 2 2 2 3 6 2" xfId="12005" xr:uid="{00000000-0005-0000-0000-0000E62E0000}"/>
    <cellStyle name="Normal 18 2 2 2 2 3 7" xfId="12006" xr:uid="{00000000-0005-0000-0000-0000E72E0000}"/>
    <cellStyle name="Normal 18 2 2 2 2 4" xfId="12007" xr:uid="{00000000-0005-0000-0000-0000E82E0000}"/>
    <cellStyle name="Normal 18 2 2 2 2 4 2" xfId="12008" xr:uid="{00000000-0005-0000-0000-0000E92E0000}"/>
    <cellStyle name="Normal 18 2 2 2 2 4 2 2" xfId="12009" xr:uid="{00000000-0005-0000-0000-0000EA2E0000}"/>
    <cellStyle name="Normal 18 2 2 2 2 4 3" xfId="12010" xr:uid="{00000000-0005-0000-0000-0000EB2E0000}"/>
    <cellStyle name="Normal 18 2 2 2 2 5" xfId="12011" xr:uid="{00000000-0005-0000-0000-0000EC2E0000}"/>
    <cellStyle name="Normal 18 2 2 2 2 5 2" xfId="12012" xr:uid="{00000000-0005-0000-0000-0000ED2E0000}"/>
    <cellStyle name="Normal 18 2 2 2 2 5 2 2" xfId="12013" xr:uid="{00000000-0005-0000-0000-0000EE2E0000}"/>
    <cellStyle name="Normal 18 2 2 2 2 5 3" xfId="12014" xr:uid="{00000000-0005-0000-0000-0000EF2E0000}"/>
    <cellStyle name="Normal 18 2 2 2 2 6" xfId="12015" xr:uid="{00000000-0005-0000-0000-0000F02E0000}"/>
    <cellStyle name="Normal 18 2 2 2 2 6 2" xfId="12016" xr:uid="{00000000-0005-0000-0000-0000F12E0000}"/>
    <cellStyle name="Normal 18 2 2 2 2 6 2 2" xfId="12017" xr:uid="{00000000-0005-0000-0000-0000F22E0000}"/>
    <cellStyle name="Normal 18 2 2 2 2 6 3" xfId="12018" xr:uid="{00000000-0005-0000-0000-0000F32E0000}"/>
    <cellStyle name="Normal 18 2 2 2 2 7" xfId="12019" xr:uid="{00000000-0005-0000-0000-0000F42E0000}"/>
    <cellStyle name="Normal 18 2 2 2 2 7 2" xfId="12020" xr:uid="{00000000-0005-0000-0000-0000F52E0000}"/>
    <cellStyle name="Normal 18 2 2 2 2 8" xfId="12021" xr:uid="{00000000-0005-0000-0000-0000F62E0000}"/>
    <cellStyle name="Normal 18 2 2 2 2 8 2" xfId="12022" xr:uid="{00000000-0005-0000-0000-0000F72E0000}"/>
    <cellStyle name="Normal 18 2 2 2 2 9" xfId="12023" xr:uid="{00000000-0005-0000-0000-0000F82E0000}"/>
    <cellStyle name="Normal 18 2 2 2 3" xfId="12024" xr:uid="{00000000-0005-0000-0000-0000F92E0000}"/>
    <cellStyle name="Normal 18 2 2 2 3 2" xfId="12025" xr:uid="{00000000-0005-0000-0000-0000FA2E0000}"/>
    <cellStyle name="Normal 18 2 2 2 3 2 2" xfId="12026" xr:uid="{00000000-0005-0000-0000-0000FB2E0000}"/>
    <cellStyle name="Normal 18 2 2 2 3 2 2 2" xfId="12027" xr:uid="{00000000-0005-0000-0000-0000FC2E0000}"/>
    <cellStyle name="Normal 18 2 2 2 3 2 2 2 2" xfId="12028" xr:uid="{00000000-0005-0000-0000-0000FD2E0000}"/>
    <cellStyle name="Normal 18 2 2 2 3 2 2 3" xfId="12029" xr:uid="{00000000-0005-0000-0000-0000FE2E0000}"/>
    <cellStyle name="Normal 18 2 2 2 3 2 3" xfId="12030" xr:uid="{00000000-0005-0000-0000-0000FF2E0000}"/>
    <cellStyle name="Normal 18 2 2 2 3 2 3 2" xfId="12031" xr:uid="{00000000-0005-0000-0000-0000002F0000}"/>
    <cellStyle name="Normal 18 2 2 2 3 2 3 2 2" xfId="12032" xr:uid="{00000000-0005-0000-0000-0000012F0000}"/>
    <cellStyle name="Normal 18 2 2 2 3 2 3 3" xfId="12033" xr:uid="{00000000-0005-0000-0000-0000022F0000}"/>
    <cellStyle name="Normal 18 2 2 2 3 2 4" xfId="12034" xr:uid="{00000000-0005-0000-0000-0000032F0000}"/>
    <cellStyle name="Normal 18 2 2 2 3 2 4 2" xfId="12035" xr:uid="{00000000-0005-0000-0000-0000042F0000}"/>
    <cellStyle name="Normal 18 2 2 2 3 2 4 2 2" xfId="12036" xr:uid="{00000000-0005-0000-0000-0000052F0000}"/>
    <cellStyle name="Normal 18 2 2 2 3 2 4 3" xfId="12037" xr:uid="{00000000-0005-0000-0000-0000062F0000}"/>
    <cellStyle name="Normal 18 2 2 2 3 2 5" xfId="12038" xr:uid="{00000000-0005-0000-0000-0000072F0000}"/>
    <cellStyle name="Normal 18 2 2 2 3 2 5 2" xfId="12039" xr:uid="{00000000-0005-0000-0000-0000082F0000}"/>
    <cellStyle name="Normal 18 2 2 2 3 2 6" xfId="12040" xr:uid="{00000000-0005-0000-0000-0000092F0000}"/>
    <cellStyle name="Normal 18 2 2 2 3 2 6 2" xfId="12041" xr:uid="{00000000-0005-0000-0000-00000A2F0000}"/>
    <cellStyle name="Normal 18 2 2 2 3 2 7" xfId="12042" xr:uid="{00000000-0005-0000-0000-00000B2F0000}"/>
    <cellStyle name="Normal 18 2 2 2 3 3" xfId="12043" xr:uid="{00000000-0005-0000-0000-00000C2F0000}"/>
    <cellStyle name="Normal 18 2 2 2 3 3 2" xfId="12044" xr:uid="{00000000-0005-0000-0000-00000D2F0000}"/>
    <cellStyle name="Normal 18 2 2 2 3 3 2 2" xfId="12045" xr:uid="{00000000-0005-0000-0000-00000E2F0000}"/>
    <cellStyle name="Normal 18 2 2 2 3 3 3" xfId="12046" xr:uid="{00000000-0005-0000-0000-00000F2F0000}"/>
    <cellStyle name="Normal 18 2 2 2 3 4" xfId="12047" xr:uid="{00000000-0005-0000-0000-0000102F0000}"/>
    <cellStyle name="Normal 18 2 2 2 3 4 2" xfId="12048" xr:uid="{00000000-0005-0000-0000-0000112F0000}"/>
    <cellStyle name="Normal 18 2 2 2 3 4 2 2" xfId="12049" xr:uid="{00000000-0005-0000-0000-0000122F0000}"/>
    <cellStyle name="Normal 18 2 2 2 3 4 3" xfId="12050" xr:uid="{00000000-0005-0000-0000-0000132F0000}"/>
    <cellStyle name="Normal 18 2 2 2 3 5" xfId="12051" xr:uid="{00000000-0005-0000-0000-0000142F0000}"/>
    <cellStyle name="Normal 18 2 2 2 3 5 2" xfId="12052" xr:uid="{00000000-0005-0000-0000-0000152F0000}"/>
    <cellStyle name="Normal 18 2 2 2 3 5 2 2" xfId="12053" xr:uid="{00000000-0005-0000-0000-0000162F0000}"/>
    <cellStyle name="Normal 18 2 2 2 3 5 3" xfId="12054" xr:uid="{00000000-0005-0000-0000-0000172F0000}"/>
    <cellStyle name="Normal 18 2 2 2 3 6" xfId="12055" xr:uid="{00000000-0005-0000-0000-0000182F0000}"/>
    <cellStyle name="Normal 18 2 2 2 3 6 2" xfId="12056" xr:uid="{00000000-0005-0000-0000-0000192F0000}"/>
    <cellStyle name="Normal 18 2 2 2 3 7" xfId="12057" xr:uid="{00000000-0005-0000-0000-00001A2F0000}"/>
    <cellStyle name="Normal 18 2 2 2 3 7 2" xfId="12058" xr:uid="{00000000-0005-0000-0000-00001B2F0000}"/>
    <cellStyle name="Normal 18 2 2 2 3 8" xfId="12059" xr:uid="{00000000-0005-0000-0000-00001C2F0000}"/>
    <cellStyle name="Normal 18 2 2 2 4" xfId="12060" xr:uid="{00000000-0005-0000-0000-00001D2F0000}"/>
    <cellStyle name="Normal 18 2 2 2 4 2" xfId="12061" xr:uid="{00000000-0005-0000-0000-00001E2F0000}"/>
    <cellStyle name="Normal 18 2 2 2 4 2 2" xfId="12062" xr:uid="{00000000-0005-0000-0000-00001F2F0000}"/>
    <cellStyle name="Normal 18 2 2 2 4 2 2 2" xfId="12063" xr:uid="{00000000-0005-0000-0000-0000202F0000}"/>
    <cellStyle name="Normal 18 2 2 2 4 2 3" xfId="12064" xr:uid="{00000000-0005-0000-0000-0000212F0000}"/>
    <cellStyle name="Normal 18 2 2 2 4 3" xfId="12065" xr:uid="{00000000-0005-0000-0000-0000222F0000}"/>
    <cellStyle name="Normal 18 2 2 2 4 3 2" xfId="12066" xr:uid="{00000000-0005-0000-0000-0000232F0000}"/>
    <cellStyle name="Normal 18 2 2 2 4 3 2 2" xfId="12067" xr:uid="{00000000-0005-0000-0000-0000242F0000}"/>
    <cellStyle name="Normal 18 2 2 2 4 3 3" xfId="12068" xr:uid="{00000000-0005-0000-0000-0000252F0000}"/>
    <cellStyle name="Normal 18 2 2 2 4 4" xfId="12069" xr:uid="{00000000-0005-0000-0000-0000262F0000}"/>
    <cellStyle name="Normal 18 2 2 2 4 4 2" xfId="12070" xr:uid="{00000000-0005-0000-0000-0000272F0000}"/>
    <cellStyle name="Normal 18 2 2 2 4 4 2 2" xfId="12071" xr:uid="{00000000-0005-0000-0000-0000282F0000}"/>
    <cellStyle name="Normal 18 2 2 2 4 4 3" xfId="12072" xr:uid="{00000000-0005-0000-0000-0000292F0000}"/>
    <cellStyle name="Normal 18 2 2 2 4 5" xfId="12073" xr:uid="{00000000-0005-0000-0000-00002A2F0000}"/>
    <cellStyle name="Normal 18 2 2 2 4 5 2" xfId="12074" xr:uid="{00000000-0005-0000-0000-00002B2F0000}"/>
    <cellStyle name="Normal 18 2 2 2 4 6" xfId="12075" xr:uid="{00000000-0005-0000-0000-00002C2F0000}"/>
    <cellStyle name="Normal 18 2 2 2 4 6 2" xfId="12076" xr:uid="{00000000-0005-0000-0000-00002D2F0000}"/>
    <cellStyle name="Normal 18 2 2 2 4 7" xfId="12077" xr:uid="{00000000-0005-0000-0000-00002E2F0000}"/>
    <cellStyle name="Normal 18 2 2 2 5" xfId="12078" xr:uid="{00000000-0005-0000-0000-00002F2F0000}"/>
    <cellStyle name="Normal 18 2 2 2 5 2" xfId="12079" xr:uid="{00000000-0005-0000-0000-0000302F0000}"/>
    <cellStyle name="Normal 18 2 2 2 5 2 2" xfId="12080" xr:uid="{00000000-0005-0000-0000-0000312F0000}"/>
    <cellStyle name="Normal 18 2 2 2 5 2 2 2" xfId="12081" xr:uid="{00000000-0005-0000-0000-0000322F0000}"/>
    <cellStyle name="Normal 18 2 2 2 5 2 3" xfId="12082" xr:uid="{00000000-0005-0000-0000-0000332F0000}"/>
    <cellStyle name="Normal 18 2 2 2 5 3" xfId="12083" xr:uid="{00000000-0005-0000-0000-0000342F0000}"/>
    <cellStyle name="Normal 18 2 2 2 5 3 2" xfId="12084" xr:uid="{00000000-0005-0000-0000-0000352F0000}"/>
    <cellStyle name="Normal 18 2 2 2 5 3 2 2" xfId="12085" xr:uid="{00000000-0005-0000-0000-0000362F0000}"/>
    <cellStyle name="Normal 18 2 2 2 5 3 3" xfId="12086" xr:uid="{00000000-0005-0000-0000-0000372F0000}"/>
    <cellStyle name="Normal 18 2 2 2 5 4" xfId="12087" xr:uid="{00000000-0005-0000-0000-0000382F0000}"/>
    <cellStyle name="Normal 18 2 2 2 5 4 2" xfId="12088" xr:uid="{00000000-0005-0000-0000-0000392F0000}"/>
    <cellStyle name="Normal 18 2 2 2 5 4 2 2" xfId="12089" xr:uid="{00000000-0005-0000-0000-00003A2F0000}"/>
    <cellStyle name="Normal 18 2 2 2 5 4 3" xfId="12090" xr:uid="{00000000-0005-0000-0000-00003B2F0000}"/>
    <cellStyle name="Normal 18 2 2 2 5 5" xfId="12091" xr:uid="{00000000-0005-0000-0000-00003C2F0000}"/>
    <cellStyle name="Normal 18 2 2 2 5 5 2" xfId="12092" xr:uid="{00000000-0005-0000-0000-00003D2F0000}"/>
    <cellStyle name="Normal 18 2 2 2 5 6" xfId="12093" xr:uid="{00000000-0005-0000-0000-00003E2F0000}"/>
    <cellStyle name="Normal 18 2 2 2 5 6 2" xfId="12094" xr:uid="{00000000-0005-0000-0000-00003F2F0000}"/>
    <cellStyle name="Normal 18 2 2 2 5 7" xfId="12095" xr:uid="{00000000-0005-0000-0000-0000402F0000}"/>
    <cellStyle name="Normal 18 2 2 2 6" xfId="12096" xr:uid="{00000000-0005-0000-0000-0000412F0000}"/>
    <cellStyle name="Normal 18 2 2 2 6 2" xfId="12097" xr:uid="{00000000-0005-0000-0000-0000422F0000}"/>
    <cellStyle name="Normal 18 2 2 2 6 2 2" xfId="12098" xr:uid="{00000000-0005-0000-0000-0000432F0000}"/>
    <cellStyle name="Normal 18 2 2 2 6 3" xfId="12099" xr:uid="{00000000-0005-0000-0000-0000442F0000}"/>
    <cellStyle name="Normal 18 2 2 2 7" xfId="12100" xr:uid="{00000000-0005-0000-0000-0000452F0000}"/>
    <cellStyle name="Normal 18 2 2 2 7 2" xfId="12101" xr:uid="{00000000-0005-0000-0000-0000462F0000}"/>
    <cellStyle name="Normal 18 2 2 2 7 2 2" xfId="12102" xr:uid="{00000000-0005-0000-0000-0000472F0000}"/>
    <cellStyle name="Normal 18 2 2 2 7 3" xfId="12103" xr:uid="{00000000-0005-0000-0000-0000482F0000}"/>
    <cellStyle name="Normal 18 2 2 2 8" xfId="12104" xr:uid="{00000000-0005-0000-0000-0000492F0000}"/>
    <cellStyle name="Normal 18 2 2 2 8 2" xfId="12105" xr:uid="{00000000-0005-0000-0000-00004A2F0000}"/>
    <cellStyle name="Normal 18 2 2 2 8 2 2" xfId="12106" xr:uid="{00000000-0005-0000-0000-00004B2F0000}"/>
    <cellStyle name="Normal 18 2 2 2 8 3" xfId="12107" xr:uid="{00000000-0005-0000-0000-00004C2F0000}"/>
    <cellStyle name="Normal 18 2 2 2 9" xfId="12108" xr:uid="{00000000-0005-0000-0000-00004D2F0000}"/>
    <cellStyle name="Normal 18 2 2 2 9 2" xfId="12109" xr:uid="{00000000-0005-0000-0000-00004E2F0000}"/>
    <cellStyle name="Normal 18 2 2 3" xfId="12110" xr:uid="{00000000-0005-0000-0000-00004F2F0000}"/>
    <cellStyle name="Normal 18 2 2 3 10" xfId="12111" xr:uid="{00000000-0005-0000-0000-0000502F0000}"/>
    <cellStyle name="Normal 18 2 2 3 10 2" xfId="12112" xr:uid="{00000000-0005-0000-0000-0000512F0000}"/>
    <cellStyle name="Normal 18 2 2 3 11" xfId="12113" xr:uid="{00000000-0005-0000-0000-0000522F0000}"/>
    <cellStyle name="Normal 18 2 2 3 2" xfId="12114" xr:uid="{00000000-0005-0000-0000-0000532F0000}"/>
    <cellStyle name="Normal 18 2 2 3 2 2" xfId="12115" xr:uid="{00000000-0005-0000-0000-0000542F0000}"/>
    <cellStyle name="Normal 18 2 2 3 2 2 2" xfId="12116" xr:uid="{00000000-0005-0000-0000-0000552F0000}"/>
    <cellStyle name="Normal 18 2 2 3 2 2 2 2" xfId="12117" xr:uid="{00000000-0005-0000-0000-0000562F0000}"/>
    <cellStyle name="Normal 18 2 2 3 2 2 2 2 2" xfId="12118" xr:uid="{00000000-0005-0000-0000-0000572F0000}"/>
    <cellStyle name="Normal 18 2 2 3 2 2 2 3" xfId="12119" xr:uid="{00000000-0005-0000-0000-0000582F0000}"/>
    <cellStyle name="Normal 18 2 2 3 2 2 3" xfId="12120" xr:uid="{00000000-0005-0000-0000-0000592F0000}"/>
    <cellStyle name="Normal 18 2 2 3 2 2 3 2" xfId="12121" xr:uid="{00000000-0005-0000-0000-00005A2F0000}"/>
    <cellStyle name="Normal 18 2 2 3 2 2 3 2 2" xfId="12122" xr:uid="{00000000-0005-0000-0000-00005B2F0000}"/>
    <cellStyle name="Normal 18 2 2 3 2 2 3 3" xfId="12123" xr:uid="{00000000-0005-0000-0000-00005C2F0000}"/>
    <cellStyle name="Normal 18 2 2 3 2 2 4" xfId="12124" xr:uid="{00000000-0005-0000-0000-00005D2F0000}"/>
    <cellStyle name="Normal 18 2 2 3 2 2 4 2" xfId="12125" xr:uid="{00000000-0005-0000-0000-00005E2F0000}"/>
    <cellStyle name="Normal 18 2 2 3 2 2 4 2 2" xfId="12126" xr:uid="{00000000-0005-0000-0000-00005F2F0000}"/>
    <cellStyle name="Normal 18 2 2 3 2 2 4 3" xfId="12127" xr:uid="{00000000-0005-0000-0000-0000602F0000}"/>
    <cellStyle name="Normal 18 2 2 3 2 2 5" xfId="12128" xr:uid="{00000000-0005-0000-0000-0000612F0000}"/>
    <cellStyle name="Normal 18 2 2 3 2 2 5 2" xfId="12129" xr:uid="{00000000-0005-0000-0000-0000622F0000}"/>
    <cellStyle name="Normal 18 2 2 3 2 2 6" xfId="12130" xr:uid="{00000000-0005-0000-0000-0000632F0000}"/>
    <cellStyle name="Normal 18 2 2 3 2 2 6 2" xfId="12131" xr:uid="{00000000-0005-0000-0000-0000642F0000}"/>
    <cellStyle name="Normal 18 2 2 3 2 2 7" xfId="12132" xr:uid="{00000000-0005-0000-0000-0000652F0000}"/>
    <cellStyle name="Normal 18 2 2 3 2 3" xfId="12133" xr:uid="{00000000-0005-0000-0000-0000662F0000}"/>
    <cellStyle name="Normal 18 2 2 3 2 3 2" xfId="12134" xr:uid="{00000000-0005-0000-0000-0000672F0000}"/>
    <cellStyle name="Normal 18 2 2 3 2 3 2 2" xfId="12135" xr:uid="{00000000-0005-0000-0000-0000682F0000}"/>
    <cellStyle name="Normal 18 2 2 3 2 3 2 2 2" xfId="12136" xr:uid="{00000000-0005-0000-0000-0000692F0000}"/>
    <cellStyle name="Normal 18 2 2 3 2 3 2 3" xfId="12137" xr:uid="{00000000-0005-0000-0000-00006A2F0000}"/>
    <cellStyle name="Normal 18 2 2 3 2 3 3" xfId="12138" xr:uid="{00000000-0005-0000-0000-00006B2F0000}"/>
    <cellStyle name="Normal 18 2 2 3 2 3 3 2" xfId="12139" xr:uid="{00000000-0005-0000-0000-00006C2F0000}"/>
    <cellStyle name="Normal 18 2 2 3 2 3 3 2 2" xfId="12140" xr:uid="{00000000-0005-0000-0000-00006D2F0000}"/>
    <cellStyle name="Normal 18 2 2 3 2 3 3 3" xfId="12141" xr:uid="{00000000-0005-0000-0000-00006E2F0000}"/>
    <cellStyle name="Normal 18 2 2 3 2 3 4" xfId="12142" xr:uid="{00000000-0005-0000-0000-00006F2F0000}"/>
    <cellStyle name="Normal 18 2 2 3 2 3 4 2" xfId="12143" xr:uid="{00000000-0005-0000-0000-0000702F0000}"/>
    <cellStyle name="Normal 18 2 2 3 2 3 4 2 2" xfId="12144" xr:uid="{00000000-0005-0000-0000-0000712F0000}"/>
    <cellStyle name="Normal 18 2 2 3 2 3 4 3" xfId="12145" xr:uid="{00000000-0005-0000-0000-0000722F0000}"/>
    <cellStyle name="Normal 18 2 2 3 2 3 5" xfId="12146" xr:uid="{00000000-0005-0000-0000-0000732F0000}"/>
    <cellStyle name="Normal 18 2 2 3 2 3 5 2" xfId="12147" xr:uid="{00000000-0005-0000-0000-0000742F0000}"/>
    <cellStyle name="Normal 18 2 2 3 2 3 6" xfId="12148" xr:uid="{00000000-0005-0000-0000-0000752F0000}"/>
    <cellStyle name="Normal 18 2 2 3 2 3 6 2" xfId="12149" xr:uid="{00000000-0005-0000-0000-0000762F0000}"/>
    <cellStyle name="Normal 18 2 2 3 2 3 7" xfId="12150" xr:uid="{00000000-0005-0000-0000-0000772F0000}"/>
    <cellStyle name="Normal 18 2 2 3 2 4" xfId="12151" xr:uid="{00000000-0005-0000-0000-0000782F0000}"/>
    <cellStyle name="Normal 18 2 2 3 2 4 2" xfId="12152" xr:uid="{00000000-0005-0000-0000-0000792F0000}"/>
    <cellStyle name="Normal 18 2 2 3 2 4 2 2" xfId="12153" xr:uid="{00000000-0005-0000-0000-00007A2F0000}"/>
    <cellStyle name="Normal 18 2 2 3 2 4 3" xfId="12154" xr:uid="{00000000-0005-0000-0000-00007B2F0000}"/>
    <cellStyle name="Normal 18 2 2 3 2 5" xfId="12155" xr:uid="{00000000-0005-0000-0000-00007C2F0000}"/>
    <cellStyle name="Normal 18 2 2 3 2 5 2" xfId="12156" xr:uid="{00000000-0005-0000-0000-00007D2F0000}"/>
    <cellStyle name="Normal 18 2 2 3 2 5 2 2" xfId="12157" xr:uid="{00000000-0005-0000-0000-00007E2F0000}"/>
    <cellStyle name="Normal 18 2 2 3 2 5 3" xfId="12158" xr:uid="{00000000-0005-0000-0000-00007F2F0000}"/>
    <cellStyle name="Normal 18 2 2 3 2 6" xfId="12159" xr:uid="{00000000-0005-0000-0000-0000802F0000}"/>
    <cellStyle name="Normal 18 2 2 3 2 6 2" xfId="12160" xr:uid="{00000000-0005-0000-0000-0000812F0000}"/>
    <cellStyle name="Normal 18 2 2 3 2 6 2 2" xfId="12161" xr:uid="{00000000-0005-0000-0000-0000822F0000}"/>
    <cellStyle name="Normal 18 2 2 3 2 6 3" xfId="12162" xr:uid="{00000000-0005-0000-0000-0000832F0000}"/>
    <cellStyle name="Normal 18 2 2 3 2 7" xfId="12163" xr:uid="{00000000-0005-0000-0000-0000842F0000}"/>
    <cellStyle name="Normal 18 2 2 3 2 7 2" xfId="12164" xr:uid="{00000000-0005-0000-0000-0000852F0000}"/>
    <cellStyle name="Normal 18 2 2 3 2 8" xfId="12165" xr:uid="{00000000-0005-0000-0000-0000862F0000}"/>
    <cellStyle name="Normal 18 2 2 3 2 8 2" xfId="12166" xr:uid="{00000000-0005-0000-0000-0000872F0000}"/>
    <cellStyle name="Normal 18 2 2 3 2 9" xfId="12167" xr:uid="{00000000-0005-0000-0000-0000882F0000}"/>
    <cellStyle name="Normal 18 2 2 3 3" xfId="12168" xr:uid="{00000000-0005-0000-0000-0000892F0000}"/>
    <cellStyle name="Normal 18 2 2 3 3 2" xfId="12169" xr:uid="{00000000-0005-0000-0000-00008A2F0000}"/>
    <cellStyle name="Normal 18 2 2 3 3 2 2" xfId="12170" xr:uid="{00000000-0005-0000-0000-00008B2F0000}"/>
    <cellStyle name="Normal 18 2 2 3 3 2 2 2" xfId="12171" xr:uid="{00000000-0005-0000-0000-00008C2F0000}"/>
    <cellStyle name="Normal 18 2 2 3 3 2 2 2 2" xfId="12172" xr:uid="{00000000-0005-0000-0000-00008D2F0000}"/>
    <cellStyle name="Normal 18 2 2 3 3 2 2 3" xfId="12173" xr:uid="{00000000-0005-0000-0000-00008E2F0000}"/>
    <cellStyle name="Normal 18 2 2 3 3 2 3" xfId="12174" xr:uid="{00000000-0005-0000-0000-00008F2F0000}"/>
    <cellStyle name="Normal 18 2 2 3 3 2 3 2" xfId="12175" xr:uid="{00000000-0005-0000-0000-0000902F0000}"/>
    <cellStyle name="Normal 18 2 2 3 3 2 3 2 2" xfId="12176" xr:uid="{00000000-0005-0000-0000-0000912F0000}"/>
    <cellStyle name="Normal 18 2 2 3 3 2 3 3" xfId="12177" xr:uid="{00000000-0005-0000-0000-0000922F0000}"/>
    <cellStyle name="Normal 18 2 2 3 3 2 4" xfId="12178" xr:uid="{00000000-0005-0000-0000-0000932F0000}"/>
    <cellStyle name="Normal 18 2 2 3 3 2 4 2" xfId="12179" xr:uid="{00000000-0005-0000-0000-0000942F0000}"/>
    <cellStyle name="Normal 18 2 2 3 3 2 4 2 2" xfId="12180" xr:uid="{00000000-0005-0000-0000-0000952F0000}"/>
    <cellStyle name="Normal 18 2 2 3 3 2 4 3" xfId="12181" xr:uid="{00000000-0005-0000-0000-0000962F0000}"/>
    <cellStyle name="Normal 18 2 2 3 3 2 5" xfId="12182" xr:uid="{00000000-0005-0000-0000-0000972F0000}"/>
    <cellStyle name="Normal 18 2 2 3 3 2 5 2" xfId="12183" xr:uid="{00000000-0005-0000-0000-0000982F0000}"/>
    <cellStyle name="Normal 18 2 2 3 3 2 6" xfId="12184" xr:uid="{00000000-0005-0000-0000-0000992F0000}"/>
    <cellStyle name="Normal 18 2 2 3 3 2 6 2" xfId="12185" xr:uid="{00000000-0005-0000-0000-00009A2F0000}"/>
    <cellStyle name="Normal 18 2 2 3 3 2 7" xfId="12186" xr:uid="{00000000-0005-0000-0000-00009B2F0000}"/>
    <cellStyle name="Normal 18 2 2 3 3 3" xfId="12187" xr:uid="{00000000-0005-0000-0000-00009C2F0000}"/>
    <cellStyle name="Normal 18 2 2 3 3 3 2" xfId="12188" xr:uid="{00000000-0005-0000-0000-00009D2F0000}"/>
    <cellStyle name="Normal 18 2 2 3 3 3 2 2" xfId="12189" xr:uid="{00000000-0005-0000-0000-00009E2F0000}"/>
    <cellStyle name="Normal 18 2 2 3 3 3 3" xfId="12190" xr:uid="{00000000-0005-0000-0000-00009F2F0000}"/>
    <cellStyle name="Normal 18 2 2 3 3 4" xfId="12191" xr:uid="{00000000-0005-0000-0000-0000A02F0000}"/>
    <cellStyle name="Normal 18 2 2 3 3 4 2" xfId="12192" xr:uid="{00000000-0005-0000-0000-0000A12F0000}"/>
    <cellStyle name="Normal 18 2 2 3 3 4 2 2" xfId="12193" xr:uid="{00000000-0005-0000-0000-0000A22F0000}"/>
    <cellStyle name="Normal 18 2 2 3 3 4 3" xfId="12194" xr:uid="{00000000-0005-0000-0000-0000A32F0000}"/>
    <cellStyle name="Normal 18 2 2 3 3 5" xfId="12195" xr:uid="{00000000-0005-0000-0000-0000A42F0000}"/>
    <cellStyle name="Normal 18 2 2 3 3 5 2" xfId="12196" xr:uid="{00000000-0005-0000-0000-0000A52F0000}"/>
    <cellStyle name="Normal 18 2 2 3 3 5 2 2" xfId="12197" xr:uid="{00000000-0005-0000-0000-0000A62F0000}"/>
    <cellStyle name="Normal 18 2 2 3 3 5 3" xfId="12198" xr:uid="{00000000-0005-0000-0000-0000A72F0000}"/>
    <cellStyle name="Normal 18 2 2 3 3 6" xfId="12199" xr:uid="{00000000-0005-0000-0000-0000A82F0000}"/>
    <cellStyle name="Normal 18 2 2 3 3 6 2" xfId="12200" xr:uid="{00000000-0005-0000-0000-0000A92F0000}"/>
    <cellStyle name="Normal 18 2 2 3 3 7" xfId="12201" xr:uid="{00000000-0005-0000-0000-0000AA2F0000}"/>
    <cellStyle name="Normal 18 2 2 3 3 7 2" xfId="12202" xr:uid="{00000000-0005-0000-0000-0000AB2F0000}"/>
    <cellStyle name="Normal 18 2 2 3 3 8" xfId="12203" xr:uid="{00000000-0005-0000-0000-0000AC2F0000}"/>
    <cellStyle name="Normal 18 2 2 3 4" xfId="12204" xr:uid="{00000000-0005-0000-0000-0000AD2F0000}"/>
    <cellStyle name="Normal 18 2 2 3 4 2" xfId="12205" xr:uid="{00000000-0005-0000-0000-0000AE2F0000}"/>
    <cellStyle name="Normal 18 2 2 3 4 2 2" xfId="12206" xr:uid="{00000000-0005-0000-0000-0000AF2F0000}"/>
    <cellStyle name="Normal 18 2 2 3 4 2 2 2" xfId="12207" xr:uid="{00000000-0005-0000-0000-0000B02F0000}"/>
    <cellStyle name="Normal 18 2 2 3 4 2 3" xfId="12208" xr:uid="{00000000-0005-0000-0000-0000B12F0000}"/>
    <cellStyle name="Normal 18 2 2 3 4 3" xfId="12209" xr:uid="{00000000-0005-0000-0000-0000B22F0000}"/>
    <cellStyle name="Normal 18 2 2 3 4 3 2" xfId="12210" xr:uid="{00000000-0005-0000-0000-0000B32F0000}"/>
    <cellStyle name="Normal 18 2 2 3 4 3 2 2" xfId="12211" xr:uid="{00000000-0005-0000-0000-0000B42F0000}"/>
    <cellStyle name="Normal 18 2 2 3 4 3 3" xfId="12212" xr:uid="{00000000-0005-0000-0000-0000B52F0000}"/>
    <cellStyle name="Normal 18 2 2 3 4 4" xfId="12213" xr:uid="{00000000-0005-0000-0000-0000B62F0000}"/>
    <cellStyle name="Normal 18 2 2 3 4 4 2" xfId="12214" xr:uid="{00000000-0005-0000-0000-0000B72F0000}"/>
    <cellStyle name="Normal 18 2 2 3 4 4 2 2" xfId="12215" xr:uid="{00000000-0005-0000-0000-0000B82F0000}"/>
    <cellStyle name="Normal 18 2 2 3 4 4 3" xfId="12216" xr:uid="{00000000-0005-0000-0000-0000B92F0000}"/>
    <cellStyle name="Normal 18 2 2 3 4 5" xfId="12217" xr:uid="{00000000-0005-0000-0000-0000BA2F0000}"/>
    <cellStyle name="Normal 18 2 2 3 4 5 2" xfId="12218" xr:uid="{00000000-0005-0000-0000-0000BB2F0000}"/>
    <cellStyle name="Normal 18 2 2 3 4 6" xfId="12219" xr:uid="{00000000-0005-0000-0000-0000BC2F0000}"/>
    <cellStyle name="Normal 18 2 2 3 4 6 2" xfId="12220" xr:uid="{00000000-0005-0000-0000-0000BD2F0000}"/>
    <cellStyle name="Normal 18 2 2 3 4 7" xfId="12221" xr:uid="{00000000-0005-0000-0000-0000BE2F0000}"/>
    <cellStyle name="Normal 18 2 2 3 5" xfId="12222" xr:uid="{00000000-0005-0000-0000-0000BF2F0000}"/>
    <cellStyle name="Normal 18 2 2 3 5 2" xfId="12223" xr:uid="{00000000-0005-0000-0000-0000C02F0000}"/>
    <cellStyle name="Normal 18 2 2 3 5 2 2" xfId="12224" xr:uid="{00000000-0005-0000-0000-0000C12F0000}"/>
    <cellStyle name="Normal 18 2 2 3 5 2 2 2" xfId="12225" xr:uid="{00000000-0005-0000-0000-0000C22F0000}"/>
    <cellStyle name="Normal 18 2 2 3 5 2 3" xfId="12226" xr:uid="{00000000-0005-0000-0000-0000C32F0000}"/>
    <cellStyle name="Normal 18 2 2 3 5 3" xfId="12227" xr:uid="{00000000-0005-0000-0000-0000C42F0000}"/>
    <cellStyle name="Normal 18 2 2 3 5 3 2" xfId="12228" xr:uid="{00000000-0005-0000-0000-0000C52F0000}"/>
    <cellStyle name="Normal 18 2 2 3 5 3 2 2" xfId="12229" xr:uid="{00000000-0005-0000-0000-0000C62F0000}"/>
    <cellStyle name="Normal 18 2 2 3 5 3 3" xfId="12230" xr:uid="{00000000-0005-0000-0000-0000C72F0000}"/>
    <cellStyle name="Normal 18 2 2 3 5 4" xfId="12231" xr:uid="{00000000-0005-0000-0000-0000C82F0000}"/>
    <cellStyle name="Normal 18 2 2 3 5 4 2" xfId="12232" xr:uid="{00000000-0005-0000-0000-0000C92F0000}"/>
    <cellStyle name="Normal 18 2 2 3 5 4 2 2" xfId="12233" xr:uid="{00000000-0005-0000-0000-0000CA2F0000}"/>
    <cellStyle name="Normal 18 2 2 3 5 4 3" xfId="12234" xr:uid="{00000000-0005-0000-0000-0000CB2F0000}"/>
    <cellStyle name="Normal 18 2 2 3 5 5" xfId="12235" xr:uid="{00000000-0005-0000-0000-0000CC2F0000}"/>
    <cellStyle name="Normal 18 2 2 3 5 5 2" xfId="12236" xr:uid="{00000000-0005-0000-0000-0000CD2F0000}"/>
    <cellStyle name="Normal 18 2 2 3 5 6" xfId="12237" xr:uid="{00000000-0005-0000-0000-0000CE2F0000}"/>
    <cellStyle name="Normal 18 2 2 3 5 6 2" xfId="12238" xr:uid="{00000000-0005-0000-0000-0000CF2F0000}"/>
    <cellStyle name="Normal 18 2 2 3 5 7" xfId="12239" xr:uid="{00000000-0005-0000-0000-0000D02F0000}"/>
    <cellStyle name="Normal 18 2 2 3 6" xfId="12240" xr:uid="{00000000-0005-0000-0000-0000D12F0000}"/>
    <cellStyle name="Normal 18 2 2 3 6 2" xfId="12241" xr:uid="{00000000-0005-0000-0000-0000D22F0000}"/>
    <cellStyle name="Normal 18 2 2 3 6 2 2" xfId="12242" xr:uid="{00000000-0005-0000-0000-0000D32F0000}"/>
    <cellStyle name="Normal 18 2 2 3 6 3" xfId="12243" xr:uid="{00000000-0005-0000-0000-0000D42F0000}"/>
    <cellStyle name="Normal 18 2 2 3 7" xfId="12244" xr:uid="{00000000-0005-0000-0000-0000D52F0000}"/>
    <cellStyle name="Normal 18 2 2 3 7 2" xfId="12245" xr:uid="{00000000-0005-0000-0000-0000D62F0000}"/>
    <cellStyle name="Normal 18 2 2 3 7 2 2" xfId="12246" xr:uid="{00000000-0005-0000-0000-0000D72F0000}"/>
    <cellStyle name="Normal 18 2 2 3 7 3" xfId="12247" xr:uid="{00000000-0005-0000-0000-0000D82F0000}"/>
    <cellStyle name="Normal 18 2 2 3 8" xfId="12248" xr:uid="{00000000-0005-0000-0000-0000D92F0000}"/>
    <cellStyle name="Normal 18 2 2 3 8 2" xfId="12249" xr:uid="{00000000-0005-0000-0000-0000DA2F0000}"/>
    <cellStyle name="Normal 18 2 2 3 8 2 2" xfId="12250" xr:uid="{00000000-0005-0000-0000-0000DB2F0000}"/>
    <cellStyle name="Normal 18 2 2 3 8 3" xfId="12251" xr:uid="{00000000-0005-0000-0000-0000DC2F0000}"/>
    <cellStyle name="Normal 18 2 2 3 9" xfId="12252" xr:uid="{00000000-0005-0000-0000-0000DD2F0000}"/>
    <cellStyle name="Normal 18 2 2 3 9 2" xfId="12253" xr:uid="{00000000-0005-0000-0000-0000DE2F0000}"/>
    <cellStyle name="Normal 18 2 2 4" xfId="12254" xr:uid="{00000000-0005-0000-0000-0000DF2F0000}"/>
    <cellStyle name="Normal 18 2 2 4 2" xfId="12255" xr:uid="{00000000-0005-0000-0000-0000E02F0000}"/>
    <cellStyle name="Normal 18 2 2 4 2 2" xfId="12256" xr:uid="{00000000-0005-0000-0000-0000E12F0000}"/>
    <cellStyle name="Normal 18 2 2 4 2 2 2" xfId="12257" xr:uid="{00000000-0005-0000-0000-0000E22F0000}"/>
    <cellStyle name="Normal 18 2 2 4 2 2 2 2" xfId="12258" xr:uid="{00000000-0005-0000-0000-0000E32F0000}"/>
    <cellStyle name="Normal 18 2 2 4 2 2 3" xfId="12259" xr:uid="{00000000-0005-0000-0000-0000E42F0000}"/>
    <cellStyle name="Normal 18 2 2 4 2 3" xfId="12260" xr:uid="{00000000-0005-0000-0000-0000E52F0000}"/>
    <cellStyle name="Normal 18 2 2 4 2 3 2" xfId="12261" xr:uid="{00000000-0005-0000-0000-0000E62F0000}"/>
    <cellStyle name="Normal 18 2 2 4 2 3 2 2" xfId="12262" xr:uid="{00000000-0005-0000-0000-0000E72F0000}"/>
    <cellStyle name="Normal 18 2 2 4 2 3 3" xfId="12263" xr:uid="{00000000-0005-0000-0000-0000E82F0000}"/>
    <cellStyle name="Normal 18 2 2 4 2 4" xfId="12264" xr:uid="{00000000-0005-0000-0000-0000E92F0000}"/>
    <cellStyle name="Normal 18 2 2 4 2 4 2" xfId="12265" xr:uid="{00000000-0005-0000-0000-0000EA2F0000}"/>
    <cellStyle name="Normal 18 2 2 4 2 4 2 2" xfId="12266" xr:uid="{00000000-0005-0000-0000-0000EB2F0000}"/>
    <cellStyle name="Normal 18 2 2 4 2 4 3" xfId="12267" xr:uid="{00000000-0005-0000-0000-0000EC2F0000}"/>
    <cellStyle name="Normal 18 2 2 4 2 5" xfId="12268" xr:uid="{00000000-0005-0000-0000-0000ED2F0000}"/>
    <cellStyle name="Normal 18 2 2 4 2 5 2" xfId="12269" xr:uid="{00000000-0005-0000-0000-0000EE2F0000}"/>
    <cellStyle name="Normal 18 2 2 4 2 6" xfId="12270" xr:uid="{00000000-0005-0000-0000-0000EF2F0000}"/>
    <cellStyle name="Normal 18 2 2 4 2 6 2" xfId="12271" xr:uid="{00000000-0005-0000-0000-0000F02F0000}"/>
    <cellStyle name="Normal 18 2 2 4 2 7" xfId="12272" xr:uid="{00000000-0005-0000-0000-0000F12F0000}"/>
    <cellStyle name="Normal 18 2 2 4 3" xfId="12273" xr:uid="{00000000-0005-0000-0000-0000F22F0000}"/>
    <cellStyle name="Normal 18 2 2 4 3 2" xfId="12274" xr:uid="{00000000-0005-0000-0000-0000F32F0000}"/>
    <cellStyle name="Normal 18 2 2 4 3 2 2" xfId="12275" xr:uid="{00000000-0005-0000-0000-0000F42F0000}"/>
    <cellStyle name="Normal 18 2 2 4 3 2 2 2" xfId="12276" xr:uid="{00000000-0005-0000-0000-0000F52F0000}"/>
    <cellStyle name="Normal 18 2 2 4 3 2 3" xfId="12277" xr:uid="{00000000-0005-0000-0000-0000F62F0000}"/>
    <cellStyle name="Normal 18 2 2 4 3 3" xfId="12278" xr:uid="{00000000-0005-0000-0000-0000F72F0000}"/>
    <cellStyle name="Normal 18 2 2 4 3 3 2" xfId="12279" xr:uid="{00000000-0005-0000-0000-0000F82F0000}"/>
    <cellStyle name="Normal 18 2 2 4 3 3 2 2" xfId="12280" xr:uid="{00000000-0005-0000-0000-0000F92F0000}"/>
    <cellStyle name="Normal 18 2 2 4 3 3 3" xfId="12281" xr:uid="{00000000-0005-0000-0000-0000FA2F0000}"/>
    <cellStyle name="Normal 18 2 2 4 3 4" xfId="12282" xr:uid="{00000000-0005-0000-0000-0000FB2F0000}"/>
    <cellStyle name="Normal 18 2 2 4 3 4 2" xfId="12283" xr:uid="{00000000-0005-0000-0000-0000FC2F0000}"/>
    <cellStyle name="Normal 18 2 2 4 3 4 2 2" xfId="12284" xr:uid="{00000000-0005-0000-0000-0000FD2F0000}"/>
    <cellStyle name="Normal 18 2 2 4 3 4 3" xfId="12285" xr:uid="{00000000-0005-0000-0000-0000FE2F0000}"/>
    <cellStyle name="Normal 18 2 2 4 3 5" xfId="12286" xr:uid="{00000000-0005-0000-0000-0000FF2F0000}"/>
    <cellStyle name="Normal 18 2 2 4 3 5 2" xfId="12287" xr:uid="{00000000-0005-0000-0000-000000300000}"/>
    <cellStyle name="Normal 18 2 2 4 3 6" xfId="12288" xr:uid="{00000000-0005-0000-0000-000001300000}"/>
    <cellStyle name="Normal 18 2 2 4 3 6 2" xfId="12289" xr:uid="{00000000-0005-0000-0000-000002300000}"/>
    <cellStyle name="Normal 18 2 2 4 3 7" xfId="12290" xr:uid="{00000000-0005-0000-0000-000003300000}"/>
    <cellStyle name="Normal 18 2 2 4 4" xfId="12291" xr:uid="{00000000-0005-0000-0000-000004300000}"/>
    <cellStyle name="Normal 18 2 2 4 4 2" xfId="12292" xr:uid="{00000000-0005-0000-0000-000005300000}"/>
    <cellStyle name="Normal 18 2 2 4 4 2 2" xfId="12293" xr:uid="{00000000-0005-0000-0000-000006300000}"/>
    <cellStyle name="Normal 18 2 2 4 4 3" xfId="12294" xr:uid="{00000000-0005-0000-0000-000007300000}"/>
    <cellStyle name="Normal 18 2 2 4 5" xfId="12295" xr:uid="{00000000-0005-0000-0000-000008300000}"/>
    <cellStyle name="Normal 18 2 2 4 5 2" xfId="12296" xr:uid="{00000000-0005-0000-0000-000009300000}"/>
    <cellStyle name="Normal 18 2 2 4 5 2 2" xfId="12297" xr:uid="{00000000-0005-0000-0000-00000A300000}"/>
    <cellStyle name="Normal 18 2 2 4 5 3" xfId="12298" xr:uid="{00000000-0005-0000-0000-00000B300000}"/>
    <cellStyle name="Normal 18 2 2 4 6" xfId="12299" xr:uid="{00000000-0005-0000-0000-00000C300000}"/>
    <cellStyle name="Normal 18 2 2 4 6 2" xfId="12300" xr:uid="{00000000-0005-0000-0000-00000D300000}"/>
    <cellStyle name="Normal 18 2 2 4 6 2 2" xfId="12301" xr:uid="{00000000-0005-0000-0000-00000E300000}"/>
    <cellStyle name="Normal 18 2 2 4 6 3" xfId="12302" xr:uid="{00000000-0005-0000-0000-00000F300000}"/>
    <cellStyle name="Normal 18 2 2 4 7" xfId="12303" xr:uid="{00000000-0005-0000-0000-000010300000}"/>
    <cellStyle name="Normal 18 2 2 4 7 2" xfId="12304" xr:uid="{00000000-0005-0000-0000-000011300000}"/>
    <cellStyle name="Normal 18 2 2 4 8" xfId="12305" xr:uid="{00000000-0005-0000-0000-000012300000}"/>
    <cellStyle name="Normal 18 2 2 4 8 2" xfId="12306" xr:uid="{00000000-0005-0000-0000-000013300000}"/>
    <cellStyle name="Normal 18 2 2 4 9" xfId="12307" xr:uid="{00000000-0005-0000-0000-000014300000}"/>
    <cellStyle name="Normal 18 2 2 5" xfId="12308" xr:uid="{00000000-0005-0000-0000-000015300000}"/>
    <cellStyle name="Normal 18 2 2 5 2" xfId="12309" xr:uid="{00000000-0005-0000-0000-000016300000}"/>
    <cellStyle name="Normal 18 2 2 5 2 2" xfId="12310" xr:uid="{00000000-0005-0000-0000-000017300000}"/>
    <cellStyle name="Normal 18 2 2 5 2 2 2" xfId="12311" xr:uid="{00000000-0005-0000-0000-000018300000}"/>
    <cellStyle name="Normal 18 2 2 5 2 2 2 2" xfId="12312" xr:uid="{00000000-0005-0000-0000-000019300000}"/>
    <cellStyle name="Normal 18 2 2 5 2 2 3" xfId="12313" xr:uid="{00000000-0005-0000-0000-00001A300000}"/>
    <cellStyle name="Normal 18 2 2 5 2 3" xfId="12314" xr:uid="{00000000-0005-0000-0000-00001B300000}"/>
    <cellStyle name="Normal 18 2 2 5 2 3 2" xfId="12315" xr:uid="{00000000-0005-0000-0000-00001C300000}"/>
    <cellStyle name="Normal 18 2 2 5 2 3 2 2" xfId="12316" xr:uid="{00000000-0005-0000-0000-00001D300000}"/>
    <cellStyle name="Normal 18 2 2 5 2 3 3" xfId="12317" xr:uid="{00000000-0005-0000-0000-00001E300000}"/>
    <cellStyle name="Normal 18 2 2 5 2 4" xfId="12318" xr:uid="{00000000-0005-0000-0000-00001F300000}"/>
    <cellStyle name="Normal 18 2 2 5 2 4 2" xfId="12319" xr:uid="{00000000-0005-0000-0000-000020300000}"/>
    <cellStyle name="Normal 18 2 2 5 2 4 2 2" xfId="12320" xr:uid="{00000000-0005-0000-0000-000021300000}"/>
    <cellStyle name="Normal 18 2 2 5 2 4 3" xfId="12321" xr:uid="{00000000-0005-0000-0000-000022300000}"/>
    <cellStyle name="Normal 18 2 2 5 2 5" xfId="12322" xr:uid="{00000000-0005-0000-0000-000023300000}"/>
    <cellStyle name="Normal 18 2 2 5 2 5 2" xfId="12323" xr:uid="{00000000-0005-0000-0000-000024300000}"/>
    <cellStyle name="Normal 18 2 2 5 2 6" xfId="12324" xr:uid="{00000000-0005-0000-0000-000025300000}"/>
    <cellStyle name="Normal 18 2 2 5 2 6 2" xfId="12325" xr:uid="{00000000-0005-0000-0000-000026300000}"/>
    <cellStyle name="Normal 18 2 2 5 2 7" xfId="12326" xr:uid="{00000000-0005-0000-0000-000027300000}"/>
    <cellStyle name="Normal 18 2 2 5 3" xfId="12327" xr:uid="{00000000-0005-0000-0000-000028300000}"/>
    <cellStyle name="Normal 18 2 2 5 3 2" xfId="12328" xr:uid="{00000000-0005-0000-0000-000029300000}"/>
    <cellStyle name="Normal 18 2 2 5 3 2 2" xfId="12329" xr:uid="{00000000-0005-0000-0000-00002A300000}"/>
    <cellStyle name="Normal 18 2 2 5 3 3" xfId="12330" xr:uid="{00000000-0005-0000-0000-00002B300000}"/>
    <cellStyle name="Normal 18 2 2 5 4" xfId="12331" xr:uid="{00000000-0005-0000-0000-00002C300000}"/>
    <cellStyle name="Normal 18 2 2 5 4 2" xfId="12332" xr:uid="{00000000-0005-0000-0000-00002D300000}"/>
    <cellStyle name="Normal 18 2 2 5 4 2 2" xfId="12333" xr:uid="{00000000-0005-0000-0000-00002E300000}"/>
    <cellStyle name="Normal 18 2 2 5 4 3" xfId="12334" xr:uid="{00000000-0005-0000-0000-00002F300000}"/>
    <cellStyle name="Normal 18 2 2 5 5" xfId="12335" xr:uid="{00000000-0005-0000-0000-000030300000}"/>
    <cellStyle name="Normal 18 2 2 5 5 2" xfId="12336" xr:uid="{00000000-0005-0000-0000-000031300000}"/>
    <cellStyle name="Normal 18 2 2 5 5 2 2" xfId="12337" xr:uid="{00000000-0005-0000-0000-000032300000}"/>
    <cellStyle name="Normal 18 2 2 5 5 3" xfId="12338" xr:uid="{00000000-0005-0000-0000-000033300000}"/>
    <cellStyle name="Normal 18 2 2 5 6" xfId="12339" xr:uid="{00000000-0005-0000-0000-000034300000}"/>
    <cellStyle name="Normal 18 2 2 5 6 2" xfId="12340" xr:uid="{00000000-0005-0000-0000-000035300000}"/>
    <cellStyle name="Normal 18 2 2 5 7" xfId="12341" xr:uid="{00000000-0005-0000-0000-000036300000}"/>
    <cellStyle name="Normal 18 2 2 5 7 2" xfId="12342" xr:uid="{00000000-0005-0000-0000-000037300000}"/>
    <cellStyle name="Normal 18 2 2 5 8" xfId="12343" xr:uid="{00000000-0005-0000-0000-000038300000}"/>
    <cellStyle name="Normal 18 2 2 6" xfId="12344" xr:uid="{00000000-0005-0000-0000-000039300000}"/>
    <cellStyle name="Normal 18 2 2 6 2" xfId="12345" xr:uid="{00000000-0005-0000-0000-00003A300000}"/>
    <cellStyle name="Normal 18 2 2 6 2 2" xfId="12346" xr:uid="{00000000-0005-0000-0000-00003B300000}"/>
    <cellStyle name="Normal 18 2 2 6 2 2 2" xfId="12347" xr:uid="{00000000-0005-0000-0000-00003C300000}"/>
    <cellStyle name="Normal 18 2 2 6 2 3" xfId="12348" xr:uid="{00000000-0005-0000-0000-00003D300000}"/>
    <cellStyle name="Normal 18 2 2 6 3" xfId="12349" xr:uid="{00000000-0005-0000-0000-00003E300000}"/>
    <cellStyle name="Normal 18 2 2 6 3 2" xfId="12350" xr:uid="{00000000-0005-0000-0000-00003F300000}"/>
    <cellStyle name="Normal 18 2 2 6 3 2 2" xfId="12351" xr:uid="{00000000-0005-0000-0000-000040300000}"/>
    <cellStyle name="Normal 18 2 2 6 3 3" xfId="12352" xr:uid="{00000000-0005-0000-0000-000041300000}"/>
    <cellStyle name="Normal 18 2 2 6 4" xfId="12353" xr:uid="{00000000-0005-0000-0000-000042300000}"/>
    <cellStyle name="Normal 18 2 2 6 4 2" xfId="12354" xr:uid="{00000000-0005-0000-0000-000043300000}"/>
    <cellStyle name="Normal 18 2 2 6 4 2 2" xfId="12355" xr:uid="{00000000-0005-0000-0000-000044300000}"/>
    <cellStyle name="Normal 18 2 2 6 4 3" xfId="12356" xr:uid="{00000000-0005-0000-0000-000045300000}"/>
    <cellStyle name="Normal 18 2 2 6 5" xfId="12357" xr:uid="{00000000-0005-0000-0000-000046300000}"/>
    <cellStyle name="Normal 18 2 2 6 5 2" xfId="12358" xr:uid="{00000000-0005-0000-0000-000047300000}"/>
    <cellStyle name="Normal 18 2 2 6 6" xfId="12359" xr:uid="{00000000-0005-0000-0000-000048300000}"/>
    <cellStyle name="Normal 18 2 2 6 6 2" xfId="12360" xr:uid="{00000000-0005-0000-0000-000049300000}"/>
    <cellStyle name="Normal 18 2 2 6 7" xfId="12361" xr:uid="{00000000-0005-0000-0000-00004A300000}"/>
    <cellStyle name="Normal 18 2 2 7" xfId="12362" xr:uid="{00000000-0005-0000-0000-00004B300000}"/>
    <cellStyle name="Normal 18 2 2 7 2" xfId="12363" xr:uid="{00000000-0005-0000-0000-00004C300000}"/>
    <cellStyle name="Normal 18 2 2 7 2 2" xfId="12364" xr:uid="{00000000-0005-0000-0000-00004D300000}"/>
    <cellStyle name="Normal 18 2 2 7 2 2 2" xfId="12365" xr:uid="{00000000-0005-0000-0000-00004E300000}"/>
    <cellStyle name="Normal 18 2 2 7 2 3" xfId="12366" xr:uid="{00000000-0005-0000-0000-00004F300000}"/>
    <cellStyle name="Normal 18 2 2 7 3" xfId="12367" xr:uid="{00000000-0005-0000-0000-000050300000}"/>
    <cellStyle name="Normal 18 2 2 7 3 2" xfId="12368" xr:uid="{00000000-0005-0000-0000-000051300000}"/>
    <cellStyle name="Normal 18 2 2 7 3 2 2" xfId="12369" xr:uid="{00000000-0005-0000-0000-000052300000}"/>
    <cellStyle name="Normal 18 2 2 7 3 3" xfId="12370" xr:uid="{00000000-0005-0000-0000-000053300000}"/>
    <cellStyle name="Normal 18 2 2 7 4" xfId="12371" xr:uid="{00000000-0005-0000-0000-000054300000}"/>
    <cellStyle name="Normal 18 2 2 7 4 2" xfId="12372" xr:uid="{00000000-0005-0000-0000-000055300000}"/>
    <cellStyle name="Normal 18 2 2 7 4 2 2" xfId="12373" xr:uid="{00000000-0005-0000-0000-000056300000}"/>
    <cellStyle name="Normal 18 2 2 7 4 3" xfId="12374" xr:uid="{00000000-0005-0000-0000-000057300000}"/>
    <cellStyle name="Normal 18 2 2 7 5" xfId="12375" xr:uid="{00000000-0005-0000-0000-000058300000}"/>
    <cellStyle name="Normal 18 2 2 7 5 2" xfId="12376" xr:uid="{00000000-0005-0000-0000-000059300000}"/>
    <cellStyle name="Normal 18 2 2 7 6" xfId="12377" xr:uid="{00000000-0005-0000-0000-00005A300000}"/>
    <cellStyle name="Normal 18 2 2 7 6 2" xfId="12378" xr:uid="{00000000-0005-0000-0000-00005B300000}"/>
    <cellStyle name="Normal 18 2 2 7 7" xfId="12379" xr:uid="{00000000-0005-0000-0000-00005C300000}"/>
    <cellStyle name="Normal 18 2 2 8" xfId="12380" xr:uid="{00000000-0005-0000-0000-00005D300000}"/>
    <cellStyle name="Normal 18 2 2 8 2" xfId="12381" xr:uid="{00000000-0005-0000-0000-00005E300000}"/>
    <cellStyle name="Normal 18 2 2 8 2 2" xfId="12382" xr:uid="{00000000-0005-0000-0000-00005F300000}"/>
    <cellStyle name="Normal 18 2 2 8 3" xfId="12383" xr:uid="{00000000-0005-0000-0000-000060300000}"/>
    <cellStyle name="Normal 18 2 2 9" xfId="12384" xr:uid="{00000000-0005-0000-0000-000061300000}"/>
    <cellStyle name="Normal 18 2 2 9 2" xfId="12385" xr:uid="{00000000-0005-0000-0000-000062300000}"/>
    <cellStyle name="Normal 18 2 2 9 2 2" xfId="12386" xr:uid="{00000000-0005-0000-0000-000063300000}"/>
    <cellStyle name="Normal 18 2 2 9 3" xfId="12387" xr:uid="{00000000-0005-0000-0000-000064300000}"/>
    <cellStyle name="Normal 18 2 2_Confidential Information" xfId="12388" xr:uid="{00000000-0005-0000-0000-000065300000}"/>
    <cellStyle name="Normal 18 2 3" xfId="12389" xr:uid="{00000000-0005-0000-0000-000066300000}"/>
    <cellStyle name="Normal 18 2 3 10" xfId="12390" xr:uid="{00000000-0005-0000-0000-000067300000}"/>
    <cellStyle name="Normal 18 2 3 10 2" xfId="12391" xr:uid="{00000000-0005-0000-0000-000068300000}"/>
    <cellStyle name="Normal 18 2 3 10 2 2" xfId="12392" xr:uid="{00000000-0005-0000-0000-000069300000}"/>
    <cellStyle name="Normal 18 2 3 10 3" xfId="12393" xr:uid="{00000000-0005-0000-0000-00006A300000}"/>
    <cellStyle name="Normal 18 2 3 11" xfId="12394" xr:uid="{00000000-0005-0000-0000-00006B300000}"/>
    <cellStyle name="Normal 18 2 3 11 2" xfId="12395" xr:uid="{00000000-0005-0000-0000-00006C300000}"/>
    <cellStyle name="Normal 18 2 3 12" xfId="12396" xr:uid="{00000000-0005-0000-0000-00006D300000}"/>
    <cellStyle name="Normal 18 2 3 12 2" xfId="12397" xr:uid="{00000000-0005-0000-0000-00006E300000}"/>
    <cellStyle name="Normal 18 2 3 13" xfId="12398" xr:uid="{00000000-0005-0000-0000-00006F300000}"/>
    <cellStyle name="Normal 18 2 3 2" xfId="12399" xr:uid="{00000000-0005-0000-0000-000070300000}"/>
    <cellStyle name="Normal 18 2 3 2 10" xfId="12400" xr:uid="{00000000-0005-0000-0000-000071300000}"/>
    <cellStyle name="Normal 18 2 3 2 10 2" xfId="12401" xr:uid="{00000000-0005-0000-0000-000072300000}"/>
    <cellStyle name="Normal 18 2 3 2 11" xfId="12402" xr:uid="{00000000-0005-0000-0000-000073300000}"/>
    <cellStyle name="Normal 18 2 3 2 2" xfId="12403" xr:uid="{00000000-0005-0000-0000-000074300000}"/>
    <cellStyle name="Normal 18 2 3 2 2 2" xfId="12404" xr:uid="{00000000-0005-0000-0000-000075300000}"/>
    <cellStyle name="Normal 18 2 3 2 2 2 2" xfId="12405" xr:uid="{00000000-0005-0000-0000-000076300000}"/>
    <cellStyle name="Normal 18 2 3 2 2 2 2 2" xfId="12406" xr:uid="{00000000-0005-0000-0000-000077300000}"/>
    <cellStyle name="Normal 18 2 3 2 2 2 2 2 2" xfId="12407" xr:uid="{00000000-0005-0000-0000-000078300000}"/>
    <cellStyle name="Normal 18 2 3 2 2 2 2 3" xfId="12408" xr:uid="{00000000-0005-0000-0000-000079300000}"/>
    <cellStyle name="Normal 18 2 3 2 2 2 3" xfId="12409" xr:uid="{00000000-0005-0000-0000-00007A300000}"/>
    <cellStyle name="Normal 18 2 3 2 2 2 3 2" xfId="12410" xr:uid="{00000000-0005-0000-0000-00007B300000}"/>
    <cellStyle name="Normal 18 2 3 2 2 2 3 2 2" xfId="12411" xr:uid="{00000000-0005-0000-0000-00007C300000}"/>
    <cellStyle name="Normal 18 2 3 2 2 2 3 3" xfId="12412" xr:uid="{00000000-0005-0000-0000-00007D300000}"/>
    <cellStyle name="Normal 18 2 3 2 2 2 4" xfId="12413" xr:uid="{00000000-0005-0000-0000-00007E300000}"/>
    <cellStyle name="Normal 18 2 3 2 2 2 4 2" xfId="12414" xr:uid="{00000000-0005-0000-0000-00007F300000}"/>
    <cellStyle name="Normal 18 2 3 2 2 2 4 2 2" xfId="12415" xr:uid="{00000000-0005-0000-0000-000080300000}"/>
    <cellStyle name="Normal 18 2 3 2 2 2 4 3" xfId="12416" xr:uid="{00000000-0005-0000-0000-000081300000}"/>
    <cellStyle name="Normal 18 2 3 2 2 2 5" xfId="12417" xr:uid="{00000000-0005-0000-0000-000082300000}"/>
    <cellStyle name="Normal 18 2 3 2 2 2 5 2" xfId="12418" xr:uid="{00000000-0005-0000-0000-000083300000}"/>
    <cellStyle name="Normal 18 2 3 2 2 2 6" xfId="12419" xr:uid="{00000000-0005-0000-0000-000084300000}"/>
    <cellStyle name="Normal 18 2 3 2 2 2 6 2" xfId="12420" xr:uid="{00000000-0005-0000-0000-000085300000}"/>
    <cellStyle name="Normal 18 2 3 2 2 2 7" xfId="12421" xr:uid="{00000000-0005-0000-0000-000086300000}"/>
    <cellStyle name="Normal 18 2 3 2 2 3" xfId="12422" xr:uid="{00000000-0005-0000-0000-000087300000}"/>
    <cellStyle name="Normal 18 2 3 2 2 3 2" xfId="12423" xr:uid="{00000000-0005-0000-0000-000088300000}"/>
    <cellStyle name="Normal 18 2 3 2 2 3 2 2" xfId="12424" xr:uid="{00000000-0005-0000-0000-000089300000}"/>
    <cellStyle name="Normal 18 2 3 2 2 3 2 2 2" xfId="12425" xr:uid="{00000000-0005-0000-0000-00008A300000}"/>
    <cellStyle name="Normal 18 2 3 2 2 3 2 3" xfId="12426" xr:uid="{00000000-0005-0000-0000-00008B300000}"/>
    <cellStyle name="Normal 18 2 3 2 2 3 3" xfId="12427" xr:uid="{00000000-0005-0000-0000-00008C300000}"/>
    <cellStyle name="Normal 18 2 3 2 2 3 3 2" xfId="12428" xr:uid="{00000000-0005-0000-0000-00008D300000}"/>
    <cellStyle name="Normal 18 2 3 2 2 3 3 2 2" xfId="12429" xr:uid="{00000000-0005-0000-0000-00008E300000}"/>
    <cellStyle name="Normal 18 2 3 2 2 3 3 3" xfId="12430" xr:uid="{00000000-0005-0000-0000-00008F300000}"/>
    <cellStyle name="Normal 18 2 3 2 2 3 4" xfId="12431" xr:uid="{00000000-0005-0000-0000-000090300000}"/>
    <cellStyle name="Normal 18 2 3 2 2 3 4 2" xfId="12432" xr:uid="{00000000-0005-0000-0000-000091300000}"/>
    <cellStyle name="Normal 18 2 3 2 2 3 4 2 2" xfId="12433" xr:uid="{00000000-0005-0000-0000-000092300000}"/>
    <cellStyle name="Normal 18 2 3 2 2 3 4 3" xfId="12434" xr:uid="{00000000-0005-0000-0000-000093300000}"/>
    <cellStyle name="Normal 18 2 3 2 2 3 5" xfId="12435" xr:uid="{00000000-0005-0000-0000-000094300000}"/>
    <cellStyle name="Normal 18 2 3 2 2 3 5 2" xfId="12436" xr:uid="{00000000-0005-0000-0000-000095300000}"/>
    <cellStyle name="Normal 18 2 3 2 2 3 6" xfId="12437" xr:uid="{00000000-0005-0000-0000-000096300000}"/>
    <cellStyle name="Normal 18 2 3 2 2 3 6 2" xfId="12438" xr:uid="{00000000-0005-0000-0000-000097300000}"/>
    <cellStyle name="Normal 18 2 3 2 2 3 7" xfId="12439" xr:uid="{00000000-0005-0000-0000-000098300000}"/>
    <cellStyle name="Normal 18 2 3 2 2 4" xfId="12440" xr:uid="{00000000-0005-0000-0000-000099300000}"/>
    <cellStyle name="Normal 18 2 3 2 2 4 2" xfId="12441" xr:uid="{00000000-0005-0000-0000-00009A300000}"/>
    <cellStyle name="Normal 18 2 3 2 2 4 2 2" xfId="12442" xr:uid="{00000000-0005-0000-0000-00009B300000}"/>
    <cellStyle name="Normal 18 2 3 2 2 4 3" xfId="12443" xr:uid="{00000000-0005-0000-0000-00009C300000}"/>
    <cellStyle name="Normal 18 2 3 2 2 5" xfId="12444" xr:uid="{00000000-0005-0000-0000-00009D300000}"/>
    <cellStyle name="Normal 18 2 3 2 2 5 2" xfId="12445" xr:uid="{00000000-0005-0000-0000-00009E300000}"/>
    <cellStyle name="Normal 18 2 3 2 2 5 2 2" xfId="12446" xr:uid="{00000000-0005-0000-0000-00009F300000}"/>
    <cellStyle name="Normal 18 2 3 2 2 5 3" xfId="12447" xr:uid="{00000000-0005-0000-0000-0000A0300000}"/>
    <cellStyle name="Normal 18 2 3 2 2 6" xfId="12448" xr:uid="{00000000-0005-0000-0000-0000A1300000}"/>
    <cellStyle name="Normal 18 2 3 2 2 6 2" xfId="12449" xr:uid="{00000000-0005-0000-0000-0000A2300000}"/>
    <cellStyle name="Normal 18 2 3 2 2 6 2 2" xfId="12450" xr:uid="{00000000-0005-0000-0000-0000A3300000}"/>
    <cellStyle name="Normal 18 2 3 2 2 6 3" xfId="12451" xr:uid="{00000000-0005-0000-0000-0000A4300000}"/>
    <cellStyle name="Normal 18 2 3 2 2 7" xfId="12452" xr:uid="{00000000-0005-0000-0000-0000A5300000}"/>
    <cellStyle name="Normal 18 2 3 2 2 7 2" xfId="12453" xr:uid="{00000000-0005-0000-0000-0000A6300000}"/>
    <cellStyle name="Normal 18 2 3 2 2 8" xfId="12454" xr:uid="{00000000-0005-0000-0000-0000A7300000}"/>
    <cellStyle name="Normal 18 2 3 2 2 8 2" xfId="12455" xr:uid="{00000000-0005-0000-0000-0000A8300000}"/>
    <cellStyle name="Normal 18 2 3 2 2 9" xfId="12456" xr:uid="{00000000-0005-0000-0000-0000A9300000}"/>
    <cellStyle name="Normal 18 2 3 2 3" xfId="12457" xr:uid="{00000000-0005-0000-0000-0000AA300000}"/>
    <cellStyle name="Normal 18 2 3 2 3 2" xfId="12458" xr:uid="{00000000-0005-0000-0000-0000AB300000}"/>
    <cellStyle name="Normal 18 2 3 2 3 2 2" xfId="12459" xr:uid="{00000000-0005-0000-0000-0000AC300000}"/>
    <cellStyle name="Normal 18 2 3 2 3 2 2 2" xfId="12460" xr:uid="{00000000-0005-0000-0000-0000AD300000}"/>
    <cellStyle name="Normal 18 2 3 2 3 2 2 2 2" xfId="12461" xr:uid="{00000000-0005-0000-0000-0000AE300000}"/>
    <cellStyle name="Normal 18 2 3 2 3 2 2 3" xfId="12462" xr:uid="{00000000-0005-0000-0000-0000AF300000}"/>
    <cellStyle name="Normal 18 2 3 2 3 2 3" xfId="12463" xr:uid="{00000000-0005-0000-0000-0000B0300000}"/>
    <cellStyle name="Normal 18 2 3 2 3 2 3 2" xfId="12464" xr:uid="{00000000-0005-0000-0000-0000B1300000}"/>
    <cellStyle name="Normal 18 2 3 2 3 2 3 2 2" xfId="12465" xr:uid="{00000000-0005-0000-0000-0000B2300000}"/>
    <cellStyle name="Normal 18 2 3 2 3 2 3 3" xfId="12466" xr:uid="{00000000-0005-0000-0000-0000B3300000}"/>
    <cellStyle name="Normal 18 2 3 2 3 2 4" xfId="12467" xr:uid="{00000000-0005-0000-0000-0000B4300000}"/>
    <cellStyle name="Normal 18 2 3 2 3 2 4 2" xfId="12468" xr:uid="{00000000-0005-0000-0000-0000B5300000}"/>
    <cellStyle name="Normal 18 2 3 2 3 2 4 2 2" xfId="12469" xr:uid="{00000000-0005-0000-0000-0000B6300000}"/>
    <cellStyle name="Normal 18 2 3 2 3 2 4 3" xfId="12470" xr:uid="{00000000-0005-0000-0000-0000B7300000}"/>
    <cellStyle name="Normal 18 2 3 2 3 2 5" xfId="12471" xr:uid="{00000000-0005-0000-0000-0000B8300000}"/>
    <cellStyle name="Normal 18 2 3 2 3 2 5 2" xfId="12472" xr:uid="{00000000-0005-0000-0000-0000B9300000}"/>
    <cellStyle name="Normal 18 2 3 2 3 2 6" xfId="12473" xr:uid="{00000000-0005-0000-0000-0000BA300000}"/>
    <cellStyle name="Normal 18 2 3 2 3 2 6 2" xfId="12474" xr:uid="{00000000-0005-0000-0000-0000BB300000}"/>
    <cellStyle name="Normal 18 2 3 2 3 2 7" xfId="12475" xr:uid="{00000000-0005-0000-0000-0000BC300000}"/>
    <cellStyle name="Normal 18 2 3 2 3 3" xfId="12476" xr:uid="{00000000-0005-0000-0000-0000BD300000}"/>
    <cellStyle name="Normal 18 2 3 2 3 3 2" xfId="12477" xr:uid="{00000000-0005-0000-0000-0000BE300000}"/>
    <cellStyle name="Normal 18 2 3 2 3 3 2 2" xfId="12478" xr:uid="{00000000-0005-0000-0000-0000BF300000}"/>
    <cellStyle name="Normal 18 2 3 2 3 3 3" xfId="12479" xr:uid="{00000000-0005-0000-0000-0000C0300000}"/>
    <cellStyle name="Normal 18 2 3 2 3 4" xfId="12480" xr:uid="{00000000-0005-0000-0000-0000C1300000}"/>
    <cellStyle name="Normal 18 2 3 2 3 4 2" xfId="12481" xr:uid="{00000000-0005-0000-0000-0000C2300000}"/>
    <cellStyle name="Normal 18 2 3 2 3 4 2 2" xfId="12482" xr:uid="{00000000-0005-0000-0000-0000C3300000}"/>
    <cellStyle name="Normal 18 2 3 2 3 4 3" xfId="12483" xr:uid="{00000000-0005-0000-0000-0000C4300000}"/>
    <cellStyle name="Normal 18 2 3 2 3 5" xfId="12484" xr:uid="{00000000-0005-0000-0000-0000C5300000}"/>
    <cellStyle name="Normal 18 2 3 2 3 5 2" xfId="12485" xr:uid="{00000000-0005-0000-0000-0000C6300000}"/>
    <cellStyle name="Normal 18 2 3 2 3 5 2 2" xfId="12486" xr:uid="{00000000-0005-0000-0000-0000C7300000}"/>
    <cellStyle name="Normal 18 2 3 2 3 5 3" xfId="12487" xr:uid="{00000000-0005-0000-0000-0000C8300000}"/>
    <cellStyle name="Normal 18 2 3 2 3 6" xfId="12488" xr:uid="{00000000-0005-0000-0000-0000C9300000}"/>
    <cellStyle name="Normal 18 2 3 2 3 6 2" xfId="12489" xr:uid="{00000000-0005-0000-0000-0000CA300000}"/>
    <cellStyle name="Normal 18 2 3 2 3 7" xfId="12490" xr:uid="{00000000-0005-0000-0000-0000CB300000}"/>
    <cellStyle name="Normal 18 2 3 2 3 7 2" xfId="12491" xr:uid="{00000000-0005-0000-0000-0000CC300000}"/>
    <cellStyle name="Normal 18 2 3 2 3 8" xfId="12492" xr:uid="{00000000-0005-0000-0000-0000CD300000}"/>
    <cellStyle name="Normal 18 2 3 2 4" xfId="12493" xr:uid="{00000000-0005-0000-0000-0000CE300000}"/>
    <cellStyle name="Normal 18 2 3 2 4 2" xfId="12494" xr:uid="{00000000-0005-0000-0000-0000CF300000}"/>
    <cellStyle name="Normal 18 2 3 2 4 2 2" xfId="12495" xr:uid="{00000000-0005-0000-0000-0000D0300000}"/>
    <cellStyle name="Normal 18 2 3 2 4 2 2 2" xfId="12496" xr:uid="{00000000-0005-0000-0000-0000D1300000}"/>
    <cellStyle name="Normal 18 2 3 2 4 2 3" xfId="12497" xr:uid="{00000000-0005-0000-0000-0000D2300000}"/>
    <cellStyle name="Normal 18 2 3 2 4 3" xfId="12498" xr:uid="{00000000-0005-0000-0000-0000D3300000}"/>
    <cellStyle name="Normal 18 2 3 2 4 3 2" xfId="12499" xr:uid="{00000000-0005-0000-0000-0000D4300000}"/>
    <cellStyle name="Normal 18 2 3 2 4 3 2 2" xfId="12500" xr:uid="{00000000-0005-0000-0000-0000D5300000}"/>
    <cellStyle name="Normal 18 2 3 2 4 3 3" xfId="12501" xr:uid="{00000000-0005-0000-0000-0000D6300000}"/>
    <cellStyle name="Normal 18 2 3 2 4 4" xfId="12502" xr:uid="{00000000-0005-0000-0000-0000D7300000}"/>
    <cellStyle name="Normal 18 2 3 2 4 4 2" xfId="12503" xr:uid="{00000000-0005-0000-0000-0000D8300000}"/>
    <cellStyle name="Normal 18 2 3 2 4 4 2 2" xfId="12504" xr:uid="{00000000-0005-0000-0000-0000D9300000}"/>
    <cellStyle name="Normal 18 2 3 2 4 4 3" xfId="12505" xr:uid="{00000000-0005-0000-0000-0000DA300000}"/>
    <cellStyle name="Normal 18 2 3 2 4 5" xfId="12506" xr:uid="{00000000-0005-0000-0000-0000DB300000}"/>
    <cellStyle name="Normal 18 2 3 2 4 5 2" xfId="12507" xr:uid="{00000000-0005-0000-0000-0000DC300000}"/>
    <cellStyle name="Normal 18 2 3 2 4 6" xfId="12508" xr:uid="{00000000-0005-0000-0000-0000DD300000}"/>
    <cellStyle name="Normal 18 2 3 2 4 6 2" xfId="12509" xr:uid="{00000000-0005-0000-0000-0000DE300000}"/>
    <cellStyle name="Normal 18 2 3 2 4 7" xfId="12510" xr:uid="{00000000-0005-0000-0000-0000DF300000}"/>
    <cellStyle name="Normal 18 2 3 2 5" xfId="12511" xr:uid="{00000000-0005-0000-0000-0000E0300000}"/>
    <cellStyle name="Normal 18 2 3 2 5 2" xfId="12512" xr:uid="{00000000-0005-0000-0000-0000E1300000}"/>
    <cellStyle name="Normal 18 2 3 2 5 2 2" xfId="12513" xr:uid="{00000000-0005-0000-0000-0000E2300000}"/>
    <cellStyle name="Normal 18 2 3 2 5 2 2 2" xfId="12514" xr:uid="{00000000-0005-0000-0000-0000E3300000}"/>
    <cellStyle name="Normal 18 2 3 2 5 2 3" xfId="12515" xr:uid="{00000000-0005-0000-0000-0000E4300000}"/>
    <cellStyle name="Normal 18 2 3 2 5 3" xfId="12516" xr:uid="{00000000-0005-0000-0000-0000E5300000}"/>
    <cellStyle name="Normal 18 2 3 2 5 3 2" xfId="12517" xr:uid="{00000000-0005-0000-0000-0000E6300000}"/>
    <cellStyle name="Normal 18 2 3 2 5 3 2 2" xfId="12518" xr:uid="{00000000-0005-0000-0000-0000E7300000}"/>
    <cellStyle name="Normal 18 2 3 2 5 3 3" xfId="12519" xr:uid="{00000000-0005-0000-0000-0000E8300000}"/>
    <cellStyle name="Normal 18 2 3 2 5 4" xfId="12520" xr:uid="{00000000-0005-0000-0000-0000E9300000}"/>
    <cellStyle name="Normal 18 2 3 2 5 4 2" xfId="12521" xr:uid="{00000000-0005-0000-0000-0000EA300000}"/>
    <cellStyle name="Normal 18 2 3 2 5 4 2 2" xfId="12522" xr:uid="{00000000-0005-0000-0000-0000EB300000}"/>
    <cellStyle name="Normal 18 2 3 2 5 4 3" xfId="12523" xr:uid="{00000000-0005-0000-0000-0000EC300000}"/>
    <cellStyle name="Normal 18 2 3 2 5 5" xfId="12524" xr:uid="{00000000-0005-0000-0000-0000ED300000}"/>
    <cellStyle name="Normal 18 2 3 2 5 5 2" xfId="12525" xr:uid="{00000000-0005-0000-0000-0000EE300000}"/>
    <cellStyle name="Normal 18 2 3 2 5 6" xfId="12526" xr:uid="{00000000-0005-0000-0000-0000EF300000}"/>
    <cellStyle name="Normal 18 2 3 2 5 6 2" xfId="12527" xr:uid="{00000000-0005-0000-0000-0000F0300000}"/>
    <cellStyle name="Normal 18 2 3 2 5 7" xfId="12528" xr:uid="{00000000-0005-0000-0000-0000F1300000}"/>
    <cellStyle name="Normal 18 2 3 2 6" xfId="12529" xr:uid="{00000000-0005-0000-0000-0000F2300000}"/>
    <cellStyle name="Normal 18 2 3 2 6 2" xfId="12530" xr:uid="{00000000-0005-0000-0000-0000F3300000}"/>
    <cellStyle name="Normal 18 2 3 2 6 2 2" xfId="12531" xr:uid="{00000000-0005-0000-0000-0000F4300000}"/>
    <cellStyle name="Normal 18 2 3 2 6 3" xfId="12532" xr:uid="{00000000-0005-0000-0000-0000F5300000}"/>
    <cellStyle name="Normal 18 2 3 2 7" xfId="12533" xr:uid="{00000000-0005-0000-0000-0000F6300000}"/>
    <cellStyle name="Normal 18 2 3 2 7 2" xfId="12534" xr:uid="{00000000-0005-0000-0000-0000F7300000}"/>
    <cellStyle name="Normal 18 2 3 2 7 2 2" xfId="12535" xr:uid="{00000000-0005-0000-0000-0000F8300000}"/>
    <cellStyle name="Normal 18 2 3 2 7 3" xfId="12536" xr:uid="{00000000-0005-0000-0000-0000F9300000}"/>
    <cellStyle name="Normal 18 2 3 2 8" xfId="12537" xr:uid="{00000000-0005-0000-0000-0000FA300000}"/>
    <cellStyle name="Normal 18 2 3 2 8 2" xfId="12538" xr:uid="{00000000-0005-0000-0000-0000FB300000}"/>
    <cellStyle name="Normal 18 2 3 2 8 2 2" xfId="12539" xr:uid="{00000000-0005-0000-0000-0000FC300000}"/>
    <cellStyle name="Normal 18 2 3 2 8 3" xfId="12540" xr:uid="{00000000-0005-0000-0000-0000FD300000}"/>
    <cellStyle name="Normal 18 2 3 2 9" xfId="12541" xr:uid="{00000000-0005-0000-0000-0000FE300000}"/>
    <cellStyle name="Normal 18 2 3 2 9 2" xfId="12542" xr:uid="{00000000-0005-0000-0000-0000FF300000}"/>
    <cellStyle name="Normal 18 2 3 3" xfId="12543" xr:uid="{00000000-0005-0000-0000-000000310000}"/>
    <cellStyle name="Normal 18 2 3 3 10" xfId="12544" xr:uid="{00000000-0005-0000-0000-000001310000}"/>
    <cellStyle name="Normal 18 2 3 3 10 2" xfId="12545" xr:uid="{00000000-0005-0000-0000-000002310000}"/>
    <cellStyle name="Normal 18 2 3 3 11" xfId="12546" xr:uid="{00000000-0005-0000-0000-000003310000}"/>
    <cellStyle name="Normal 18 2 3 3 2" xfId="12547" xr:uid="{00000000-0005-0000-0000-000004310000}"/>
    <cellStyle name="Normal 18 2 3 3 2 2" xfId="12548" xr:uid="{00000000-0005-0000-0000-000005310000}"/>
    <cellStyle name="Normal 18 2 3 3 2 2 2" xfId="12549" xr:uid="{00000000-0005-0000-0000-000006310000}"/>
    <cellStyle name="Normal 18 2 3 3 2 2 2 2" xfId="12550" xr:uid="{00000000-0005-0000-0000-000007310000}"/>
    <cellStyle name="Normal 18 2 3 3 2 2 2 2 2" xfId="12551" xr:uid="{00000000-0005-0000-0000-000008310000}"/>
    <cellStyle name="Normal 18 2 3 3 2 2 2 3" xfId="12552" xr:uid="{00000000-0005-0000-0000-000009310000}"/>
    <cellStyle name="Normal 18 2 3 3 2 2 3" xfId="12553" xr:uid="{00000000-0005-0000-0000-00000A310000}"/>
    <cellStyle name="Normal 18 2 3 3 2 2 3 2" xfId="12554" xr:uid="{00000000-0005-0000-0000-00000B310000}"/>
    <cellStyle name="Normal 18 2 3 3 2 2 3 2 2" xfId="12555" xr:uid="{00000000-0005-0000-0000-00000C310000}"/>
    <cellStyle name="Normal 18 2 3 3 2 2 3 3" xfId="12556" xr:uid="{00000000-0005-0000-0000-00000D310000}"/>
    <cellStyle name="Normal 18 2 3 3 2 2 4" xfId="12557" xr:uid="{00000000-0005-0000-0000-00000E310000}"/>
    <cellStyle name="Normal 18 2 3 3 2 2 4 2" xfId="12558" xr:uid="{00000000-0005-0000-0000-00000F310000}"/>
    <cellStyle name="Normal 18 2 3 3 2 2 4 2 2" xfId="12559" xr:uid="{00000000-0005-0000-0000-000010310000}"/>
    <cellStyle name="Normal 18 2 3 3 2 2 4 3" xfId="12560" xr:uid="{00000000-0005-0000-0000-000011310000}"/>
    <cellStyle name="Normal 18 2 3 3 2 2 5" xfId="12561" xr:uid="{00000000-0005-0000-0000-000012310000}"/>
    <cellStyle name="Normal 18 2 3 3 2 2 5 2" xfId="12562" xr:uid="{00000000-0005-0000-0000-000013310000}"/>
    <cellStyle name="Normal 18 2 3 3 2 2 6" xfId="12563" xr:uid="{00000000-0005-0000-0000-000014310000}"/>
    <cellStyle name="Normal 18 2 3 3 2 2 6 2" xfId="12564" xr:uid="{00000000-0005-0000-0000-000015310000}"/>
    <cellStyle name="Normal 18 2 3 3 2 2 7" xfId="12565" xr:uid="{00000000-0005-0000-0000-000016310000}"/>
    <cellStyle name="Normal 18 2 3 3 2 3" xfId="12566" xr:uid="{00000000-0005-0000-0000-000017310000}"/>
    <cellStyle name="Normal 18 2 3 3 2 3 2" xfId="12567" xr:uid="{00000000-0005-0000-0000-000018310000}"/>
    <cellStyle name="Normal 18 2 3 3 2 3 2 2" xfId="12568" xr:uid="{00000000-0005-0000-0000-000019310000}"/>
    <cellStyle name="Normal 18 2 3 3 2 3 2 2 2" xfId="12569" xr:uid="{00000000-0005-0000-0000-00001A310000}"/>
    <cellStyle name="Normal 18 2 3 3 2 3 2 3" xfId="12570" xr:uid="{00000000-0005-0000-0000-00001B310000}"/>
    <cellStyle name="Normal 18 2 3 3 2 3 3" xfId="12571" xr:uid="{00000000-0005-0000-0000-00001C310000}"/>
    <cellStyle name="Normal 18 2 3 3 2 3 3 2" xfId="12572" xr:uid="{00000000-0005-0000-0000-00001D310000}"/>
    <cellStyle name="Normal 18 2 3 3 2 3 3 2 2" xfId="12573" xr:uid="{00000000-0005-0000-0000-00001E310000}"/>
    <cellStyle name="Normal 18 2 3 3 2 3 3 3" xfId="12574" xr:uid="{00000000-0005-0000-0000-00001F310000}"/>
    <cellStyle name="Normal 18 2 3 3 2 3 4" xfId="12575" xr:uid="{00000000-0005-0000-0000-000020310000}"/>
    <cellStyle name="Normal 18 2 3 3 2 3 4 2" xfId="12576" xr:uid="{00000000-0005-0000-0000-000021310000}"/>
    <cellStyle name="Normal 18 2 3 3 2 3 4 2 2" xfId="12577" xr:uid="{00000000-0005-0000-0000-000022310000}"/>
    <cellStyle name="Normal 18 2 3 3 2 3 4 3" xfId="12578" xr:uid="{00000000-0005-0000-0000-000023310000}"/>
    <cellStyle name="Normal 18 2 3 3 2 3 5" xfId="12579" xr:uid="{00000000-0005-0000-0000-000024310000}"/>
    <cellStyle name="Normal 18 2 3 3 2 3 5 2" xfId="12580" xr:uid="{00000000-0005-0000-0000-000025310000}"/>
    <cellStyle name="Normal 18 2 3 3 2 3 6" xfId="12581" xr:uid="{00000000-0005-0000-0000-000026310000}"/>
    <cellStyle name="Normal 18 2 3 3 2 3 6 2" xfId="12582" xr:uid="{00000000-0005-0000-0000-000027310000}"/>
    <cellStyle name="Normal 18 2 3 3 2 3 7" xfId="12583" xr:uid="{00000000-0005-0000-0000-000028310000}"/>
    <cellStyle name="Normal 18 2 3 3 2 4" xfId="12584" xr:uid="{00000000-0005-0000-0000-000029310000}"/>
    <cellStyle name="Normal 18 2 3 3 2 4 2" xfId="12585" xr:uid="{00000000-0005-0000-0000-00002A310000}"/>
    <cellStyle name="Normal 18 2 3 3 2 4 2 2" xfId="12586" xr:uid="{00000000-0005-0000-0000-00002B310000}"/>
    <cellStyle name="Normal 18 2 3 3 2 4 3" xfId="12587" xr:uid="{00000000-0005-0000-0000-00002C310000}"/>
    <cellStyle name="Normal 18 2 3 3 2 5" xfId="12588" xr:uid="{00000000-0005-0000-0000-00002D310000}"/>
    <cellStyle name="Normal 18 2 3 3 2 5 2" xfId="12589" xr:uid="{00000000-0005-0000-0000-00002E310000}"/>
    <cellStyle name="Normal 18 2 3 3 2 5 2 2" xfId="12590" xr:uid="{00000000-0005-0000-0000-00002F310000}"/>
    <cellStyle name="Normal 18 2 3 3 2 5 3" xfId="12591" xr:uid="{00000000-0005-0000-0000-000030310000}"/>
    <cellStyle name="Normal 18 2 3 3 2 6" xfId="12592" xr:uid="{00000000-0005-0000-0000-000031310000}"/>
    <cellStyle name="Normal 18 2 3 3 2 6 2" xfId="12593" xr:uid="{00000000-0005-0000-0000-000032310000}"/>
    <cellStyle name="Normal 18 2 3 3 2 6 2 2" xfId="12594" xr:uid="{00000000-0005-0000-0000-000033310000}"/>
    <cellStyle name="Normal 18 2 3 3 2 6 3" xfId="12595" xr:uid="{00000000-0005-0000-0000-000034310000}"/>
    <cellStyle name="Normal 18 2 3 3 2 7" xfId="12596" xr:uid="{00000000-0005-0000-0000-000035310000}"/>
    <cellStyle name="Normal 18 2 3 3 2 7 2" xfId="12597" xr:uid="{00000000-0005-0000-0000-000036310000}"/>
    <cellStyle name="Normal 18 2 3 3 2 8" xfId="12598" xr:uid="{00000000-0005-0000-0000-000037310000}"/>
    <cellStyle name="Normal 18 2 3 3 2 8 2" xfId="12599" xr:uid="{00000000-0005-0000-0000-000038310000}"/>
    <cellStyle name="Normal 18 2 3 3 2 9" xfId="12600" xr:uid="{00000000-0005-0000-0000-000039310000}"/>
    <cellStyle name="Normal 18 2 3 3 3" xfId="12601" xr:uid="{00000000-0005-0000-0000-00003A310000}"/>
    <cellStyle name="Normal 18 2 3 3 3 2" xfId="12602" xr:uid="{00000000-0005-0000-0000-00003B310000}"/>
    <cellStyle name="Normal 18 2 3 3 3 2 2" xfId="12603" xr:uid="{00000000-0005-0000-0000-00003C310000}"/>
    <cellStyle name="Normal 18 2 3 3 3 2 2 2" xfId="12604" xr:uid="{00000000-0005-0000-0000-00003D310000}"/>
    <cellStyle name="Normal 18 2 3 3 3 2 2 2 2" xfId="12605" xr:uid="{00000000-0005-0000-0000-00003E310000}"/>
    <cellStyle name="Normal 18 2 3 3 3 2 2 3" xfId="12606" xr:uid="{00000000-0005-0000-0000-00003F310000}"/>
    <cellStyle name="Normal 18 2 3 3 3 2 3" xfId="12607" xr:uid="{00000000-0005-0000-0000-000040310000}"/>
    <cellStyle name="Normal 18 2 3 3 3 2 3 2" xfId="12608" xr:uid="{00000000-0005-0000-0000-000041310000}"/>
    <cellStyle name="Normal 18 2 3 3 3 2 3 2 2" xfId="12609" xr:uid="{00000000-0005-0000-0000-000042310000}"/>
    <cellStyle name="Normal 18 2 3 3 3 2 3 3" xfId="12610" xr:uid="{00000000-0005-0000-0000-000043310000}"/>
    <cellStyle name="Normal 18 2 3 3 3 2 4" xfId="12611" xr:uid="{00000000-0005-0000-0000-000044310000}"/>
    <cellStyle name="Normal 18 2 3 3 3 2 4 2" xfId="12612" xr:uid="{00000000-0005-0000-0000-000045310000}"/>
    <cellStyle name="Normal 18 2 3 3 3 2 4 2 2" xfId="12613" xr:uid="{00000000-0005-0000-0000-000046310000}"/>
    <cellStyle name="Normal 18 2 3 3 3 2 4 3" xfId="12614" xr:uid="{00000000-0005-0000-0000-000047310000}"/>
    <cellStyle name="Normal 18 2 3 3 3 2 5" xfId="12615" xr:uid="{00000000-0005-0000-0000-000048310000}"/>
    <cellStyle name="Normal 18 2 3 3 3 2 5 2" xfId="12616" xr:uid="{00000000-0005-0000-0000-000049310000}"/>
    <cellStyle name="Normal 18 2 3 3 3 2 6" xfId="12617" xr:uid="{00000000-0005-0000-0000-00004A310000}"/>
    <cellStyle name="Normal 18 2 3 3 3 2 6 2" xfId="12618" xr:uid="{00000000-0005-0000-0000-00004B310000}"/>
    <cellStyle name="Normal 18 2 3 3 3 2 7" xfId="12619" xr:uid="{00000000-0005-0000-0000-00004C310000}"/>
    <cellStyle name="Normal 18 2 3 3 3 3" xfId="12620" xr:uid="{00000000-0005-0000-0000-00004D310000}"/>
    <cellStyle name="Normal 18 2 3 3 3 3 2" xfId="12621" xr:uid="{00000000-0005-0000-0000-00004E310000}"/>
    <cellStyle name="Normal 18 2 3 3 3 3 2 2" xfId="12622" xr:uid="{00000000-0005-0000-0000-00004F310000}"/>
    <cellStyle name="Normal 18 2 3 3 3 3 3" xfId="12623" xr:uid="{00000000-0005-0000-0000-000050310000}"/>
    <cellStyle name="Normal 18 2 3 3 3 4" xfId="12624" xr:uid="{00000000-0005-0000-0000-000051310000}"/>
    <cellStyle name="Normal 18 2 3 3 3 4 2" xfId="12625" xr:uid="{00000000-0005-0000-0000-000052310000}"/>
    <cellStyle name="Normal 18 2 3 3 3 4 2 2" xfId="12626" xr:uid="{00000000-0005-0000-0000-000053310000}"/>
    <cellStyle name="Normal 18 2 3 3 3 4 3" xfId="12627" xr:uid="{00000000-0005-0000-0000-000054310000}"/>
    <cellStyle name="Normal 18 2 3 3 3 5" xfId="12628" xr:uid="{00000000-0005-0000-0000-000055310000}"/>
    <cellStyle name="Normal 18 2 3 3 3 5 2" xfId="12629" xr:uid="{00000000-0005-0000-0000-000056310000}"/>
    <cellStyle name="Normal 18 2 3 3 3 5 2 2" xfId="12630" xr:uid="{00000000-0005-0000-0000-000057310000}"/>
    <cellStyle name="Normal 18 2 3 3 3 5 3" xfId="12631" xr:uid="{00000000-0005-0000-0000-000058310000}"/>
    <cellStyle name="Normal 18 2 3 3 3 6" xfId="12632" xr:uid="{00000000-0005-0000-0000-000059310000}"/>
    <cellStyle name="Normal 18 2 3 3 3 6 2" xfId="12633" xr:uid="{00000000-0005-0000-0000-00005A310000}"/>
    <cellStyle name="Normal 18 2 3 3 3 7" xfId="12634" xr:uid="{00000000-0005-0000-0000-00005B310000}"/>
    <cellStyle name="Normal 18 2 3 3 3 7 2" xfId="12635" xr:uid="{00000000-0005-0000-0000-00005C310000}"/>
    <cellStyle name="Normal 18 2 3 3 3 8" xfId="12636" xr:uid="{00000000-0005-0000-0000-00005D310000}"/>
    <cellStyle name="Normal 18 2 3 3 4" xfId="12637" xr:uid="{00000000-0005-0000-0000-00005E310000}"/>
    <cellStyle name="Normal 18 2 3 3 4 2" xfId="12638" xr:uid="{00000000-0005-0000-0000-00005F310000}"/>
    <cellStyle name="Normal 18 2 3 3 4 2 2" xfId="12639" xr:uid="{00000000-0005-0000-0000-000060310000}"/>
    <cellStyle name="Normal 18 2 3 3 4 2 2 2" xfId="12640" xr:uid="{00000000-0005-0000-0000-000061310000}"/>
    <cellStyle name="Normal 18 2 3 3 4 2 3" xfId="12641" xr:uid="{00000000-0005-0000-0000-000062310000}"/>
    <cellStyle name="Normal 18 2 3 3 4 3" xfId="12642" xr:uid="{00000000-0005-0000-0000-000063310000}"/>
    <cellStyle name="Normal 18 2 3 3 4 3 2" xfId="12643" xr:uid="{00000000-0005-0000-0000-000064310000}"/>
    <cellStyle name="Normal 18 2 3 3 4 3 2 2" xfId="12644" xr:uid="{00000000-0005-0000-0000-000065310000}"/>
    <cellStyle name="Normal 18 2 3 3 4 3 3" xfId="12645" xr:uid="{00000000-0005-0000-0000-000066310000}"/>
    <cellStyle name="Normal 18 2 3 3 4 4" xfId="12646" xr:uid="{00000000-0005-0000-0000-000067310000}"/>
    <cellStyle name="Normal 18 2 3 3 4 4 2" xfId="12647" xr:uid="{00000000-0005-0000-0000-000068310000}"/>
    <cellStyle name="Normal 18 2 3 3 4 4 2 2" xfId="12648" xr:uid="{00000000-0005-0000-0000-000069310000}"/>
    <cellStyle name="Normal 18 2 3 3 4 4 3" xfId="12649" xr:uid="{00000000-0005-0000-0000-00006A310000}"/>
    <cellStyle name="Normal 18 2 3 3 4 5" xfId="12650" xr:uid="{00000000-0005-0000-0000-00006B310000}"/>
    <cellStyle name="Normal 18 2 3 3 4 5 2" xfId="12651" xr:uid="{00000000-0005-0000-0000-00006C310000}"/>
    <cellStyle name="Normal 18 2 3 3 4 6" xfId="12652" xr:uid="{00000000-0005-0000-0000-00006D310000}"/>
    <cellStyle name="Normal 18 2 3 3 4 6 2" xfId="12653" xr:uid="{00000000-0005-0000-0000-00006E310000}"/>
    <cellStyle name="Normal 18 2 3 3 4 7" xfId="12654" xr:uid="{00000000-0005-0000-0000-00006F310000}"/>
    <cellStyle name="Normal 18 2 3 3 5" xfId="12655" xr:uid="{00000000-0005-0000-0000-000070310000}"/>
    <cellStyle name="Normal 18 2 3 3 5 2" xfId="12656" xr:uid="{00000000-0005-0000-0000-000071310000}"/>
    <cellStyle name="Normal 18 2 3 3 5 2 2" xfId="12657" xr:uid="{00000000-0005-0000-0000-000072310000}"/>
    <cellStyle name="Normal 18 2 3 3 5 2 2 2" xfId="12658" xr:uid="{00000000-0005-0000-0000-000073310000}"/>
    <cellStyle name="Normal 18 2 3 3 5 2 3" xfId="12659" xr:uid="{00000000-0005-0000-0000-000074310000}"/>
    <cellStyle name="Normal 18 2 3 3 5 3" xfId="12660" xr:uid="{00000000-0005-0000-0000-000075310000}"/>
    <cellStyle name="Normal 18 2 3 3 5 3 2" xfId="12661" xr:uid="{00000000-0005-0000-0000-000076310000}"/>
    <cellStyle name="Normal 18 2 3 3 5 3 2 2" xfId="12662" xr:uid="{00000000-0005-0000-0000-000077310000}"/>
    <cellStyle name="Normal 18 2 3 3 5 3 3" xfId="12663" xr:uid="{00000000-0005-0000-0000-000078310000}"/>
    <cellStyle name="Normal 18 2 3 3 5 4" xfId="12664" xr:uid="{00000000-0005-0000-0000-000079310000}"/>
    <cellStyle name="Normal 18 2 3 3 5 4 2" xfId="12665" xr:uid="{00000000-0005-0000-0000-00007A310000}"/>
    <cellStyle name="Normal 18 2 3 3 5 4 2 2" xfId="12666" xr:uid="{00000000-0005-0000-0000-00007B310000}"/>
    <cellStyle name="Normal 18 2 3 3 5 4 3" xfId="12667" xr:uid="{00000000-0005-0000-0000-00007C310000}"/>
    <cellStyle name="Normal 18 2 3 3 5 5" xfId="12668" xr:uid="{00000000-0005-0000-0000-00007D310000}"/>
    <cellStyle name="Normal 18 2 3 3 5 5 2" xfId="12669" xr:uid="{00000000-0005-0000-0000-00007E310000}"/>
    <cellStyle name="Normal 18 2 3 3 5 6" xfId="12670" xr:uid="{00000000-0005-0000-0000-00007F310000}"/>
    <cellStyle name="Normal 18 2 3 3 5 6 2" xfId="12671" xr:uid="{00000000-0005-0000-0000-000080310000}"/>
    <cellStyle name="Normal 18 2 3 3 5 7" xfId="12672" xr:uid="{00000000-0005-0000-0000-000081310000}"/>
    <cellStyle name="Normal 18 2 3 3 6" xfId="12673" xr:uid="{00000000-0005-0000-0000-000082310000}"/>
    <cellStyle name="Normal 18 2 3 3 6 2" xfId="12674" xr:uid="{00000000-0005-0000-0000-000083310000}"/>
    <cellStyle name="Normal 18 2 3 3 6 2 2" xfId="12675" xr:uid="{00000000-0005-0000-0000-000084310000}"/>
    <cellStyle name="Normal 18 2 3 3 6 3" xfId="12676" xr:uid="{00000000-0005-0000-0000-000085310000}"/>
    <cellStyle name="Normal 18 2 3 3 7" xfId="12677" xr:uid="{00000000-0005-0000-0000-000086310000}"/>
    <cellStyle name="Normal 18 2 3 3 7 2" xfId="12678" xr:uid="{00000000-0005-0000-0000-000087310000}"/>
    <cellStyle name="Normal 18 2 3 3 7 2 2" xfId="12679" xr:uid="{00000000-0005-0000-0000-000088310000}"/>
    <cellStyle name="Normal 18 2 3 3 7 3" xfId="12680" xr:uid="{00000000-0005-0000-0000-000089310000}"/>
    <cellStyle name="Normal 18 2 3 3 8" xfId="12681" xr:uid="{00000000-0005-0000-0000-00008A310000}"/>
    <cellStyle name="Normal 18 2 3 3 8 2" xfId="12682" xr:uid="{00000000-0005-0000-0000-00008B310000}"/>
    <cellStyle name="Normal 18 2 3 3 8 2 2" xfId="12683" xr:uid="{00000000-0005-0000-0000-00008C310000}"/>
    <cellStyle name="Normal 18 2 3 3 8 3" xfId="12684" xr:uid="{00000000-0005-0000-0000-00008D310000}"/>
    <cellStyle name="Normal 18 2 3 3 9" xfId="12685" xr:uid="{00000000-0005-0000-0000-00008E310000}"/>
    <cellStyle name="Normal 18 2 3 3 9 2" xfId="12686" xr:uid="{00000000-0005-0000-0000-00008F310000}"/>
    <cellStyle name="Normal 18 2 3 4" xfId="12687" xr:uid="{00000000-0005-0000-0000-000090310000}"/>
    <cellStyle name="Normal 18 2 3 4 2" xfId="12688" xr:uid="{00000000-0005-0000-0000-000091310000}"/>
    <cellStyle name="Normal 18 2 3 4 2 2" xfId="12689" xr:uid="{00000000-0005-0000-0000-000092310000}"/>
    <cellStyle name="Normal 18 2 3 4 2 2 2" xfId="12690" xr:uid="{00000000-0005-0000-0000-000093310000}"/>
    <cellStyle name="Normal 18 2 3 4 2 2 2 2" xfId="12691" xr:uid="{00000000-0005-0000-0000-000094310000}"/>
    <cellStyle name="Normal 18 2 3 4 2 2 3" xfId="12692" xr:uid="{00000000-0005-0000-0000-000095310000}"/>
    <cellStyle name="Normal 18 2 3 4 2 3" xfId="12693" xr:uid="{00000000-0005-0000-0000-000096310000}"/>
    <cellStyle name="Normal 18 2 3 4 2 3 2" xfId="12694" xr:uid="{00000000-0005-0000-0000-000097310000}"/>
    <cellStyle name="Normal 18 2 3 4 2 3 2 2" xfId="12695" xr:uid="{00000000-0005-0000-0000-000098310000}"/>
    <cellStyle name="Normal 18 2 3 4 2 3 3" xfId="12696" xr:uid="{00000000-0005-0000-0000-000099310000}"/>
    <cellStyle name="Normal 18 2 3 4 2 4" xfId="12697" xr:uid="{00000000-0005-0000-0000-00009A310000}"/>
    <cellStyle name="Normal 18 2 3 4 2 4 2" xfId="12698" xr:uid="{00000000-0005-0000-0000-00009B310000}"/>
    <cellStyle name="Normal 18 2 3 4 2 4 2 2" xfId="12699" xr:uid="{00000000-0005-0000-0000-00009C310000}"/>
    <cellStyle name="Normal 18 2 3 4 2 4 3" xfId="12700" xr:uid="{00000000-0005-0000-0000-00009D310000}"/>
    <cellStyle name="Normal 18 2 3 4 2 5" xfId="12701" xr:uid="{00000000-0005-0000-0000-00009E310000}"/>
    <cellStyle name="Normal 18 2 3 4 2 5 2" xfId="12702" xr:uid="{00000000-0005-0000-0000-00009F310000}"/>
    <cellStyle name="Normal 18 2 3 4 2 6" xfId="12703" xr:uid="{00000000-0005-0000-0000-0000A0310000}"/>
    <cellStyle name="Normal 18 2 3 4 2 6 2" xfId="12704" xr:uid="{00000000-0005-0000-0000-0000A1310000}"/>
    <cellStyle name="Normal 18 2 3 4 2 7" xfId="12705" xr:uid="{00000000-0005-0000-0000-0000A2310000}"/>
    <cellStyle name="Normal 18 2 3 4 3" xfId="12706" xr:uid="{00000000-0005-0000-0000-0000A3310000}"/>
    <cellStyle name="Normal 18 2 3 4 3 2" xfId="12707" xr:uid="{00000000-0005-0000-0000-0000A4310000}"/>
    <cellStyle name="Normal 18 2 3 4 3 2 2" xfId="12708" xr:uid="{00000000-0005-0000-0000-0000A5310000}"/>
    <cellStyle name="Normal 18 2 3 4 3 2 2 2" xfId="12709" xr:uid="{00000000-0005-0000-0000-0000A6310000}"/>
    <cellStyle name="Normal 18 2 3 4 3 2 3" xfId="12710" xr:uid="{00000000-0005-0000-0000-0000A7310000}"/>
    <cellStyle name="Normal 18 2 3 4 3 3" xfId="12711" xr:uid="{00000000-0005-0000-0000-0000A8310000}"/>
    <cellStyle name="Normal 18 2 3 4 3 3 2" xfId="12712" xr:uid="{00000000-0005-0000-0000-0000A9310000}"/>
    <cellStyle name="Normal 18 2 3 4 3 3 2 2" xfId="12713" xr:uid="{00000000-0005-0000-0000-0000AA310000}"/>
    <cellStyle name="Normal 18 2 3 4 3 3 3" xfId="12714" xr:uid="{00000000-0005-0000-0000-0000AB310000}"/>
    <cellStyle name="Normal 18 2 3 4 3 4" xfId="12715" xr:uid="{00000000-0005-0000-0000-0000AC310000}"/>
    <cellStyle name="Normal 18 2 3 4 3 4 2" xfId="12716" xr:uid="{00000000-0005-0000-0000-0000AD310000}"/>
    <cellStyle name="Normal 18 2 3 4 3 4 2 2" xfId="12717" xr:uid="{00000000-0005-0000-0000-0000AE310000}"/>
    <cellStyle name="Normal 18 2 3 4 3 4 3" xfId="12718" xr:uid="{00000000-0005-0000-0000-0000AF310000}"/>
    <cellStyle name="Normal 18 2 3 4 3 5" xfId="12719" xr:uid="{00000000-0005-0000-0000-0000B0310000}"/>
    <cellStyle name="Normal 18 2 3 4 3 5 2" xfId="12720" xr:uid="{00000000-0005-0000-0000-0000B1310000}"/>
    <cellStyle name="Normal 18 2 3 4 3 6" xfId="12721" xr:uid="{00000000-0005-0000-0000-0000B2310000}"/>
    <cellStyle name="Normal 18 2 3 4 3 6 2" xfId="12722" xr:uid="{00000000-0005-0000-0000-0000B3310000}"/>
    <cellStyle name="Normal 18 2 3 4 3 7" xfId="12723" xr:uid="{00000000-0005-0000-0000-0000B4310000}"/>
    <cellStyle name="Normal 18 2 3 4 4" xfId="12724" xr:uid="{00000000-0005-0000-0000-0000B5310000}"/>
    <cellStyle name="Normal 18 2 3 4 4 2" xfId="12725" xr:uid="{00000000-0005-0000-0000-0000B6310000}"/>
    <cellStyle name="Normal 18 2 3 4 4 2 2" xfId="12726" xr:uid="{00000000-0005-0000-0000-0000B7310000}"/>
    <cellStyle name="Normal 18 2 3 4 4 3" xfId="12727" xr:uid="{00000000-0005-0000-0000-0000B8310000}"/>
    <cellStyle name="Normal 18 2 3 4 5" xfId="12728" xr:uid="{00000000-0005-0000-0000-0000B9310000}"/>
    <cellStyle name="Normal 18 2 3 4 5 2" xfId="12729" xr:uid="{00000000-0005-0000-0000-0000BA310000}"/>
    <cellStyle name="Normal 18 2 3 4 5 2 2" xfId="12730" xr:uid="{00000000-0005-0000-0000-0000BB310000}"/>
    <cellStyle name="Normal 18 2 3 4 5 3" xfId="12731" xr:uid="{00000000-0005-0000-0000-0000BC310000}"/>
    <cellStyle name="Normal 18 2 3 4 6" xfId="12732" xr:uid="{00000000-0005-0000-0000-0000BD310000}"/>
    <cellStyle name="Normal 18 2 3 4 6 2" xfId="12733" xr:uid="{00000000-0005-0000-0000-0000BE310000}"/>
    <cellStyle name="Normal 18 2 3 4 6 2 2" xfId="12734" xr:uid="{00000000-0005-0000-0000-0000BF310000}"/>
    <cellStyle name="Normal 18 2 3 4 6 3" xfId="12735" xr:uid="{00000000-0005-0000-0000-0000C0310000}"/>
    <cellStyle name="Normal 18 2 3 4 7" xfId="12736" xr:uid="{00000000-0005-0000-0000-0000C1310000}"/>
    <cellStyle name="Normal 18 2 3 4 7 2" xfId="12737" xr:uid="{00000000-0005-0000-0000-0000C2310000}"/>
    <cellStyle name="Normal 18 2 3 4 8" xfId="12738" xr:uid="{00000000-0005-0000-0000-0000C3310000}"/>
    <cellStyle name="Normal 18 2 3 4 8 2" xfId="12739" xr:uid="{00000000-0005-0000-0000-0000C4310000}"/>
    <cellStyle name="Normal 18 2 3 4 9" xfId="12740" xr:uid="{00000000-0005-0000-0000-0000C5310000}"/>
    <cellStyle name="Normal 18 2 3 5" xfId="12741" xr:uid="{00000000-0005-0000-0000-0000C6310000}"/>
    <cellStyle name="Normal 18 2 3 5 2" xfId="12742" xr:uid="{00000000-0005-0000-0000-0000C7310000}"/>
    <cellStyle name="Normal 18 2 3 5 2 2" xfId="12743" xr:uid="{00000000-0005-0000-0000-0000C8310000}"/>
    <cellStyle name="Normal 18 2 3 5 2 2 2" xfId="12744" xr:uid="{00000000-0005-0000-0000-0000C9310000}"/>
    <cellStyle name="Normal 18 2 3 5 2 2 2 2" xfId="12745" xr:uid="{00000000-0005-0000-0000-0000CA310000}"/>
    <cellStyle name="Normal 18 2 3 5 2 2 3" xfId="12746" xr:uid="{00000000-0005-0000-0000-0000CB310000}"/>
    <cellStyle name="Normal 18 2 3 5 2 3" xfId="12747" xr:uid="{00000000-0005-0000-0000-0000CC310000}"/>
    <cellStyle name="Normal 18 2 3 5 2 3 2" xfId="12748" xr:uid="{00000000-0005-0000-0000-0000CD310000}"/>
    <cellStyle name="Normal 18 2 3 5 2 3 2 2" xfId="12749" xr:uid="{00000000-0005-0000-0000-0000CE310000}"/>
    <cellStyle name="Normal 18 2 3 5 2 3 3" xfId="12750" xr:uid="{00000000-0005-0000-0000-0000CF310000}"/>
    <cellStyle name="Normal 18 2 3 5 2 4" xfId="12751" xr:uid="{00000000-0005-0000-0000-0000D0310000}"/>
    <cellStyle name="Normal 18 2 3 5 2 4 2" xfId="12752" xr:uid="{00000000-0005-0000-0000-0000D1310000}"/>
    <cellStyle name="Normal 18 2 3 5 2 4 2 2" xfId="12753" xr:uid="{00000000-0005-0000-0000-0000D2310000}"/>
    <cellStyle name="Normal 18 2 3 5 2 4 3" xfId="12754" xr:uid="{00000000-0005-0000-0000-0000D3310000}"/>
    <cellStyle name="Normal 18 2 3 5 2 5" xfId="12755" xr:uid="{00000000-0005-0000-0000-0000D4310000}"/>
    <cellStyle name="Normal 18 2 3 5 2 5 2" xfId="12756" xr:uid="{00000000-0005-0000-0000-0000D5310000}"/>
    <cellStyle name="Normal 18 2 3 5 2 6" xfId="12757" xr:uid="{00000000-0005-0000-0000-0000D6310000}"/>
    <cellStyle name="Normal 18 2 3 5 2 6 2" xfId="12758" xr:uid="{00000000-0005-0000-0000-0000D7310000}"/>
    <cellStyle name="Normal 18 2 3 5 2 7" xfId="12759" xr:uid="{00000000-0005-0000-0000-0000D8310000}"/>
    <cellStyle name="Normal 18 2 3 5 3" xfId="12760" xr:uid="{00000000-0005-0000-0000-0000D9310000}"/>
    <cellStyle name="Normal 18 2 3 5 3 2" xfId="12761" xr:uid="{00000000-0005-0000-0000-0000DA310000}"/>
    <cellStyle name="Normal 18 2 3 5 3 2 2" xfId="12762" xr:uid="{00000000-0005-0000-0000-0000DB310000}"/>
    <cellStyle name="Normal 18 2 3 5 3 3" xfId="12763" xr:uid="{00000000-0005-0000-0000-0000DC310000}"/>
    <cellStyle name="Normal 18 2 3 5 4" xfId="12764" xr:uid="{00000000-0005-0000-0000-0000DD310000}"/>
    <cellStyle name="Normal 18 2 3 5 4 2" xfId="12765" xr:uid="{00000000-0005-0000-0000-0000DE310000}"/>
    <cellStyle name="Normal 18 2 3 5 4 2 2" xfId="12766" xr:uid="{00000000-0005-0000-0000-0000DF310000}"/>
    <cellStyle name="Normal 18 2 3 5 4 3" xfId="12767" xr:uid="{00000000-0005-0000-0000-0000E0310000}"/>
    <cellStyle name="Normal 18 2 3 5 5" xfId="12768" xr:uid="{00000000-0005-0000-0000-0000E1310000}"/>
    <cellStyle name="Normal 18 2 3 5 5 2" xfId="12769" xr:uid="{00000000-0005-0000-0000-0000E2310000}"/>
    <cellStyle name="Normal 18 2 3 5 5 2 2" xfId="12770" xr:uid="{00000000-0005-0000-0000-0000E3310000}"/>
    <cellStyle name="Normal 18 2 3 5 5 3" xfId="12771" xr:uid="{00000000-0005-0000-0000-0000E4310000}"/>
    <cellStyle name="Normal 18 2 3 5 6" xfId="12772" xr:uid="{00000000-0005-0000-0000-0000E5310000}"/>
    <cellStyle name="Normal 18 2 3 5 6 2" xfId="12773" xr:uid="{00000000-0005-0000-0000-0000E6310000}"/>
    <cellStyle name="Normal 18 2 3 5 7" xfId="12774" xr:uid="{00000000-0005-0000-0000-0000E7310000}"/>
    <cellStyle name="Normal 18 2 3 5 7 2" xfId="12775" xr:uid="{00000000-0005-0000-0000-0000E8310000}"/>
    <cellStyle name="Normal 18 2 3 5 8" xfId="12776" xr:uid="{00000000-0005-0000-0000-0000E9310000}"/>
    <cellStyle name="Normal 18 2 3 6" xfId="12777" xr:uid="{00000000-0005-0000-0000-0000EA310000}"/>
    <cellStyle name="Normal 18 2 3 6 2" xfId="12778" xr:uid="{00000000-0005-0000-0000-0000EB310000}"/>
    <cellStyle name="Normal 18 2 3 6 2 2" xfId="12779" xr:uid="{00000000-0005-0000-0000-0000EC310000}"/>
    <cellStyle name="Normal 18 2 3 6 2 2 2" xfId="12780" xr:uid="{00000000-0005-0000-0000-0000ED310000}"/>
    <cellStyle name="Normal 18 2 3 6 2 3" xfId="12781" xr:uid="{00000000-0005-0000-0000-0000EE310000}"/>
    <cellStyle name="Normal 18 2 3 6 3" xfId="12782" xr:uid="{00000000-0005-0000-0000-0000EF310000}"/>
    <cellStyle name="Normal 18 2 3 6 3 2" xfId="12783" xr:uid="{00000000-0005-0000-0000-0000F0310000}"/>
    <cellStyle name="Normal 18 2 3 6 3 2 2" xfId="12784" xr:uid="{00000000-0005-0000-0000-0000F1310000}"/>
    <cellStyle name="Normal 18 2 3 6 3 3" xfId="12785" xr:uid="{00000000-0005-0000-0000-0000F2310000}"/>
    <cellStyle name="Normal 18 2 3 6 4" xfId="12786" xr:uid="{00000000-0005-0000-0000-0000F3310000}"/>
    <cellStyle name="Normal 18 2 3 6 4 2" xfId="12787" xr:uid="{00000000-0005-0000-0000-0000F4310000}"/>
    <cellStyle name="Normal 18 2 3 6 4 2 2" xfId="12788" xr:uid="{00000000-0005-0000-0000-0000F5310000}"/>
    <cellStyle name="Normal 18 2 3 6 4 3" xfId="12789" xr:uid="{00000000-0005-0000-0000-0000F6310000}"/>
    <cellStyle name="Normal 18 2 3 6 5" xfId="12790" xr:uid="{00000000-0005-0000-0000-0000F7310000}"/>
    <cellStyle name="Normal 18 2 3 6 5 2" xfId="12791" xr:uid="{00000000-0005-0000-0000-0000F8310000}"/>
    <cellStyle name="Normal 18 2 3 6 6" xfId="12792" xr:uid="{00000000-0005-0000-0000-0000F9310000}"/>
    <cellStyle name="Normal 18 2 3 6 6 2" xfId="12793" xr:uid="{00000000-0005-0000-0000-0000FA310000}"/>
    <cellStyle name="Normal 18 2 3 6 7" xfId="12794" xr:uid="{00000000-0005-0000-0000-0000FB310000}"/>
    <cellStyle name="Normal 18 2 3 7" xfId="12795" xr:uid="{00000000-0005-0000-0000-0000FC310000}"/>
    <cellStyle name="Normal 18 2 3 7 2" xfId="12796" xr:uid="{00000000-0005-0000-0000-0000FD310000}"/>
    <cellStyle name="Normal 18 2 3 7 2 2" xfId="12797" xr:uid="{00000000-0005-0000-0000-0000FE310000}"/>
    <cellStyle name="Normal 18 2 3 7 2 2 2" xfId="12798" xr:uid="{00000000-0005-0000-0000-0000FF310000}"/>
    <cellStyle name="Normal 18 2 3 7 2 3" xfId="12799" xr:uid="{00000000-0005-0000-0000-000000320000}"/>
    <cellStyle name="Normal 18 2 3 7 3" xfId="12800" xr:uid="{00000000-0005-0000-0000-000001320000}"/>
    <cellStyle name="Normal 18 2 3 7 3 2" xfId="12801" xr:uid="{00000000-0005-0000-0000-000002320000}"/>
    <cellStyle name="Normal 18 2 3 7 3 2 2" xfId="12802" xr:uid="{00000000-0005-0000-0000-000003320000}"/>
    <cellStyle name="Normal 18 2 3 7 3 3" xfId="12803" xr:uid="{00000000-0005-0000-0000-000004320000}"/>
    <cellStyle name="Normal 18 2 3 7 4" xfId="12804" xr:uid="{00000000-0005-0000-0000-000005320000}"/>
    <cellStyle name="Normal 18 2 3 7 4 2" xfId="12805" xr:uid="{00000000-0005-0000-0000-000006320000}"/>
    <cellStyle name="Normal 18 2 3 7 4 2 2" xfId="12806" xr:uid="{00000000-0005-0000-0000-000007320000}"/>
    <cellStyle name="Normal 18 2 3 7 4 3" xfId="12807" xr:uid="{00000000-0005-0000-0000-000008320000}"/>
    <cellStyle name="Normal 18 2 3 7 5" xfId="12808" xr:uid="{00000000-0005-0000-0000-000009320000}"/>
    <cellStyle name="Normal 18 2 3 7 5 2" xfId="12809" xr:uid="{00000000-0005-0000-0000-00000A320000}"/>
    <cellStyle name="Normal 18 2 3 7 6" xfId="12810" xr:uid="{00000000-0005-0000-0000-00000B320000}"/>
    <cellStyle name="Normal 18 2 3 7 6 2" xfId="12811" xr:uid="{00000000-0005-0000-0000-00000C320000}"/>
    <cellStyle name="Normal 18 2 3 7 7" xfId="12812" xr:uid="{00000000-0005-0000-0000-00000D320000}"/>
    <cellStyle name="Normal 18 2 3 8" xfId="12813" xr:uid="{00000000-0005-0000-0000-00000E320000}"/>
    <cellStyle name="Normal 18 2 3 8 2" xfId="12814" xr:uid="{00000000-0005-0000-0000-00000F320000}"/>
    <cellStyle name="Normal 18 2 3 8 2 2" xfId="12815" xr:uid="{00000000-0005-0000-0000-000010320000}"/>
    <cellStyle name="Normal 18 2 3 8 3" xfId="12816" xr:uid="{00000000-0005-0000-0000-000011320000}"/>
    <cellStyle name="Normal 18 2 3 9" xfId="12817" xr:uid="{00000000-0005-0000-0000-000012320000}"/>
    <cellStyle name="Normal 18 2 3 9 2" xfId="12818" xr:uid="{00000000-0005-0000-0000-000013320000}"/>
    <cellStyle name="Normal 18 2 3 9 2 2" xfId="12819" xr:uid="{00000000-0005-0000-0000-000014320000}"/>
    <cellStyle name="Normal 18 2 3 9 3" xfId="12820" xr:uid="{00000000-0005-0000-0000-000015320000}"/>
    <cellStyle name="Normal 18 2 3_Confidential Information" xfId="12821" xr:uid="{00000000-0005-0000-0000-000016320000}"/>
    <cellStyle name="Normal 18 2 4" xfId="12822" xr:uid="{00000000-0005-0000-0000-000017320000}"/>
    <cellStyle name="Normal 18 2 4 10" xfId="12823" xr:uid="{00000000-0005-0000-0000-000018320000}"/>
    <cellStyle name="Normal 18 2 4 10 2" xfId="12824" xr:uid="{00000000-0005-0000-0000-000019320000}"/>
    <cellStyle name="Normal 18 2 4 11" xfId="12825" xr:uid="{00000000-0005-0000-0000-00001A320000}"/>
    <cellStyle name="Normal 18 2 4 2" xfId="12826" xr:uid="{00000000-0005-0000-0000-00001B320000}"/>
    <cellStyle name="Normal 18 2 4 2 2" xfId="12827" xr:uid="{00000000-0005-0000-0000-00001C320000}"/>
    <cellStyle name="Normal 18 2 4 2 2 2" xfId="12828" xr:uid="{00000000-0005-0000-0000-00001D320000}"/>
    <cellStyle name="Normal 18 2 4 2 2 2 2" xfId="12829" xr:uid="{00000000-0005-0000-0000-00001E320000}"/>
    <cellStyle name="Normal 18 2 4 2 2 2 2 2" xfId="12830" xr:uid="{00000000-0005-0000-0000-00001F320000}"/>
    <cellStyle name="Normal 18 2 4 2 2 2 3" xfId="12831" xr:uid="{00000000-0005-0000-0000-000020320000}"/>
    <cellStyle name="Normal 18 2 4 2 2 3" xfId="12832" xr:uid="{00000000-0005-0000-0000-000021320000}"/>
    <cellStyle name="Normal 18 2 4 2 2 3 2" xfId="12833" xr:uid="{00000000-0005-0000-0000-000022320000}"/>
    <cellStyle name="Normal 18 2 4 2 2 3 2 2" xfId="12834" xr:uid="{00000000-0005-0000-0000-000023320000}"/>
    <cellStyle name="Normal 18 2 4 2 2 3 3" xfId="12835" xr:uid="{00000000-0005-0000-0000-000024320000}"/>
    <cellStyle name="Normal 18 2 4 2 2 4" xfId="12836" xr:uid="{00000000-0005-0000-0000-000025320000}"/>
    <cellStyle name="Normal 18 2 4 2 2 4 2" xfId="12837" xr:uid="{00000000-0005-0000-0000-000026320000}"/>
    <cellStyle name="Normal 18 2 4 2 2 4 2 2" xfId="12838" xr:uid="{00000000-0005-0000-0000-000027320000}"/>
    <cellStyle name="Normal 18 2 4 2 2 4 3" xfId="12839" xr:uid="{00000000-0005-0000-0000-000028320000}"/>
    <cellStyle name="Normal 18 2 4 2 2 5" xfId="12840" xr:uid="{00000000-0005-0000-0000-000029320000}"/>
    <cellStyle name="Normal 18 2 4 2 2 5 2" xfId="12841" xr:uid="{00000000-0005-0000-0000-00002A320000}"/>
    <cellStyle name="Normal 18 2 4 2 2 6" xfId="12842" xr:uid="{00000000-0005-0000-0000-00002B320000}"/>
    <cellStyle name="Normal 18 2 4 2 2 6 2" xfId="12843" xr:uid="{00000000-0005-0000-0000-00002C320000}"/>
    <cellStyle name="Normal 18 2 4 2 2 7" xfId="12844" xr:uid="{00000000-0005-0000-0000-00002D320000}"/>
    <cellStyle name="Normal 18 2 4 2 3" xfId="12845" xr:uid="{00000000-0005-0000-0000-00002E320000}"/>
    <cellStyle name="Normal 18 2 4 2 3 2" xfId="12846" xr:uid="{00000000-0005-0000-0000-00002F320000}"/>
    <cellStyle name="Normal 18 2 4 2 3 2 2" xfId="12847" xr:uid="{00000000-0005-0000-0000-000030320000}"/>
    <cellStyle name="Normal 18 2 4 2 3 2 2 2" xfId="12848" xr:uid="{00000000-0005-0000-0000-000031320000}"/>
    <cellStyle name="Normal 18 2 4 2 3 2 3" xfId="12849" xr:uid="{00000000-0005-0000-0000-000032320000}"/>
    <cellStyle name="Normal 18 2 4 2 3 3" xfId="12850" xr:uid="{00000000-0005-0000-0000-000033320000}"/>
    <cellStyle name="Normal 18 2 4 2 3 3 2" xfId="12851" xr:uid="{00000000-0005-0000-0000-000034320000}"/>
    <cellStyle name="Normal 18 2 4 2 3 3 2 2" xfId="12852" xr:uid="{00000000-0005-0000-0000-000035320000}"/>
    <cellStyle name="Normal 18 2 4 2 3 3 3" xfId="12853" xr:uid="{00000000-0005-0000-0000-000036320000}"/>
    <cellStyle name="Normal 18 2 4 2 3 4" xfId="12854" xr:uid="{00000000-0005-0000-0000-000037320000}"/>
    <cellStyle name="Normal 18 2 4 2 3 4 2" xfId="12855" xr:uid="{00000000-0005-0000-0000-000038320000}"/>
    <cellStyle name="Normal 18 2 4 2 3 4 2 2" xfId="12856" xr:uid="{00000000-0005-0000-0000-000039320000}"/>
    <cellStyle name="Normal 18 2 4 2 3 4 3" xfId="12857" xr:uid="{00000000-0005-0000-0000-00003A320000}"/>
    <cellStyle name="Normal 18 2 4 2 3 5" xfId="12858" xr:uid="{00000000-0005-0000-0000-00003B320000}"/>
    <cellStyle name="Normal 18 2 4 2 3 5 2" xfId="12859" xr:uid="{00000000-0005-0000-0000-00003C320000}"/>
    <cellStyle name="Normal 18 2 4 2 3 6" xfId="12860" xr:uid="{00000000-0005-0000-0000-00003D320000}"/>
    <cellStyle name="Normal 18 2 4 2 3 6 2" xfId="12861" xr:uid="{00000000-0005-0000-0000-00003E320000}"/>
    <cellStyle name="Normal 18 2 4 2 3 7" xfId="12862" xr:uid="{00000000-0005-0000-0000-00003F320000}"/>
    <cellStyle name="Normal 18 2 4 2 4" xfId="12863" xr:uid="{00000000-0005-0000-0000-000040320000}"/>
    <cellStyle name="Normal 18 2 4 2 4 2" xfId="12864" xr:uid="{00000000-0005-0000-0000-000041320000}"/>
    <cellStyle name="Normal 18 2 4 2 4 2 2" xfId="12865" xr:uid="{00000000-0005-0000-0000-000042320000}"/>
    <cellStyle name="Normal 18 2 4 2 4 3" xfId="12866" xr:uid="{00000000-0005-0000-0000-000043320000}"/>
    <cellStyle name="Normal 18 2 4 2 5" xfId="12867" xr:uid="{00000000-0005-0000-0000-000044320000}"/>
    <cellStyle name="Normal 18 2 4 2 5 2" xfId="12868" xr:uid="{00000000-0005-0000-0000-000045320000}"/>
    <cellStyle name="Normal 18 2 4 2 5 2 2" xfId="12869" xr:uid="{00000000-0005-0000-0000-000046320000}"/>
    <cellStyle name="Normal 18 2 4 2 5 3" xfId="12870" xr:uid="{00000000-0005-0000-0000-000047320000}"/>
    <cellStyle name="Normal 18 2 4 2 6" xfId="12871" xr:uid="{00000000-0005-0000-0000-000048320000}"/>
    <cellStyle name="Normal 18 2 4 2 6 2" xfId="12872" xr:uid="{00000000-0005-0000-0000-000049320000}"/>
    <cellStyle name="Normal 18 2 4 2 6 2 2" xfId="12873" xr:uid="{00000000-0005-0000-0000-00004A320000}"/>
    <cellStyle name="Normal 18 2 4 2 6 3" xfId="12874" xr:uid="{00000000-0005-0000-0000-00004B320000}"/>
    <cellStyle name="Normal 18 2 4 2 7" xfId="12875" xr:uid="{00000000-0005-0000-0000-00004C320000}"/>
    <cellStyle name="Normal 18 2 4 2 7 2" xfId="12876" xr:uid="{00000000-0005-0000-0000-00004D320000}"/>
    <cellStyle name="Normal 18 2 4 2 8" xfId="12877" xr:uid="{00000000-0005-0000-0000-00004E320000}"/>
    <cellStyle name="Normal 18 2 4 2 8 2" xfId="12878" xr:uid="{00000000-0005-0000-0000-00004F320000}"/>
    <cellStyle name="Normal 18 2 4 2 9" xfId="12879" xr:uid="{00000000-0005-0000-0000-000050320000}"/>
    <cellStyle name="Normal 18 2 4 3" xfId="12880" xr:uid="{00000000-0005-0000-0000-000051320000}"/>
    <cellStyle name="Normal 18 2 4 3 2" xfId="12881" xr:uid="{00000000-0005-0000-0000-000052320000}"/>
    <cellStyle name="Normal 18 2 4 3 2 2" xfId="12882" xr:uid="{00000000-0005-0000-0000-000053320000}"/>
    <cellStyle name="Normal 18 2 4 3 2 2 2" xfId="12883" xr:uid="{00000000-0005-0000-0000-000054320000}"/>
    <cellStyle name="Normal 18 2 4 3 2 2 2 2" xfId="12884" xr:uid="{00000000-0005-0000-0000-000055320000}"/>
    <cellStyle name="Normal 18 2 4 3 2 2 3" xfId="12885" xr:uid="{00000000-0005-0000-0000-000056320000}"/>
    <cellStyle name="Normal 18 2 4 3 2 3" xfId="12886" xr:uid="{00000000-0005-0000-0000-000057320000}"/>
    <cellStyle name="Normal 18 2 4 3 2 3 2" xfId="12887" xr:uid="{00000000-0005-0000-0000-000058320000}"/>
    <cellStyle name="Normal 18 2 4 3 2 3 2 2" xfId="12888" xr:uid="{00000000-0005-0000-0000-000059320000}"/>
    <cellStyle name="Normal 18 2 4 3 2 3 3" xfId="12889" xr:uid="{00000000-0005-0000-0000-00005A320000}"/>
    <cellStyle name="Normal 18 2 4 3 2 4" xfId="12890" xr:uid="{00000000-0005-0000-0000-00005B320000}"/>
    <cellStyle name="Normal 18 2 4 3 2 4 2" xfId="12891" xr:uid="{00000000-0005-0000-0000-00005C320000}"/>
    <cellStyle name="Normal 18 2 4 3 2 4 2 2" xfId="12892" xr:uid="{00000000-0005-0000-0000-00005D320000}"/>
    <cellStyle name="Normal 18 2 4 3 2 4 3" xfId="12893" xr:uid="{00000000-0005-0000-0000-00005E320000}"/>
    <cellStyle name="Normal 18 2 4 3 2 5" xfId="12894" xr:uid="{00000000-0005-0000-0000-00005F320000}"/>
    <cellStyle name="Normal 18 2 4 3 2 5 2" xfId="12895" xr:uid="{00000000-0005-0000-0000-000060320000}"/>
    <cellStyle name="Normal 18 2 4 3 2 6" xfId="12896" xr:uid="{00000000-0005-0000-0000-000061320000}"/>
    <cellStyle name="Normal 18 2 4 3 2 6 2" xfId="12897" xr:uid="{00000000-0005-0000-0000-000062320000}"/>
    <cellStyle name="Normal 18 2 4 3 2 7" xfId="12898" xr:uid="{00000000-0005-0000-0000-000063320000}"/>
    <cellStyle name="Normal 18 2 4 3 3" xfId="12899" xr:uid="{00000000-0005-0000-0000-000064320000}"/>
    <cellStyle name="Normal 18 2 4 3 3 2" xfId="12900" xr:uid="{00000000-0005-0000-0000-000065320000}"/>
    <cellStyle name="Normal 18 2 4 3 3 2 2" xfId="12901" xr:uid="{00000000-0005-0000-0000-000066320000}"/>
    <cellStyle name="Normal 18 2 4 3 3 3" xfId="12902" xr:uid="{00000000-0005-0000-0000-000067320000}"/>
    <cellStyle name="Normal 18 2 4 3 4" xfId="12903" xr:uid="{00000000-0005-0000-0000-000068320000}"/>
    <cellStyle name="Normal 18 2 4 3 4 2" xfId="12904" xr:uid="{00000000-0005-0000-0000-000069320000}"/>
    <cellStyle name="Normal 18 2 4 3 4 2 2" xfId="12905" xr:uid="{00000000-0005-0000-0000-00006A320000}"/>
    <cellStyle name="Normal 18 2 4 3 4 3" xfId="12906" xr:uid="{00000000-0005-0000-0000-00006B320000}"/>
    <cellStyle name="Normal 18 2 4 3 5" xfId="12907" xr:uid="{00000000-0005-0000-0000-00006C320000}"/>
    <cellStyle name="Normal 18 2 4 3 5 2" xfId="12908" xr:uid="{00000000-0005-0000-0000-00006D320000}"/>
    <cellStyle name="Normal 18 2 4 3 5 2 2" xfId="12909" xr:uid="{00000000-0005-0000-0000-00006E320000}"/>
    <cellStyle name="Normal 18 2 4 3 5 3" xfId="12910" xr:uid="{00000000-0005-0000-0000-00006F320000}"/>
    <cellStyle name="Normal 18 2 4 3 6" xfId="12911" xr:uid="{00000000-0005-0000-0000-000070320000}"/>
    <cellStyle name="Normal 18 2 4 3 6 2" xfId="12912" xr:uid="{00000000-0005-0000-0000-000071320000}"/>
    <cellStyle name="Normal 18 2 4 3 7" xfId="12913" xr:uid="{00000000-0005-0000-0000-000072320000}"/>
    <cellStyle name="Normal 18 2 4 3 7 2" xfId="12914" xr:uid="{00000000-0005-0000-0000-000073320000}"/>
    <cellStyle name="Normal 18 2 4 3 8" xfId="12915" xr:uid="{00000000-0005-0000-0000-000074320000}"/>
    <cellStyle name="Normal 18 2 4 4" xfId="12916" xr:uid="{00000000-0005-0000-0000-000075320000}"/>
    <cellStyle name="Normal 18 2 4 4 2" xfId="12917" xr:uid="{00000000-0005-0000-0000-000076320000}"/>
    <cellStyle name="Normal 18 2 4 4 2 2" xfId="12918" xr:uid="{00000000-0005-0000-0000-000077320000}"/>
    <cellStyle name="Normal 18 2 4 4 2 2 2" xfId="12919" xr:uid="{00000000-0005-0000-0000-000078320000}"/>
    <cellStyle name="Normal 18 2 4 4 2 3" xfId="12920" xr:uid="{00000000-0005-0000-0000-000079320000}"/>
    <cellStyle name="Normal 18 2 4 4 3" xfId="12921" xr:uid="{00000000-0005-0000-0000-00007A320000}"/>
    <cellStyle name="Normal 18 2 4 4 3 2" xfId="12922" xr:uid="{00000000-0005-0000-0000-00007B320000}"/>
    <cellStyle name="Normal 18 2 4 4 3 2 2" xfId="12923" xr:uid="{00000000-0005-0000-0000-00007C320000}"/>
    <cellStyle name="Normal 18 2 4 4 3 3" xfId="12924" xr:uid="{00000000-0005-0000-0000-00007D320000}"/>
    <cellStyle name="Normal 18 2 4 4 4" xfId="12925" xr:uid="{00000000-0005-0000-0000-00007E320000}"/>
    <cellStyle name="Normal 18 2 4 4 4 2" xfId="12926" xr:uid="{00000000-0005-0000-0000-00007F320000}"/>
    <cellStyle name="Normal 18 2 4 4 4 2 2" xfId="12927" xr:uid="{00000000-0005-0000-0000-000080320000}"/>
    <cellStyle name="Normal 18 2 4 4 4 3" xfId="12928" xr:uid="{00000000-0005-0000-0000-000081320000}"/>
    <cellStyle name="Normal 18 2 4 4 5" xfId="12929" xr:uid="{00000000-0005-0000-0000-000082320000}"/>
    <cellStyle name="Normal 18 2 4 4 5 2" xfId="12930" xr:uid="{00000000-0005-0000-0000-000083320000}"/>
    <cellStyle name="Normal 18 2 4 4 6" xfId="12931" xr:uid="{00000000-0005-0000-0000-000084320000}"/>
    <cellStyle name="Normal 18 2 4 4 6 2" xfId="12932" xr:uid="{00000000-0005-0000-0000-000085320000}"/>
    <cellStyle name="Normal 18 2 4 4 7" xfId="12933" xr:uid="{00000000-0005-0000-0000-000086320000}"/>
    <cellStyle name="Normal 18 2 4 5" xfId="12934" xr:uid="{00000000-0005-0000-0000-000087320000}"/>
    <cellStyle name="Normal 18 2 4 5 2" xfId="12935" xr:uid="{00000000-0005-0000-0000-000088320000}"/>
    <cellStyle name="Normal 18 2 4 5 2 2" xfId="12936" xr:uid="{00000000-0005-0000-0000-000089320000}"/>
    <cellStyle name="Normal 18 2 4 5 2 2 2" xfId="12937" xr:uid="{00000000-0005-0000-0000-00008A320000}"/>
    <cellStyle name="Normal 18 2 4 5 2 3" xfId="12938" xr:uid="{00000000-0005-0000-0000-00008B320000}"/>
    <cellStyle name="Normal 18 2 4 5 3" xfId="12939" xr:uid="{00000000-0005-0000-0000-00008C320000}"/>
    <cellStyle name="Normal 18 2 4 5 3 2" xfId="12940" xr:uid="{00000000-0005-0000-0000-00008D320000}"/>
    <cellStyle name="Normal 18 2 4 5 3 2 2" xfId="12941" xr:uid="{00000000-0005-0000-0000-00008E320000}"/>
    <cellStyle name="Normal 18 2 4 5 3 3" xfId="12942" xr:uid="{00000000-0005-0000-0000-00008F320000}"/>
    <cellStyle name="Normal 18 2 4 5 4" xfId="12943" xr:uid="{00000000-0005-0000-0000-000090320000}"/>
    <cellStyle name="Normal 18 2 4 5 4 2" xfId="12944" xr:uid="{00000000-0005-0000-0000-000091320000}"/>
    <cellStyle name="Normal 18 2 4 5 4 2 2" xfId="12945" xr:uid="{00000000-0005-0000-0000-000092320000}"/>
    <cellStyle name="Normal 18 2 4 5 4 3" xfId="12946" xr:uid="{00000000-0005-0000-0000-000093320000}"/>
    <cellStyle name="Normal 18 2 4 5 5" xfId="12947" xr:uid="{00000000-0005-0000-0000-000094320000}"/>
    <cellStyle name="Normal 18 2 4 5 5 2" xfId="12948" xr:uid="{00000000-0005-0000-0000-000095320000}"/>
    <cellStyle name="Normal 18 2 4 5 6" xfId="12949" xr:uid="{00000000-0005-0000-0000-000096320000}"/>
    <cellStyle name="Normal 18 2 4 5 6 2" xfId="12950" xr:uid="{00000000-0005-0000-0000-000097320000}"/>
    <cellStyle name="Normal 18 2 4 5 7" xfId="12951" xr:uid="{00000000-0005-0000-0000-000098320000}"/>
    <cellStyle name="Normal 18 2 4 6" xfId="12952" xr:uid="{00000000-0005-0000-0000-000099320000}"/>
    <cellStyle name="Normal 18 2 4 6 2" xfId="12953" xr:uid="{00000000-0005-0000-0000-00009A320000}"/>
    <cellStyle name="Normal 18 2 4 6 2 2" xfId="12954" xr:uid="{00000000-0005-0000-0000-00009B320000}"/>
    <cellStyle name="Normal 18 2 4 6 3" xfId="12955" xr:uid="{00000000-0005-0000-0000-00009C320000}"/>
    <cellStyle name="Normal 18 2 4 7" xfId="12956" xr:uid="{00000000-0005-0000-0000-00009D320000}"/>
    <cellStyle name="Normal 18 2 4 7 2" xfId="12957" xr:uid="{00000000-0005-0000-0000-00009E320000}"/>
    <cellStyle name="Normal 18 2 4 7 2 2" xfId="12958" xr:uid="{00000000-0005-0000-0000-00009F320000}"/>
    <cellStyle name="Normal 18 2 4 7 3" xfId="12959" xr:uid="{00000000-0005-0000-0000-0000A0320000}"/>
    <cellStyle name="Normal 18 2 4 8" xfId="12960" xr:uid="{00000000-0005-0000-0000-0000A1320000}"/>
    <cellStyle name="Normal 18 2 4 8 2" xfId="12961" xr:uid="{00000000-0005-0000-0000-0000A2320000}"/>
    <cellStyle name="Normal 18 2 4 8 2 2" xfId="12962" xr:uid="{00000000-0005-0000-0000-0000A3320000}"/>
    <cellStyle name="Normal 18 2 4 8 3" xfId="12963" xr:uid="{00000000-0005-0000-0000-0000A4320000}"/>
    <cellStyle name="Normal 18 2 4 9" xfId="12964" xr:uid="{00000000-0005-0000-0000-0000A5320000}"/>
    <cellStyle name="Normal 18 2 4 9 2" xfId="12965" xr:uid="{00000000-0005-0000-0000-0000A6320000}"/>
    <cellStyle name="Normal 18 2 5" xfId="12966" xr:uid="{00000000-0005-0000-0000-0000A7320000}"/>
    <cellStyle name="Normal 18 2 5 10" xfId="12967" xr:uid="{00000000-0005-0000-0000-0000A8320000}"/>
    <cellStyle name="Normal 18 2 5 10 2" xfId="12968" xr:uid="{00000000-0005-0000-0000-0000A9320000}"/>
    <cellStyle name="Normal 18 2 5 11" xfId="12969" xr:uid="{00000000-0005-0000-0000-0000AA320000}"/>
    <cellStyle name="Normal 18 2 5 2" xfId="12970" xr:uid="{00000000-0005-0000-0000-0000AB320000}"/>
    <cellStyle name="Normal 18 2 5 2 2" xfId="12971" xr:uid="{00000000-0005-0000-0000-0000AC320000}"/>
    <cellStyle name="Normal 18 2 5 2 2 2" xfId="12972" xr:uid="{00000000-0005-0000-0000-0000AD320000}"/>
    <cellStyle name="Normal 18 2 5 2 2 2 2" xfId="12973" xr:uid="{00000000-0005-0000-0000-0000AE320000}"/>
    <cellStyle name="Normal 18 2 5 2 2 2 2 2" xfId="12974" xr:uid="{00000000-0005-0000-0000-0000AF320000}"/>
    <cellStyle name="Normal 18 2 5 2 2 2 3" xfId="12975" xr:uid="{00000000-0005-0000-0000-0000B0320000}"/>
    <cellStyle name="Normal 18 2 5 2 2 3" xfId="12976" xr:uid="{00000000-0005-0000-0000-0000B1320000}"/>
    <cellStyle name="Normal 18 2 5 2 2 3 2" xfId="12977" xr:uid="{00000000-0005-0000-0000-0000B2320000}"/>
    <cellStyle name="Normal 18 2 5 2 2 3 2 2" xfId="12978" xr:uid="{00000000-0005-0000-0000-0000B3320000}"/>
    <cellStyle name="Normal 18 2 5 2 2 3 3" xfId="12979" xr:uid="{00000000-0005-0000-0000-0000B4320000}"/>
    <cellStyle name="Normal 18 2 5 2 2 4" xfId="12980" xr:uid="{00000000-0005-0000-0000-0000B5320000}"/>
    <cellStyle name="Normal 18 2 5 2 2 4 2" xfId="12981" xr:uid="{00000000-0005-0000-0000-0000B6320000}"/>
    <cellStyle name="Normal 18 2 5 2 2 4 2 2" xfId="12982" xr:uid="{00000000-0005-0000-0000-0000B7320000}"/>
    <cellStyle name="Normal 18 2 5 2 2 4 3" xfId="12983" xr:uid="{00000000-0005-0000-0000-0000B8320000}"/>
    <cellStyle name="Normal 18 2 5 2 2 5" xfId="12984" xr:uid="{00000000-0005-0000-0000-0000B9320000}"/>
    <cellStyle name="Normal 18 2 5 2 2 5 2" xfId="12985" xr:uid="{00000000-0005-0000-0000-0000BA320000}"/>
    <cellStyle name="Normal 18 2 5 2 2 6" xfId="12986" xr:uid="{00000000-0005-0000-0000-0000BB320000}"/>
    <cellStyle name="Normal 18 2 5 2 2 6 2" xfId="12987" xr:uid="{00000000-0005-0000-0000-0000BC320000}"/>
    <cellStyle name="Normal 18 2 5 2 2 7" xfId="12988" xr:uid="{00000000-0005-0000-0000-0000BD320000}"/>
    <cellStyle name="Normal 18 2 5 2 3" xfId="12989" xr:uid="{00000000-0005-0000-0000-0000BE320000}"/>
    <cellStyle name="Normal 18 2 5 2 3 2" xfId="12990" xr:uid="{00000000-0005-0000-0000-0000BF320000}"/>
    <cellStyle name="Normal 18 2 5 2 3 2 2" xfId="12991" xr:uid="{00000000-0005-0000-0000-0000C0320000}"/>
    <cellStyle name="Normal 18 2 5 2 3 2 2 2" xfId="12992" xr:uid="{00000000-0005-0000-0000-0000C1320000}"/>
    <cellStyle name="Normal 18 2 5 2 3 2 3" xfId="12993" xr:uid="{00000000-0005-0000-0000-0000C2320000}"/>
    <cellStyle name="Normal 18 2 5 2 3 3" xfId="12994" xr:uid="{00000000-0005-0000-0000-0000C3320000}"/>
    <cellStyle name="Normal 18 2 5 2 3 3 2" xfId="12995" xr:uid="{00000000-0005-0000-0000-0000C4320000}"/>
    <cellStyle name="Normal 18 2 5 2 3 3 2 2" xfId="12996" xr:uid="{00000000-0005-0000-0000-0000C5320000}"/>
    <cellStyle name="Normal 18 2 5 2 3 3 3" xfId="12997" xr:uid="{00000000-0005-0000-0000-0000C6320000}"/>
    <cellStyle name="Normal 18 2 5 2 3 4" xfId="12998" xr:uid="{00000000-0005-0000-0000-0000C7320000}"/>
    <cellStyle name="Normal 18 2 5 2 3 4 2" xfId="12999" xr:uid="{00000000-0005-0000-0000-0000C8320000}"/>
    <cellStyle name="Normal 18 2 5 2 3 4 2 2" xfId="13000" xr:uid="{00000000-0005-0000-0000-0000C9320000}"/>
    <cellStyle name="Normal 18 2 5 2 3 4 3" xfId="13001" xr:uid="{00000000-0005-0000-0000-0000CA320000}"/>
    <cellStyle name="Normal 18 2 5 2 3 5" xfId="13002" xr:uid="{00000000-0005-0000-0000-0000CB320000}"/>
    <cellStyle name="Normal 18 2 5 2 3 5 2" xfId="13003" xr:uid="{00000000-0005-0000-0000-0000CC320000}"/>
    <cellStyle name="Normal 18 2 5 2 3 6" xfId="13004" xr:uid="{00000000-0005-0000-0000-0000CD320000}"/>
    <cellStyle name="Normal 18 2 5 2 3 6 2" xfId="13005" xr:uid="{00000000-0005-0000-0000-0000CE320000}"/>
    <cellStyle name="Normal 18 2 5 2 3 7" xfId="13006" xr:uid="{00000000-0005-0000-0000-0000CF320000}"/>
    <cellStyle name="Normal 18 2 5 2 4" xfId="13007" xr:uid="{00000000-0005-0000-0000-0000D0320000}"/>
    <cellStyle name="Normal 18 2 5 2 4 2" xfId="13008" xr:uid="{00000000-0005-0000-0000-0000D1320000}"/>
    <cellStyle name="Normal 18 2 5 2 4 2 2" xfId="13009" xr:uid="{00000000-0005-0000-0000-0000D2320000}"/>
    <cellStyle name="Normal 18 2 5 2 4 3" xfId="13010" xr:uid="{00000000-0005-0000-0000-0000D3320000}"/>
    <cellStyle name="Normal 18 2 5 2 5" xfId="13011" xr:uid="{00000000-0005-0000-0000-0000D4320000}"/>
    <cellStyle name="Normal 18 2 5 2 5 2" xfId="13012" xr:uid="{00000000-0005-0000-0000-0000D5320000}"/>
    <cellStyle name="Normal 18 2 5 2 5 2 2" xfId="13013" xr:uid="{00000000-0005-0000-0000-0000D6320000}"/>
    <cellStyle name="Normal 18 2 5 2 5 3" xfId="13014" xr:uid="{00000000-0005-0000-0000-0000D7320000}"/>
    <cellStyle name="Normal 18 2 5 2 6" xfId="13015" xr:uid="{00000000-0005-0000-0000-0000D8320000}"/>
    <cellStyle name="Normal 18 2 5 2 6 2" xfId="13016" xr:uid="{00000000-0005-0000-0000-0000D9320000}"/>
    <cellStyle name="Normal 18 2 5 2 6 2 2" xfId="13017" xr:uid="{00000000-0005-0000-0000-0000DA320000}"/>
    <cellStyle name="Normal 18 2 5 2 6 3" xfId="13018" xr:uid="{00000000-0005-0000-0000-0000DB320000}"/>
    <cellStyle name="Normal 18 2 5 2 7" xfId="13019" xr:uid="{00000000-0005-0000-0000-0000DC320000}"/>
    <cellStyle name="Normal 18 2 5 2 7 2" xfId="13020" xr:uid="{00000000-0005-0000-0000-0000DD320000}"/>
    <cellStyle name="Normal 18 2 5 2 8" xfId="13021" xr:uid="{00000000-0005-0000-0000-0000DE320000}"/>
    <cellStyle name="Normal 18 2 5 2 8 2" xfId="13022" xr:uid="{00000000-0005-0000-0000-0000DF320000}"/>
    <cellStyle name="Normal 18 2 5 2 9" xfId="13023" xr:uid="{00000000-0005-0000-0000-0000E0320000}"/>
    <cellStyle name="Normal 18 2 5 3" xfId="13024" xr:uid="{00000000-0005-0000-0000-0000E1320000}"/>
    <cellStyle name="Normal 18 2 5 3 2" xfId="13025" xr:uid="{00000000-0005-0000-0000-0000E2320000}"/>
    <cellStyle name="Normal 18 2 5 3 2 2" xfId="13026" xr:uid="{00000000-0005-0000-0000-0000E3320000}"/>
    <cellStyle name="Normal 18 2 5 3 2 2 2" xfId="13027" xr:uid="{00000000-0005-0000-0000-0000E4320000}"/>
    <cellStyle name="Normal 18 2 5 3 2 2 2 2" xfId="13028" xr:uid="{00000000-0005-0000-0000-0000E5320000}"/>
    <cellStyle name="Normal 18 2 5 3 2 2 3" xfId="13029" xr:uid="{00000000-0005-0000-0000-0000E6320000}"/>
    <cellStyle name="Normal 18 2 5 3 2 3" xfId="13030" xr:uid="{00000000-0005-0000-0000-0000E7320000}"/>
    <cellStyle name="Normal 18 2 5 3 2 3 2" xfId="13031" xr:uid="{00000000-0005-0000-0000-0000E8320000}"/>
    <cellStyle name="Normal 18 2 5 3 2 3 2 2" xfId="13032" xr:uid="{00000000-0005-0000-0000-0000E9320000}"/>
    <cellStyle name="Normal 18 2 5 3 2 3 3" xfId="13033" xr:uid="{00000000-0005-0000-0000-0000EA320000}"/>
    <cellStyle name="Normal 18 2 5 3 2 4" xfId="13034" xr:uid="{00000000-0005-0000-0000-0000EB320000}"/>
    <cellStyle name="Normal 18 2 5 3 2 4 2" xfId="13035" xr:uid="{00000000-0005-0000-0000-0000EC320000}"/>
    <cellStyle name="Normal 18 2 5 3 2 4 2 2" xfId="13036" xr:uid="{00000000-0005-0000-0000-0000ED320000}"/>
    <cellStyle name="Normal 18 2 5 3 2 4 3" xfId="13037" xr:uid="{00000000-0005-0000-0000-0000EE320000}"/>
    <cellStyle name="Normal 18 2 5 3 2 5" xfId="13038" xr:uid="{00000000-0005-0000-0000-0000EF320000}"/>
    <cellStyle name="Normal 18 2 5 3 2 5 2" xfId="13039" xr:uid="{00000000-0005-0000-0000-0000F0320000}"/>
    <cellStyle name="Normal 18 2 5 3 2 6" xfId="13040" xr:uid="{00000000-0005-0000-0000-0000F1320000}"/>
    <cellStyle name="Normal 18 2 5 3 2 6 2" xfId="13041" xr:uid="{00000000-0005-0000-0000-0000F2320000}"/>
    <cellStyle name="Normal 18 2 5 3 2 7" xfId="13042" xr:uid="{00000000-0005-0000-0000-0000F3320000}"/>
    <cellStyle name="Normal 18 2 5 3 3" xfId="13043" xr:uid="{00000000-0005-0000-0000-0000F4320000}"/>
    <cellStyle name="Normal 18 2 5 3 3 2" xfId="13044" xr:uid="{00000000-0005-0000-0000-0000F5320000}"/>
    <cellStyle name="Normal 18 2 5 3 3 2 2" xfId="13045" xr:uid="{00000000-0005-0000-0000-0000F6320000}"/>
    <cellStyle name="Normal 18 2 5 3 3 3" xfId="13046" xr:uid="{00000000-0005-0000-0000-0000F7320000}"/>
    <cellStyle name="Normal 18 2 5 3 4" xfId="13047" xr:uid="{00000000-0005-0000-0000-0000F8320000}"/>
    <cellStyle name="Normal 18 2 5 3 4 2" xfId="13048" xr:uid="{00000000-0005-0000-0000-0000F9320000}"/>
    <cellStyle name="Normal 18 2 5 3 4 2 2" xfId="13049" xr:uid="{00000000-0005-0000-0000-0000FA320000}"/>
    <cellStyle name="Normal 18 2 5 3 4 3" xfId="13050" xr:uid="{00000000-0005-0000-0000-0000FB320000}"/>
    <cellStyle name="Normal 18 2 5 3 5" xfId="13051" xr:uid="{00000000-0005-0000-0000-0000FC320000}"/>
    <cellStyle name="Normal 18 2 5 3 5 2" xfId="13052" xr:uid="{00000000-0005-0000-0000-0000FD320000}"/>
    <cellStyle name="Normal 18 2 5 3 5 2 2" xfId="13053" xr:uid="{00000000-0005-0000-0000-0000FE320000}"/>
    <cellStyle name="Normal 18 2 5 3 5 3" xfId="13054" xr:uid="{00000000-0005-0000-0000-0000FF320000}"/>
    <cellStyle name="Normal 18 2 5 3 6" xfId="13055" xr:uid="{00000000-0005-0000-0000-000000330000}"/>
    <cellStyle name="Normal 18 2 5 3 6 2" xfId="13056" xr:uid="{00000000-0005-0000-0000-000001330000}"/>
    <cellStyle name="Normal 18 2 5 3 7" xfId="13057" xr:uid="{00000000-0005-0000-0000-000002330000}"/>
    <cellStyle name="Normal 18 2 5 3 7 2" xfId="13058" xr:uid="{00000000-0005-0000-0000-000003330000}"/>
    <cellStyle name="Normal 18 2 5 3 8" xfId="13059" xr:uid="{00000000-0005-0000-0000-000004330000}"/>
    <cellStyle name="Normal 18 2 5 4" xfId="13060" xr:uid="{00000000-0005-0000-0000-000005330000}"/>
    <cellStyle name="Normal 18 2 5 4 2" xfId="13061" xr:uid="{00000000-0005-0000-0000-000006330000}"/>
    <cellStyle name="Normal 18 2 5 4 2 2" xfId="13062" xr:uid="{00000000-0005-0000-0000-000007330000}"/>
    <cellStyle name="Normal 18 2 5 4 2 2 2" xfId="13063" xr:uid="{00000000-0005-0000-0000-000008330000}"/>
    <cellStyle name="Normal 18 2 5 4 2 3" xfId="13064" xr:uid="{00000000-0005-0000-0000-000009330000}"/>
    <cellStyle name="Normal 18 2 5 4 3" xfId="13065" xr:uid="{00000000-0005-0000-0000-00000A330000}"/>
    <cellStyle name="Normal 18 2 5 4 3 2" xfId="13066" xr:uid="{00000000-0005-0000-0000-00000B330000}"/>
    <cellStyle name="Normal 18 2 5 4 3 2 2" xfId="13067" xr:uid="{00000000-0005-0000-0000-00000C330000}"/>
    <cellStyle name="Normal 18 2 5 4 3 3" xfId="13068" xr:uid="{00000000-0005-0000-0000-00000D330000}"/>
    <cellStyle name="Normal 18 2 5 4 4" xfId="13069" xr:uid="{00000000-0005-0000-0000-00000E330000}"/>
    <cellStyle name="Normal 18 2 5 4 4 2" xfId="13070" xr:uid="{00000000-0005-0000-0000-00000F330000}"/>
    <cellStyle name="Normal 18 2 5 4 4 2 2" xfId="13071" xr:uid="{00000000-0005-0000-0000-000010330000}"/>
    <cellStyle name="Normal 18 2 5 4 4 3" xfId="13072" xr:uid="{00000000-0005-0000-0000-000011330000}"/>
    <cellStyle name="Normal 18 2 5 4 5" xfId="13073" xr:uid="{00000000-0005-0000-0000-000012330000}"/>
    <cellStyle name="Normal 18 2 5 4 5 2" xfId="13074" xr:uid="{00000000-0005-0000-0000-000013330000}"/>
    <cellStyle name="Normal 18 2 5 4 6" xfId="13075" xr:uid="{00000000-0005-0000-0000-000014330000}"/>
    <cellStyle name="Normal 18 2 5 4 6 2" xfId="13076" xr:uid="{00000000-0005-0000-0000-000015330000}"/>
    <cellStyle name="Normal 18 2 5 4 7" xfId="13077" xr:uid="{00000000-0005-0000-0000-000016330000}"/>
    <cellStyle name="Normal 18 2 5 5" xfId="13078" xr:uid="{00000000-0005-0000-0000-000017330000}"/>
    <cellStyle name="Normal 18 2 5 5 2" xfId="13079" xr:uid="{00000000-0005-0000-0000-000018330000}"/>
    <cellStyle name="Normal 18 2 5 5 2 2" xfId="13080" xr:uid="{00000000-0005-0000-0000-000019330000}"/>
    <cellStyle name="Normal 18 2 5 5 2 2 2" xfId="13081" xr:uid="{00000000-0005-0000-0000-00001A330000}"/>
    <cellStyle name="Normal 18 2 5 5 2 3" xfId="13082" xr:uid="{00000000-0005-0000-0000-00001B330000}"/>
    <cellStyle name="Normal 18 2 5 5 3" xfId="13083" xr:uid="{00000000-0005-0000-0000-00001C330000}"/>
    <cellStyle name="Normal 18 2 5 5 3 2" xfId="13084" xr:uid="{00000000-0005-0000-0000-00001D330000}"/>
    <cellStyle name="Normal 18 2 5 5 3 2 2" xfId="13085" xr:uid="{00000000-0005-0000-0000-00001E330000}"/>
    <cellStyle name="Normal 18 2 5 5 3 3" xfId="13086" xr:uid="{00000000-0005-0000-0000-00001F330000}"/>
    <cellStyle name="Normal 18 2 5 5 4" xfId="13087" xr:uid="{00000000-0005-0000-0000-000020330000}"/>
    <cellStyle name="Normal 18 2 5 5 4 2" xfId="13088" xr:uid="{00000000-0005-0000-0000-000021330000}"/>
    <cellStyle name="Normal 18 2 5 5 4 2 2" xfId="13089" xr:uid="{00000000-0005-0000-0000-000022330000}"/>
    <cellStyle name="Normal 18 2 5 5 4 3" xfId="13090" xr:uid="{00000000-0005-0000-0000-000023330000}"/>
    <cellStyle name="Normal 18 2 5 5 5" xfId="13091" xr:uid="{00000000-0005-0000-0000-000024330000}"/>
    <cellStyle name="Normal 18 2 5 5 5 2" xfId="13092" xr:uid="{00000000-0005-0000-0000-000025330000}"/>
    <cellStyle name="Normal 18 2 5 5 6" xfId="13093" xr:uid="{00000000-0005-0000-0000-000026330000}"/>
    <cellStyle name="Normal 18 2 5 5 6 2" xfId="13094" xr:uid="{00000000-0005-0000-0000-000027330000}"/>
    <cellStyle name="Normal 18 2 5 5 7" xfId="13095" xr:uid="{00000000-0005-0000-0000-000028330000}"/>
    <cellStyle name="Normal 18 2 5 6" xfId="13096" xr:uid="{00000000-0005-0000-0000-000029330000}"/>
    <cellStyle name="Normal 18 2 5 6 2" xfId="13097" xr:uid="{00000000-0005-0000-0000-00002A330000}"/>
    <cellStyle name="Normal 18 2 5 6 2 2" xfId="13098" xr:uid="{00000000-0005-0000-0000-00002B330000}"/>
    <cellStyle name="Normal 18 2 5 6 3" xfId="13099" xr:uid="{00000000-0005-0000-0000-00002C330000}"/>
    <cellStyle name="Normal 18 2 5 7" xfId="13100" xr:uid="{00000000-0005-0000-0000-00002D330000}"/>
    <cellStyle name="Normal 18 2 5 7 2" xfId="13101" xr:uid="{00000000-0005-0000-0000-00002E330000}"/>
    <cellStyle name="Normal 18 2 5 7 2 2" xfId="13102" xr:uid="{00000000-0005-0000-0000-00002F330000}"/>
    <cellStyle name="Normal 18 2 5 7 3" xfId="13103" xr:uid="{00000000-0005-0000-0000-000030330000}"/>
    <cellStyle name="Normal 18 2 5 8" xfId="13104" xr:uid="{00000000-0005-0000-0000-000031330000}"/>
    <cellStyle name="Normal 18 2 5 8 2" xfId="13105" xr:uid="{00000000-0005-0000-0000-000032330000}"/>
    <cellStyle name="Normal 18 2 5 8 2 2" xfId="13106" xr:uid="{00000000-0005-0000-0000-000033330000}"/>
    <cellStyle name="Normal 18 2 5 8 3" xfId="13107" xr:uid="{00000000-0005-0000-0000-000034330000}"/>
    <cellStyle name="Normal 18 2 5 9" xfId="13108" xr:uid="{00000000-0005-0000-0000-000035330000}"/>
    <cellStyle name="Normal 18 2 5 9 2" xfId="13109" xr:uid="{00000000-0005-0000-0000-000036330000}"/>
    <cellStyle name="Normal 18 2 6" xfId="13110" xr:uid="{00000000-0005-0000-0000-000037330000}"/>
    <cellStyle name="Normal 18 2 6 2" xfId="13111" xr:uid="{00000000-0005-0000-0000-000038330000}"/>
    <cellStyle name="Normal 18 2 6 2 2" xfId="13112" xr:uid="{00000000-0005-0000-0000-000039330000}"/>
    <cellStyle name="Normal 18 2 6 2 2 2" xfId="13113" xr:uid="{00000000-0005-0000-0000-00003A330000}"/>
    <cellStyle name="Normal 18 2 6 2 2 2 2" xfId="13114" xr:uid="{00000000-0005-0000-0000-00003B330000}"/>
    <cellStyle name="Normal 18 2 6 2 2 3" xfId="13115" xr:uid="{00000000-0005-0000-0000-00003C330000}"/>
    <cellStyle name="Normal 18 2 6 2 3" xfId="13116" xr:uid="{00000000-0005-0000-0000-00003D330000}"/>
    <cellStyle name="Normal 18 2 6 2 3 2" xfId="13117" xr:uid="{00000000-0005-0000-0000-00003E330000}"/>
    <cellStyle name="Normal 18 2 6 2 3 2 2" xfId="13118" xr:uid="{00000000-0005-0000-0000-00003F330000}"/>
    <cellStyle name="Normal 18 2 6 2 3 3" xfId="13119" xr:uid="{00000000-0005-0000-0000-000040330000}"/>
    <cellStyle name="Normal 18 2 6 2 4" xfId="13120" xr:uid="{00000000-0005-0000-0000-000041330000}"/>
    <cellStyle name="Normal 18 2 6 2 4 2" xfId="13121" xr:uid="{00000000-0005-0000-0000-000042330000}"/>
    <cellStyle name="Normal 18 2 6 2 4 2 2" xfId="13122" xr:uid="{00000000-0005-0000-0000-000043330000}"/>
    <cellStyle name="Normal 18 2 6 2 4 3" xfId="13123" xr:uid="{00000000-0005-0000-0000-000044330000}"/>
    <cellStyle name="Normal 18 2 6 2 5" xfId="13124" xr:uid="{00000000-0005-0000-0000-000045330000}"/>
    <cellStyle name="Normal 18 2 6 2 5 2" xfId="13125" xr:uid="{00000000-0005-0000-0000-000046330000}"/>
    <cellStyle name="Normal 18 2 6 2 6" xfId="13126" xr:uid="{00000000-0005-0000-0000-000047330000}"/>
    <cellStyle name="Normal 18 2 6 2 6 2" xfId="13127" xr:uid="{00000000-0005-0000-0000-000048330000}"/>
    <cellStyle name="Normal 18 2 6 2 7" xfId="13128" xr:uid="{00000000-0005-0000-0000-000049330000}"/>
    <cellStyle name="Normal 18 2 6 3" xfId="13129" xr:uid="{00000000-0005-0000-0000-00004A330000}"/>
    <cellStyle name="Normal 18 2 6 3 2" xfId="13130" xr:uid="{00000000-0005-0000-0000-00004B330000}"/>
    <cellStyle name="Normal 18 2 6 3 2 2" xfId="13131" xr:uid="{00000000-0005-0000-0000-00004C330000}"/>
    <cellStyle name="Normal 18 2 6 3 2 2 2" xfId="13132" xr:uid="{00000000-0005-0000-0000-00004D330000}"/>
    <cellStyle name="Normal 18 2 6 3 2 3" xfId="13133" xr:uid="{00000000-0005-0000-0000-00004E330000}"/>
    <cellStyle name="Normal 18 2 6 3 3" xfId="13134" xr:uid="{00000000-0005-0000-0000-00004F330000}"/>
    <cellStyle name="Normal 18 2 6 3 3 2" xfId="13135" xr:uid="{00000000-0005-0000-0000-000050330000}"/>
    <cellStyle name="Normal 18 2 6 3 3 2 2" xfId="13136" xr:uid="{00000000-0005-0000-0000-000051330000}"/>
    <cellStyle name="Normal 18 2 6 3 3 3" xfId="13137" xr:uid="{00000000-0005-0000-0000-000052330000}"/>
    <cellStyle name="Normal 18 2 6 3 4" xfId="13138" xr:uid="{00000000-0005-0000-0000-000053330000}"/>
    <cellStyle name="Normal 18 2 6 3 4 2" xfId="13139" xr:uid="{00000000-0005-0000-0000-000054330000}"/>
    <cellStyle name="Normal 18 2 6 3 4 2 2" xfId="13140" xr:uid="{00000000-0005-0000-0000-000055330000}"/>
    <cellStyle name="Normal 18 2 6 3 4 3" xfId="13141" xr:uid="{00000000-0005-0000-0000-000056330000}"/>
    <cellStyle name="Normal 18 2 6 3 5" xfId="13142" xr:uid="{00000000-0005-0000-0000-000057330000}"/>
    <cellStyle name="Normal 18 2 6 3 5 2" xfId="13143" xr:uid="{00000000-0005-0000-0000-000058330000}"/>
    <cellStyle name="Normal 18 2 6 3 6" xfId="13144" xr:uid="{00000000-0005-0000-0000-000059330000}"/>
    <cellStyle name="Normal 18 2 6 3 6 2" xfId="13145" xr:uid="{00000000-0005-0000-0000-00005A330000}"/>
    <cellStyle name="Normal 18 2 6 3 7" xfId="13146" xr:uid="{00000000-0005-0000-0000-00005B330000}"/>
    <cellStyle name="Normal 18 2 6 4" xfId="13147" xr:uid="{00000000-0005-0000-0000-00005C330000}"/>
    <cellStyle name="Normal 18 2 6 4 2" xfId="13148" xr:uid="{00000000-0005-0000-0000-00005D330000}"/>
    <cellStyle name="Normal 18 2 6 4 2 2" xfId="13149" xr:uid="{00000000-0005-0000-0000-00005E330000}"/>
    <cellStyle name="Normal 18 2 6 4 3" xfId="13150" xr:uid="{00000000-0005-0000-0000-00005F330000}"/>
    <cellStyle name="Normal 18 2 6 5" xfId="13151" xr:uid="{00000000-0005-0000-0000-000060330000}"/>
    <cellStyle name="Normal 18 2 6 5 2" xfId="13152" xr:uid="{00000000-0005-0000-0000-000061330000}"/>
    <cellStyle name="Normal 18 2 6 5 2 2" xfId="13153" xr:uid="{00000000-0005-0000-0000-000062330000}"/>
    <cellStyle name="Normal 18 2 6 5 3" xfId="13154" xr:uid="{00000000-0005-0000-0000-000063330000}"/>
    <cellStyle name="Normal 18 2 6 6" xfId="13155" xr:uid="{00000000-0005-0000-0000-000064330000}"/>
    <cellStyle name="Normal 18 2 6 6 2" xfId="13156" xr:uid="{00000000-0005-0000-0000-000065330000}"/>
    <cellStyle name="Normal 18 2 6 6 2 2" xfId="13157" xr:uid="{00000000-0005-0000-0000-000066330000}"/>
    <cellStyle name="Normal 18 2 6 6 3" xfId="13158" xr:uid="{00000000-0005-0000-0000-000067330000}"/>
    <cellStyle name="Normal 18 2 6 7" xfId="13159" xr:uid="{00000000-0005-0000-0000-000068330000}"/>
    <cellStyle name="Normal 18 2 6 7 2" xfId="13160" xr:uid="{00000000-0005-0000-0000-000069330000}"/>
    <cellStyle name="Normal 18 2 6 8" xfId="13161" xr:uid="{00000000-0005-0000-0000-00006A330000}"/>
    <cellStyle name="Normal 18 2 6 8 2" xfId="13162" xr:uid="{00000000-0005-0000-0000-00006B330000}"/>
    <cellStyle name="Normal 18 2 6 9" xfId="13163" xr:uid="{00000000-0005-0000-0000-00006C330000}"/>
    <cellStyle name="Normal 18 2 7" xfId="13164" xr:uid="{00000000-0005-0000-0000-00006D330000}"/>
    <cellStyle name="Normal 18 2 7 2" xfId="13165" xr:uid="{00000000-0005-0000-0000-00006E330000}"/>
    <cellStyle name="Normal 18 2 7 2 2" xfId="13166" xr:uid="{00000000-0005-0000-0000-00006F330000}"/>
    <cellStyle name="Normal 18 2 7 2 2 2" xfId="13167" xr:uid="{00000000-0005-0000-0000-000070330000}"/>
    <cellStyle name="Normal 18 2 7 2 2 2 2" xfId="13168" xr:uid="{00000000-0005-0000-0000-000071330000}"/>
    <cellStyle name="Normal 18 2 7 2 2 3" xfId="13169" xr:uid="{00000000-0005-0000-0000-000072330000}"/>
    <cellStyle name="Normal 18 2 7 2 3" xfId="13170" xr:uid="{00000000-0005-0000-0000-000073330000}"/>
    <cellStyle name="Normal 18 2 7 2 3 2" xfId="13171" xr:uid="{00000000-0005-0000-0000-000074330000}"/>
    <cellStyle name="Normal 18 2 7 2 3 2 2" xfId="13172" xr:uid="{00000000-0005-0000-0000-000075330000}"/>
    <cellStyle name="Normal 18 2 7 2 3 3" xfId="13173" xr:uid="{00000000-0005-0000-0000-000076330000}"/>
    <cellStyle name="Normal 18 2 7 2 4" xfId="13174" xr:uid="{00000000-0005-0000-0000-000077330000}"/>
    <cellStyle name="Normal 18 2 7 2 4 2" xfId="13175" xr:uid="{00000000-0005-0000-0000-000078330000}"/>
    <cellStyle name="Normal 18 2 7 2 4 2 2" xfId="13176" xr:uid="{00000000-0005-0000-0000-000079330000}"/>
    <cellStyle name="Normal 18 2 7 2 4 3" xfId="13177" xr:uid="{00000000-0005-0000-0000-00007A330000}"/>
    <cellStyle name="Normal 18 2 7 2 5" xfId="13178" xr:uid="{00000000-0005-0000-0000-00007B330000}"/>
    <cellStyle name="Normal 18 2 7 2 5 2" xfId="13179" xr:uid="{00000000-0005-0000-0000-00007C330000}"/>
    <cellStyle name="Normal 18 2 7 2 6" xfId="13180" xr:uid="{00000000-0005-0000-0000-00007D330000}"/>
    <cellStyle name="Normal 18 2 7 2 6 2" xfId="13181" xr:uid="{00000000-0005-0000-0000-00007E330000}"/>
    <cellStyle name="Normal 18 2 7 2 7" xfId="13182" xr:uid="{00000000-0005-0000-0000-00007F330000}"/>
    <cellStyle name="Normal 18 2 7 3" xfId="13183" xr:uid="{00000000-0005-0000-0000-000080330000}"/>
    <cellStyle name="Normal 18 2 7 3 2" xfId="13184" xr:uid="{00000000-0005-0000-0000-000081330000}"/>
    <cellStyle name="Normal 18 2 7 3 2 2" xfId="13185" xr:uid="{00000000-0005-0000-0000-000082330000}"/>
    <cellStyle name="Normal 18 2 7 3 3" xfId="13186" xr:uid="{00000000-0005-0000-0000-000083330000}"/>
    <cellStyle name="Normal 18 2 7 4" xfId="13187" xr:uid="{00000000-0005-0000-0000-000084330000}"/>
    <cellStyle name="Normal 18 2 7 4 2" xfId="13188" xr:uid="{00000000-0005-0000-0000-000085330000}"/>
    <cellStyle name="Normal 18 2 7 4 2 2" xfId="13189" xr:uid="{00000000-0005-0000-0000-000086330000}"/>
    <cellStyle name="Normal 18 2 7 4 3" xfId="13190" xr:uid="{00000000-0005-0000-0000-000087330000}"/>
    <cellStyle name="Normal 18 2 7 5" xfId="13191" xr:uid="{00000000-0005-0000-0000-000088330000}"/>
    <cellStyle name="Normal 18 2 7 5 2" xfId="13192" xr:uid="{00000000-0005-0000-0000-000089330000}"/>
    <cellStyle name="Normal 18 2 7 5 2 2" xfId="13193" xr:uid="{00000000-0005-0000-0000-00008A330000}"/>
    <cellStyle name="Normal 18 2 7 5 3" xfId="13194" xr:uid="{00000000-0005-0000-0000-00008B330000}"/>
    <cellStyle name="Normal 18 2 7 6" xfId="13195" xr:uid="{00000000-0005-0000-0000-00008C330000}"/>
    <cellStyle name="Normal 18 2 7 6 2" xfId="13196" xr:uid="{00000000-0005-0000-0000-00008D330000}"/>
    <cellStyle name="Normal 18 2 7 7" xfId="13197" xr:uid="{00000000-0005-0000-0000-00008E330000}"/>
    <cellStyle name="Normal 18 2 7 7 2" xfId="13198" xr:uid="{00000000-0005-0000-0000-00008F330000}"/>
    <cellStyle name="Normal 18 2 7 8" xfId="13199" xr:uid="{00000000-0005-0000-0000-000090330000}"/>
    <cellStyle name="Normal 18 2 8" xfId="13200" xr:uid="{00000000-0005-0000-0000-000091330000}"/>
    <cellStyle name="Normal 18 2 8 2" xfId="13201" xr:uid="{00000000-0005-0000-0000-000092330000}"/>
    <cellStyle name="Normal 18 2 8 2 2" xfId="13202" xr:uid="{00000000-0005-0000-0000-000093330000}"/>
    <cellStyle name="Normal 18 2 8 2 2 2" xfId="13203" xr:uid="{00000000-0005-0000-0000-000094330000}"/>
    <cellStyle name="Normal 18 2 8 2 3" xfId="13204" xr:uid="{00000000-0005-0000-0000-000095330000}"/>
    <cellStyle name="Normal 18 2 8 3" xfId="13205" xr:uid="{00000000-0005-0000-0000-000096330000}"/>
    <cellStyle name="Normal 18 2 8 3 2" xfId="13206" xr:uid="{00000000-0005-0000-0000-000097330000}"/>
    <cellStyle name="Normal 18 2 8 3 2 2" xfId="13207" xr:uid="{00000000-0005-0000-0000-000098330000}"/>
    <cellStyle name="Normal 18 2 8 3 3" xfId="13208" xr:uid="{00000000-0005-0000-0000-000099330000}"/>
    <cellStyle name="Normal 18 2 8 4" xfId="13209" xr:uid="{00000000-0005-0000-0000-00009A330000}"/>
    <cellStyle name="Normal 18 2 8 4 2" xfId="13210" xr:uid="{00000000-0005-0000-0000-00009B330000}"/>
    <cellStyle name="Normal 18 2 8 4 2 2" xfId="13211" xr:uid="{00000000-0005-0000-0000-00009C330000}"/>
    <cellStyle name="Normal 18 2 8 4 3" xfId="13212" xr:uid="{00000000-0005-0000-0000-00009D330000}"/>
    <cellStyle name="Normal 18 2 8 5" xfId="13213" xr:uid="{00000000-0005-0000-0000-00009E330000}"/>
    <cellStyle name="Normal 18 2 8 5 2" xfId="13214" xr:uid="{00000000-0005-0000-0000-00009F330000}"/>
    <cellStyle name="Normal 18 2 8 6" xfId="13215" xr:uid="{00000000-0005-0000-0000-0000A0330000}"/>
    <cellStyle name="Normal 18 2 8 6 2" xfId="13216" xr:uid="{00000000-0005-0000-0000-0000A1330000}"/>
    <cellStyle name="Normal 18 2 8 7" xfId="13217" xr:uid="{00000000-0005-0000-0000-0000A2330000}"/>
    <cellStyle name="Normal 18 2 9" xfId="13218" xr:uid="{00000000-0005-0000-0000-0000A3330000}"/>
    <cellStyle name="Normal 18 2 9 2" xfId="13219" xr:uid="{00000000-0005-0000-0000-0000A4330000}"/>
    <cellStyle name="Normal 18 2 9 2 2" xfId="13220" xr:uid="{00000000-0005-0000-0000-0000A5330000}"/>
    <cellStyle name="Normal 18 2 9 2 2 2" xfId="13221" xr:uid="{00000000-0005-0000-0000-0000A6330000}"/>
    <cellStyle name="Normal 18 2 9 2 3" xfId="13222" xr:uid="{00000000-0005-0000-0000-0000A7330000}"/>
    <cellStyle name="Normal 18 2 9 3" xfId="13223" xr:uid="{00000000-0005-0000-0000-0000A8330000}"/>
    <cellStyle name="Normal 18 2 9 3 2" xfId="13224" xr:uid="{00000000-0005-0000-0000-0000A9330000}"/>
    <cellStyle name="Normal 18 2 9 3 2 2" xfId="13225" xr:uid="{00000000-0005-0000-0000-0000AA330000}"/>
    <cellStyle name="Normal 18 2 9 3 3" xfId="13226" xr:uid="{00000000-0005-0000-0000-0000AB330000}"/>
    <cellStyle name="Normal 18 2 9 4" xfId="13227" xr:uid="{00000000-0005-0000-0000-0000AC330000}"/>
    <cellStyle name="Normal 18 2 9 4 2" xfId="13228" xr:uid="{00000000-0005-0000-0000-0000AD330000}"/>
    <cellStyle name="Normal 18 2 9 4 2 2" xfId="13229" xr:uid="{00000000-0005-0000-0000-0000AE330000}"/>
    <cellStyle name="Normal 18 2 9 4 3" xfId="13230" xr:uid="{00000000-0005-0000-0000-0000AF330000}"/>
    <cellStyle name="Normal 18 2 9 5" xfId="13231" xr:uid="{00000000-0005-0000-0000-0000B0330000}"/>
    <cellStyle name="Normal 18 2 9 5 2" xfId="13232" xr:uid="{00000000-0005-0000-0000-0000B1330000}"/>
    <cellStyle name="Normal 18 2 9 6" xfId="13233" xr:uid="{00000000-0005-0000-0000-0000B2330000}"/>
    <cellStyle name="Normal 18 2 9 6 2" xfId="13234" xr:uid="{00000000-0005-0000-0000-0000B3330000}"/>
    <cellStyle name="Normal 18 2 9 7" xfId="13235" xr:uid="{00000000-0005-0000-0000-0000B4330000}"/>
    <cellStyle name="Normal 18 2_Confidential Information" xfId="13236" xr:uid="{00000000-0005-0000-0000-0000B5330000}"/>
    <cellStyle name="Normal 19" xfId="13237" xr:uid="{00000000-0005-0000-0000-0000B6330000}"/>
    <cellStyle name="Normal 19 10" xfId="13238" xr:uid="{00000000-0005-0000-0000-0000B7330000}"/>
    <cellStyle name="Normal 19 10 2" xfId="13239" xr:uid="{00000000-0005-0000-0000-0000B8330000}"/>
    <cellStyle name="Normal 19 10 2 2" xfId="13240" xr:uid="{00000000-0005-0000-0000-0000B9330000}"/>
    <cellStyle name="Normal 19 10 3" xfId="13241" xr:uid="{00000000-0005-0000-0000-0000BA330000}"/>
    <cellStyle name="Normal 19 11" xfId="13242" xr:uid="{00000000-0005-0000-0000-0000BB330000}"/>
    <cellStyle name="Normal 19 11 2" xfId="13243" xr:uid="{00000000-0005-0000-0000-0000BC330000}"/>
    <cellStyle name="Normal 19 11 2 2" xfId="13244" xr:uid="{00000000-0005-0000-0000-0000BD330000}"/>
    <cellStyle name="Normal 19 11 3" xfId="13245" xr:uid="{00000000-0005-0000-0000-0000BE330000}"/>
    <cellStyle name="Normal 19 12" xfId="13246" xr:uid="{00000000-0005-0000-0000-0000BF330000}"/>
    <cellStyle name="Normal 19 12 2" xfId="13247" xr:uid="{00000000-0005-0000-0000-0000C0330000}"/>
    <cellStyle name="Normal 19 12 2 2" xfId="13248" xr:uid="{00000000-0005-0000-0000-0000C1330000}"/>
    <cellStyle name="Normal 19 12 3" xfId="13249" xr:uid="{00000000-0005-0000-0000-0000C2330000}"/>
    <cellStyle name="Normal 19 13" xfId="13250" xr:uid="{00000000-0005-0000-0000-0000C3330000}"/>
    <cellStyle name="Normal 19 13 2" xfId="13251" xr:uid="{00000000-0005-0000-0000-0000C4330000}"/>
    <cellStyle name="Normal 19 14" xfId="13252" xr:uid="{00000000-0005-0000-0000-0000C5330000}"/>
    <cellStyle name="Normal 19 14 2" xfId="13253" xr:uid="{00000000-0005-0000-0000-0000C6330000}"/>
    <cellStyle name="Normal 19 15" xfId="13254" xr:uid="{00000000-0005-0000-0000-0000C7330000}"/>
    <cellStyle name="Normal 19 2" xfId="13255" xr:uid="{00000000-0005-0000-0000-0000C8330000}"/>
    <cellStyle name="Normal 19 2 10" xfId="13256" xr:uid="{00000000-0005-0000-0000-0000C9330000}"/>
    <cellStyle name="Normal 19 2 10 2" xfId="13257" xr:uid="{00000000-0005-0000-0000-0000CA330000}"/>
    <cellStyle name="Normal 19 2 10 2 2" xfId="13258" xr:uid="{00000000-0005-0000-0000-0000CB330000}"/>
    <cellStyle name="Normal 19 2 10 3" xfId="13259" xr:uid="{00000000-0005-0000-0000-0000CC330000}"/>
    <cellStyle name="Normal 19 2 11" xfId="13260" xr:uid="{00000000-0005-0000-0000-0000CD330000}"/>
    <cellStyle name="Normal 19 2 11 2" xfId="13261" xr:uid="{00000000-0005-0000-0000-0000CE330000}"/>
    <cellStyle name="Normal 19 2 12" xfId="13262" xr:uid="{00000000-0005-0000-0000-0000CF330000}"/>
    <cellStyle name="Normal 19 2 12 2" xfId="13263" xr:uid="{00000000-0005-0000-0000-0000D0330000}"/>
    <cellStyle name="Normal 19 2 13" xfId="13264" xr:uid="{00000000-0005-0000-0000-0000D1330000}"/>
    <cellStyle name="Normal 19 2 2" xfId="13265" xr:uid="{00000000-0005-0000-0000-0000D2330000}"/>
    <cellStyle name="Normal 19 2 2 10" xfId="13266" xr:uid="{00000000-0005-0000-0000-0000D3330000}"/>
    <cellStyle name="Normal 19 2 2 10 2" xfId="13267" xr:uid="{00000000-0005-0000-0000-0000D4330000}"/>
    <cellStyle name="Normal 19 2 2 11" xfId="13268" xr:uid="{00000000-0005-0000-0000-0000D5330000}"/>
    <cellStyle name="Normal 19 2 2 2" xfId="13269" xr:uid="{00000000-0005-0000-0000-0000D6330000}"/>
    <cellStyle name="Normal 19 2 2 2 2" xfId="13270" xr:uid="{00000000-0005-0000-0000-0000D7330000}"/>
    <cellStyle name="Normal 19 2 2 2 2 2" xfId="13271" xr:uid="{00000000-0005-0000-0000-0000D8330000}"/>
    <cellStyle name="Normal 19 2 2 2 2 2 2" xfId="13272" xr:uid="{00000000-0005-0000-0000-0000D9330000}"/>
    <cellStyle name="Normal 19 2 2 2 2 2 2 2" xfId="13273" xr:uid="{00000000-0005-0000-0000-0000DA330000}"/>
    <cellStyle name="Normal 19 2 2 2 2 2 3" xfId="13274" xr:uid="{00000000-0005-0000-0000-0000DB330000}"/>
    <cellStyle name="Normal 19 2 2 2 2 3" xfId="13275" xr:uid="{00000000-0005-0000-0000-0000DC330000}"/>
    <cellStyle name="Normal 19 2 2 2 2 3 2" xfId="13276" xr:uid="{00000000-0005-0000-0000-0000DD330000}"/>
    <cellStyle name="Normal 19 2 2 2 2 3 2 2" xfId="13277" xr:uid="{00000000-0005-0000-0000-0000DE330000}"/>
    <cellStyle name="Normal 19 2 2 2 2 3 3" xfId="13278" xr:uid="{00000000-0005-0000-0000-0000DF330000}"/>
    <cellStyle name="Normal 19 2 2 2 2 4" xfId="13279" xr:uid="{00000000-0005-0000-0000-0000E0330000}"/>
    <cellStyle name="Normal 19 2 2 2 2 4 2" xfId="13280" xr:uid="{00000000-0005-0000-0000-0000E1330000}"/>
    <cellStyle name="Normal 19 2 2 2 2 4 2 2" xfId="13281" xr:uid="{00000000-0005-0000-0000-0000E2330000}"/>
    <cellStyle name="Normal 19 2 2 2 2 4 3" xfId="13282" xr:uid="{00000000-0005-0000-0000-0000E3330000}"/>
    <cellStyle name="Normal 19 2 2 2 2 5" xfId="13283" xr:uid="{00000000-0005-0000-0000-0000E4330000}"/>
    <cellStyle name="Normal 19 2 2 2 2 5 2" xfId="13284" xr:uid="{00000000-0005-0000-0000-0000E5330000}"/>
    <cellStyle name="Normal 19 2 2 2 2 6" xfId="13285" xr:uid="{00000000-0005-0000-0000-0000E6330000}"/>
    <cellStyle name="Normal 19 2 2 2 2 6 2" xfId="13286" xr:uid="{00000000-0005-0000-0000-0000E7330000}"/>
    <cellStyle name="Normal 19 2 2 2 2 7" xfId="13287" xr:uid="{00000000-0005-0000-0000-0000E8330000}"/>
    <cellStyle name="Normal 19 2 2 2 3" xfId="13288" xr:uid="{00000000-0005-0000-0000-0000E9330000}"/>
    <cellStyle name="Normal 19 2 2 2 3 2" xfId="13289" xr:uid="{00000000-0005-0000-0000-0000EA330000}"/>
    <cellStyle name="Normal 19 2 2 2 3 2 2" xfId="13290" xr:uid="{00000000-0005-0000-0000-0000EB330000}"/>
    <cellStyle name="Normal 19 2 2 2 3 2 2 2" xfId="13291" xr:uid="{00000000-0005-0000-0000-0000EC330000}"/>
    <cellStyle name="Normal 19 2 2 2 3 2 3" xfId="13292" xr:uid="{00000000-0005-0000-0000-0000ED330000}"/>
    <cellStyle name="Normal 19 2 2 2 3 3" xfId="13293" xr:uid="{00000000-0005-0000-0000-0000EE330000}"/>
    <cellStyle name="Normal 19 2 2 2 3 3 2" xfId="13294" xr:uid="{00000000-0005-0000-0000-0000EF330000}"/>
    <cellStyle name="Normal 19 2 2 2 3 3 2 2" xfId="13295" xr:uid="{00000000-0005-0000-0000-0000F0330000}"/>
    <cellStyle name="Normal 19 2 2 2 3 3 3" xfId="13296" xr:uid="{00000000-0005-0000-0000-0000F1330000}"/>
    <cellStyle name="Normal 19 2 2 2 3 4" xfId="13297" xr:uid="{00000000-0005-0000-0000-0000F2330000}"/>
    <cellStyle name="Normal 19 2 2 2 3 4 2" xfId="13298" xr:uid="{00000000-0005-0000-0000-0000F3330000}"/>
    <cellStyle name="Normal 19 2 2 2 3 4 2 2" xfId="13299" xr:uid="{00000000-0005-0000-0000-0000F4330000}"/>
    <cellStyle name="Normal 19 2 2 2 3 4 3" xfId="13300" xr:uid="{00000000-0005-0000-0000-0000F5330000}"/>
    <cellStyle name="Normal 19 2 2 2 3 5" xfId="13301" xr:uid="{00000000-0005-0000-0000-0000F6330000}"/>
    <cellStyle name="Normal 19 2 2 2 3 5 2" xfId="13302" xr:uid="{00000000-0005-0000-0000-0000F7330000}"/>
    <cellStyle name="Normal 19 2 2 2 3 6" xfId="13303" xr:uid="{00000000-0005-0000-0000-0000F8330000}"/>
    <cellStyle name="Normal 19 2 2 2 3 6 2" xfId="13304" xr:uid="{00000000-0005-0000-0000-0000F9330000}"/>
    <cellStyle name="Normal 19 2 2 2 3 7" xfId="13305" xr:uid="{00000000-0005-0000-0000-0000FA330000}"/>
    <cellStyle name="Normal 19 2 2 2 4" xfId="13306" xr:uid="{00000000-0005-0000-0000-0000FB330000}"/>
    <cellStyle name="Normal 19 2 2 2 4 2" xfId="13307" xr:uid="{00000000-0005-0000-0000-0000FC330000}"/>
    <cellStyle name="Normal 19 2 2 2 4 2 2" xfId="13308" xr:uid="{00000000-0005-0000-0000-0000FD330000}"/>
    <cellStyle name="Normal 19 2 2 2 4 3" xfId="13309" xr:uid="{00000000-0005-0000-0000-0000FE330000}"/>
    <cellStyle name="Normal 19 2 2 2 5" xfId="13310" xr:uid="{00000000-0005-0000-0000-0000FF330000}"/>
    <cellStyle name="Normal 19 2 2 2 5 2" xfId="13311" xr:uid="{00000000-0005-0000-0000-000000340000}"/>
    <cellStyle name="Normal 19 2 2 2 5 2 2" xfId="13312" xr:uid="{00000000-0005-0000-0000-000001340000}"/>
    <cellStyle name="Normal 19 2 2 2 5 3" xfId="13313" xr:uid="{00000000-0005-0000-0000-000002340000}"/>
    <cellStyle name="Normal 19 2 2 2 6" xfId="13314" xr:uid="{00000000-0005-0000-0000-000003340000}"/>
    <cellStyle name="Normal 19 2 2 2 6 2" xfId="13315" xr:uid="{00000000-0005-0000-0000-000004340000}"/>
    <cellStyle name="Normal 19 2 2 2 6 2 2" xfId="13316" xr:uid="{00000000-0005-0000-0000-000005340000}"/>
    <cellStyle name="Normal 19 2 2 2 6 3" xfId="13317" xr:uid="{00000000-0005-0000-0000-000006340000}"/>
    <cellStyle name="Normal 19 2 2 2 7" xfId="13318" xr:uid="{00000000-0005-0000-0000-000007340000}"/>
    <cellStyle name="Normal 19 2 2 2 7 2" xfId="13319" xr:uid="{00000000-0005-0000-0000-000008340000}"/>
    <cellStyle name="Normal 19 2 2 2 8" xfId="13320" xr:uid="{00000000-0005-0000-0000-000009340000}"/>
    <cellStyle name="Normal 19 2 2 2 8 2" xfId="13321" xr:uid="{00000000-0005-0000-0000-00000A340000}"/>
    <cellStyle name="Normal 19 2 2 2 9" xfId="13322" xr:uid="{00000000-0005-0000-0000-00000B340000}"/>
    <cellStyle name="Normal 19 2 2 3" xfId="13323" xr:uid="{00000000-0005-0000-0000-00000C340000}"/>
    <cellStyle name="Normal 19 2 2 3 2" xfId="13324" xr:uid="{00000000-0005-0000-0000-00000D340000}"/>
    <cellStyle name="Normal 19 2 2 3 2 2" xfId="13325" xr:uid="{00000000-0005-0000-0000-00000E340000}"/>
    <cellStyle name="Normal 19 2 2 3 2 2 2" xfId="13326" xr:uid="{00000000-0005-0000-0000-00000F340000}"/>
    <cellStyle name="Normal 19 2 2 3 2 2 2 2" xfId="13327" xr:uid="{00000000-0005-0000-0000-000010340000}"/>
    <cellStyle name="Normal 19 2 2 3 2 2 3" xfId="13328" xr:uid="{00000000-0005-0000-0000-000011340000}"/>
    <cellStyle name="Normal 19 2 2 3 2 3" xfId="13329" xr:uid="{00000000-0005-0000-0000-000012340000}"/>
    <cellStyle name="Normal 19 2 2 3 2 3 2" xfId="13330" xr:uid="{00000000-0005-0000-0000-000013340000}"/>
    <cellStyle name="Normal 19 2 2 3 2 3 2 2" xfId="13331" xr:uid="{00000000-0005-0000-0000-000014340000}"/>
    <cellStyle name="Normal 19 2 2 3 2 3 3" xfId="13332" xr:uid="{00000000-0005-0000-0000-000015340000}"/>
    <cellStyle name="Normal 19 2 2 3 2 4" xfId="13333" xr:uid="{00000000-0005-0000-0000-000016340000}"/>
    <cellStyle name="Normal 19 2 2 3 2 4 2" xfId="13334" xr:uid="{00000000-0005-0000-0000-000017340000}"/>
    <cellStyle name="Normal 19 2 2 3 2 4 2 2" xfId="13335" xr:uid="{00000000-0005-0000-0000-000018340000}"/>
    <cellStyle name="Normal 19 2 2 3 2 4 3" xfId="13336" xr:uid="{00000000-0005-0000-0000-000019340000}"/>
    <cellStyle name="Normal 19 2 2 3 2 5" xfId="13337" xr:uid="{00000000-0005-0000-0000-00001A340000}"/>
    <cellStyle name="Normal 19 2 2 3 2 5 2" xfId="13338" xr:uid="{00000000-0005-0000-0000-00001B340000}"/>
    <cellStyle name="Normal 19 2 2 3 2 6" xfId="13339" xr:uid="{00000000-0005-0000-0000-00001C340000}"/>
    <cellStyle name="Normal 19 2 2 3 2 6 2" xfId="13340" xr:uid="{00000000-0005-0000-0000-00001D340000}"/>
    <cellStyle name="Normal 19 2 2 3 2 7" xfId="13341" xr:uid="{00000000-0005-0000-0000-00001E340000}"/>
    <cellStyle name="Normal 19 2 2 3 3" xfId="13342" xr:uid="{00000000-0005-0000-0000-00001F340000}"/>
    <cellStyle name="Normal 19 2 2 3 3 2" xfId="13343" xr:uid="{00000000-0005-0000-0000-000020340000}"/>
    <cellStyle name="Normal 19 2 2 3 3 2 2" xfId="13344" xr:uid="{00000000-0005-0000-0000-000021340000}"/>
    <cellStyle name="Normal 19 2 2 3 3 3" xfId="13345" xr:uid="{00000000-0005-0000-0000-000022340000}"/>
    <cellStyle name="Normal 19 2 2 3 4" xfId="13346" xr:uid="{00000000-0005-0000-0000-000023340000}"/>
    <cellStyle name="Normal 19 2 2 3 4 2" xfId="13347" xr:uid="{00000000-0005-0000-0000-000024340000}"/>
    <cellStyle name="Normal 19 2 2 3 4 2 2" xfId="13348" xr:uid="{00000000-0005-0000-0000-000025340000}"/>
    <cellStyle name="Normal 19 2 2 3 4 3" xfId="13349" xr:uid="{00000000-0005-0000-0000-000026340000}"/>
    <cellStyle name="Normal 19 2 2 3 5" xfId="13350" xr:uid="{00000000-0005-0000-0000-000027340000}"/>
    <cellStyle name="Normal 19 2 2 3 5 2" xfId="13351" xr:uid="{00000000-0005-0000-0000-000028340000}"/>
    <cellStyle name="Normal 19 2 2 3 5 2 2" xfId="13352" xr:uid="{00000000-0005-0000-0000-000029340000}"/>
    <cellStyle name="Normal 19 2 2 3 5 3" xfId="13353" xr:uid="{00000000-0005-0000-0000-00002A340000}"/>
    <cellStyle name="Normal 19 2 2 3 6" xfId="13354" xr:uid="{00000000-0005-0000-0000-00002B340000}"/>
    <cellStyle name="Normal 19 2 2 3 6 2" xfId="13355" xr:uid="{00000000-0005-0000-0000-00002C340000}"/>
    <cellStyle name="Normal 19 2 2 3 7" xfId="13356" xr:uid="{00000000-0005-0000-0000-00002D340000}"/>
    <cellStyle name="Normal 19 2 2 3 7 2" xfId="13357" xr:uid="{00000000-0005-0000-0000-00002E340000}"/>
    <cellStyle name="Normal 19 2 2 3 8" xfId="13358" xr:uid="{00000000-0005-0000-0000-00002F340000}"/>
    <cellStyle name="Normal 19 2 2 4" xfId="13359" xr:uid="{00000000-0005-0000-0000-000030340000}"/>
    <cellStyle name="Normal 19 2 2 4 2" xfId="13360" xr:uid="{00000000-0005-0000-0000-000031340000}"/>
    <cellStyle name="Normal 19 2 2 4 2 2" xfId="13361" xr:uid="{00000000-0005-0000-0000-000032340000}"/>
    <cellStyle name="Normal 19 2 2 4 2 2 2" xfId="13362" xr:uid="{00000000-0005-0000-0000-000033340000}"/>
    <cellStyle name="Normal 19 2 2 4 2 3" xfId="13363" xr:uid="{00000000-0005-0000-0000-000034340000}"/>
    <cellStyle name="Normal 19 2 2 4 3" xfId="13364" xr:uid="{00000000-0005-0000-0000-000035340000}"/>
    <cellStyle name="Normal 19 2 2 4 3 2" xfId="13365" xr:uid="{00000000-0005-0000-0000-000036340000}"/>
    <cellStyle name="Normal 19 2 2 4 3 2 2" xfId="13366" xr:uid="{00000000-0005-0000-0000-000037340000}"/>
    <cellStyle name="Normal 19 2 2 4 3 3" xfId="13367" xr:uid="{00000000-0005-0000-0000-000038340000}"/>
    <cellStyle name="Normal 19 2 2 4 4" xfId="13368" xr:uid="{00000000-0005-0000-0000-000039340000}"/>
    <cellStyle name="Normal 19 2 2 4 4 2" xfId="13369" xr:uid="{00000000-0005-0000-0000-00003A340000}"/>
    <cellStyle name="Normal 19 2 2 4 4 2 2" xfId="13370" xr:uid="{00000000-0005-0000-0000-00003B340000}"/>
    <cellStyle name="Normal 19 2 2 4 4 3" xfId="13371" xr:uid="{00000000-0005-0000-0000-00003C340000}"/>
    <cellStyle name="Normal 19 2 2 4 5" xfId="13372" xr:uid="{00000000-0005-0000-0000-00003D340000}"/>
    <cellStyle name="Normal 19 2 2 4 5 2" xfId="13373" xr:uid="{00000000-0005-0000-0000-00003E340000}"/>
    <cellStyle name="Normal 19 2 2 4 6" xfId="13374" xr:uid="{00000000-0005-0000-0000-00003F340000}"/>
    <cellStyle name="Normal 19 2 2 4 6 2" xfId="13375" xr:uid="{00000000-0005-0000-0000-000040340000}"/>
    <cellStyle name="Normal 19 2 2 4 7" xfId="13376" xr:uid="{00000000-0005-0000-0000-000041340000}"/>
    <cellStyle name="Normal 19 2 2 5" xfId="13377" xr:uid="{00000000-0005-0000-0000-000042340000}"/>
    <cellStyle name="Normal 19 2 2 5 2" xfId="13378" xr:uid="{00000000-0005-0000-0000-000043340000}"/>
    <cellStyle name="Normal 19 2 2 5 2 2" xfId="13379" xr:uid="{00000000-0005-0000-0000-000044340000}"/>
    <cellStyle name="Normal 19 2 2 5 2 2 2" xfId="13380" xr:uid="{00000000-0005-0000-0000-000045340000}"/>
    <cellStyle name="Normal 19 2 2 5 2 3" xfId="13381" xr:uid="{00000000-0005-0000-0000-000046340000}"/>
    <cellStyle name="Normal 19 2 2 5 3" xfId="13382" xr:uid="{00000000-0005-0000-0000-000047340000}"/>
    <cellStyle name="Normal 19 2 2 5 3 2" xfId="13383" xr:uid="{00000000-0005-0000-0000-000048340000}"/>
    <cellStyle name="Normal 19 2 2 5 3 2 2" xfId="13384" xr:uid="{00000000-0005-0000-0000-000049340000}"/>
    <cellStyle name="Normal 19 2 2 5 3 3" xfId="13385" xr:uid="{00000000-0005-0000-0000-00004A340000}"/>
    <cellStyle name="Normal 19 2 2 5 4" xfId="13386" xr:uid="{00000000-0005-0000-0000-00004B340000}"/>
    <cellStyle name="Normal 19 2 2 5 4 2" xfId="13387" xr:uid="{00000000-0005-0000-0000-00004C340000}"/>
    <cellStyle name="Normal 19 2 2 5 4 2 2" xfId="13388" xr:uid="{00000000-0005-0000-0000-00004D340000}"/>
    <cellStyle name="Normal 19 2 2 5 4 3" xfId="13389" xr:uid="{00000000-0005-0000-0000-00004E340000}"/>
    <cellStyle name="Normal 19 2 2 5 5" xfId="13390" xr:uid="{00000000-0005-0000-0000-00004F340000}"/>
    <cellStyle name="Normal 19 2 2 5 5 2" xfId="13391" xr:uid="{00000000-0005-0000-0000-000050340000}"/>
    <cellStyle name="Normal 19 2 2 5 6" xfId="13392" xr:uid="{00000000-0005-0000-0000-000051340000}"/>
    <cellStyle name="Normal 19 2 2 5 6 2" xfId="13393" xr:uid="{00000000-0005-0000-0000-000052340000}"/>
    <cellStyle name="Normal 19 2 2 5 7" xfId="13394" xr:uid="{00000000-0005-0000-0000-000053340000}"/>
    <cellStyle name="Normal 19 2 2 6" xfId="13395" xr:uid="{00000000-0005-0000-0000-000054340000}"/>
    <cellStyle name="Normal 19 2 2 6 2" xfId="13396" xr:uid="{00000000-0005-0000-0000-000055340000}"/>
    <cellStyle name="Normal 19 2 2 6 2 2" xfId="13397" xr:uid="{00000000-0005-0000-0000-000056340000}"/>
    <cellStyle name="Normal 19 2 2 6 3" xfId="13398" xr:uid="{00000000-0005-0000-0000-000057340000}"/>
    <cellStyle name="Normal 19 2 2 7" xfId="13399" xr:uid="{00000000-0005-0000-0000-000058340000}"/>
    <cellStyle name="Normal 19 2 2 7 2" xfId="13400" xr:uid="{00000000-0005-0000-0000-000059340000}"/>
    <cellStyle name="Normal 19 2 2 7 2 2" xfId="13401" xr:uid="{00000000-0005-0000-0000-00005A340000}"/>
    <cellStyle name="Normal 19 2 2 7 3" xfId="13402" xr:uid="{00000000-0005-0000-0000-00005B340000}"/>
    <cellStyle name="Normal 19 2 2 8" xfId="13403" xr:uid="{00000000-0005-0000-0000-00005C340000}"/>
    <cellStyle name="Normal 19 2 2 8 2" xfId="13404" xr:uid="{00000000-0005-0000-0000-00005D340000}"/>
    <cellStyle name="Normal 19 2 2 8 2 2" xfId="13405" xr:uid="{00000000-0005-0000-0000-00005E340000}"/>
    <cellStyle name="Normal 19 2 2 8 3" xfId="13406" xr:uid="{00000000-0005-0000-0000-00005F340000}"/>
    <cellStyle name="Normal 19 2 2 9" xfId="13407" xr:uid="{00000000-0005-0000-0000-000060340000}"/>
    <cellStyle name="Normal 19 2 2 9 2" xfId="13408" xr:uid="{00000000-0005-0000-0000-000061340000}"/>
    <cellStyle name="Normal 19 2 3" xfId="13409" xr:uid="{00000000-0005-0000-0000-000062340000}"/>
    <cellStyle name="Normal 19 2 3 10" xfId="13410" xr:uid="{00000000-0005-0000-0000-000063340000}"/>
    <cellStyle name="Normal 19 2 3 10 2" xfId="13411" xr:uid="{00000000-0005-0000-0000-000064340000}"/>
    <cellStyle name="Normal 19 2 3 11" xfId="13412" xr:uid="{00000000-0005-0000-0000-000065340000}"/>
    <cellStyle name="Normal 19 2 3 2" xfId="13413" xr:uid="{00000000-0005-0000-0000-000066340000}"/>
    <cellStyle name="Normal 19 2 3 2 2" xfId="13414" xr:uid="{00000000-0005-0000-0000-000067340000}"/>
    <cellStyle name="Normal 19 2 3 2 2 2" xfId="13415" xr:uid="{00000000-0005-0000-0000-000068340000}"/>
    <cellStyle name="Normal 19 2 3 2 2 2 2" xfId="13416" xr:uid="{00000000-0005-0000-0000-000069340000}"/>
    <cellStyle name="Normal 19 2 3 2 2 2 2 2" xfId="13417" xr:uid="{00000000-0005-0000-0000-00006A340000}"/>
    <cellStyle name="Normal 19 2 3 2 2 2 3" xfId="13418" xr:uid="{00000000-0005-0000-0000-00006B340000}"/>
    <cellStyle name="Normal 19 2 3 2 2 3" xfId="13419" xr:uid="{00000000-0005-0000-0000-00006C340000}"/>
    <cellStyle name="Normal 19 2 3 2 2 3 2" xfId="13420" xr:uid="{00000000-0005-0000-0000-00006D340000}"/>
    <cellStyle name="Normal 19 2 3 2 2 3 2 2" xfId="13421" xr:uid="{00000000-0005-0000-0000-00006E340000}"/>
    <cellStyle name="Normal 19 2 3 2 2 3 3" xfId="13422" xr:uid="{00000000-0005-0000-0000-00006F340000}"/>
    <cellStyle name="Normal 19 2 3 2 2 4" xfId="13423" xr:uid="{00000000-0005-0000-0000-000070340000}"/>
    <cellStyle name="Normal 19 2 3 2 2 4 2" xfId="13424" xr:uid="{00000000-0005-0000-0000-000071340000}"/>
    <cellStyle name="Normal 19 2 3 2 2 4 2 2" xfId="13425" xr:uid="{00000000-0005-0000-0000-000072340000}"/>
    <cellStyle name="Normal 19 2 3 2 2 4 3" xfId="13426" xr:uid="{00000000-0005-0000-0000-000073340000}"/>
    <cellStyle name="Normal 19 2 3 2 2 5" xfId="13427" xr:uid="{00000000-0005-0000-0000-000074340000}"/>
    <cellStyle name="Normal 19 2 3 2 2 5 2" xfId="13428" xr:uid="{00000000-0005-0000-0000-000075340000}"/>
    <cellStyle name="Normal 19 2 3 2 2 6" xfId="13429" xr:uid="{00000000-0005-0000-0000-000076340000}"/>
    <cellStyle name="Normal 19 2 3 2 2 6 2" xfId="13430" xr:uid="{00000000-0005-0000-0000-000077340000}"/>
    <cellStyle name="Normal 19 2 3 2 2 7" xfId="13431" xr:uid="{00000000-0005-0000-0000-000078340000}"/>
    <cellStyle name="Normal 19 2 3 2 3" xfId="13432" xr:uid="{00000000-0005-0000-0000-000079340000}"/>
    <cellStyle name="Normal 19 2 3 2 3 2" xfId="13433" xr:uid="{00000000-0005-0000-0000-00007A340000}"/>
    <cellStyle name="Normal 19 2 3 2 3 2 2" xfId="13434" xr:uid="{00000000-0005-0000-0000-00007B340000}"/>
    <cellStyle name="Normal 19 2 3 2 3 2 2 2" xfId="13435" xr:uid="{00000000-0005-0000-0000-00007C340000}"/>
    <cellStyle name="Normal 19 2 3 2 3 2 3" xfId="13436" xr:uid="{00000000-0005-0000-0000-00007D340000}"/>
    <cellStyle name="Normal 19 2 3 2 3 3" xfId="13437" xr:uid="{00000000-0005-0000-0000-00007E340000}"/>
    <cellStyle name="Normal 19 2 3 2 3 3 2" xfId="13438" xr:uid="{00000000-0005-0000-0000-00007F340000}"/>
    <cellStyle name="Normal 19 2 3 2 3 3 2 2" xfId="13439" xr:uid="{00000000-0005-0000-0000-000080340000}"/>
    <cellStyle name="Normal 19 2 3 2 3 3 3" xfId="13440" xr:uid="{00000000-0005-0000-0000-000081340000}"/>
    <cellStyle name="Normal 19 2 3 2 3 4" xfId="13441" xr:uid="{00000000-0005-0000-0000-000082340000}"/>
    <cellStyle name="Normal 19 2 3 2 3 4 2" xfId="13442" xr:uid="{00000000-0005-0000-0000-000083340000}"/>
    <cellStyle name="Normal 19 2 3 2 3 4 2 2" xfId="13443" xr:uid="{00000000-0005-0000-0000-000084340000}"/>
    <cellStyle name="Normal 19 2 3 2 3 4 3" xfId="13444" xr:uid="{00000000-0005-0000-0000-000085340000}"/>
    <cellStyle name="Normal 19 2 3 2 3 5" xfId="13445" xr:uid="{00000000-0005-0000-0000-000086340000}"/>
    <cellStyle name="Normal 19 2 3 2 3 5 2" xfId="13446" xr:uid="{00000000-0005-0000-0000-000087340000}"/>
    <cellStyle name="Normal 19 2 3 2 3 6" xfId="13447" xr:uid="{00000000-0005-0000-0000-000088340000}"/>
    <cellStyle name="Normal 19 2 3 2 3 6 2" xfId="13448" xr:uid="{00000000-0005-0000-0000-000089340000}"/>
    <cellStyle name="Normal 19 2 3 2 3 7" xfId="13449" xr:uid="{00000000-0005-0000-0000-00008A340000}"/>
    <cellStyle name="Normal 19 2 3 2 4" xfId="13450" xr:uid="{00000000-0005-0000-0000-00008B340000}"/>
    <cellStyle name="Normal 19 2 3 2 4 2" xfId="13451" xr:uid="{00000000-0005-0000-0000-00008C340000}"/>
    <cellStyle name="Normal 19 2 3 2 4 2 2" xfId="13452" xr:uid="{00000000-0005-0000-0000-00008D340000}"/>
    <cellStyle name="Normal 19 2 3 2 4 3" xfId="13453" xr:uid="{00000000-0005-0000-0000-00008E340000}"/>
    <cellStyle name="Normal 19 2 3 2 5" xfId="13454" xr:uid="{00000000-0005-0000-0000-00008F340000}"/>
    <cellStyle name="Normal 19 2 3 2 5 2" xfId="13455" xr:uid="{00000000-0005-0000-0000-000090340000}"/>
    <cellStyle name="Normal 19 2 3 2 5 2 2" xfId="13456" xr:uid="{00000000-0005-0000-0000-000091340000}"/>
    <cellStyle name="Normal 19 2 3 2 5 3" xfId="13457" xr:uid="{00000000-0005-0000-0000-000092340000}"/>
    <cellStyle name="Normal 19 2 3 2 6" xfId="13458" xr:uid="{00000000-0005-0000-0000-000093340000}"/>
    <cellStyle name="Normal 19 2 3 2 6 2" xfId="13459" xr:uid="{00000000-0005-0000-0000-000094340000}"/>
    <cellStyle name="Normal 19 2 3 2 6 2 2" xfId="13460" xr:uid="{00000000-0005-0000-0000-000095340000}"/>
    <cellStyle name="Normal 19 2 3 2 6 3" xfId="13461" xr:uid="{00000000-0005-0000-0000-000096340000}"/>
    <cellStyle name="Normal 19 2 3 2 7" xfId="13462" xr:uid="{00000000-0005-0000-0000-000097340000}"/>
    <cellStyle name="Normal 19 2 3 2 7 2" xfId="13463" xr:uid="{00000000-0005-0000-0000-000098340000}"/>
    <cellStyle name="Normal 19 2 3 2 8" xfId="13464" xr:uid="{00000000-0005-0000-0000-000099340000}"/>
    <cellStyle name="Normal 19 2 3 2 8 2" xfId="13465" xr:uid="{00000000-0005-0000-0000-00009A340000}"/>
    <cellStyle name="Normal 19 2 3 2 9" xfId="13466" xr:uid="{00000000-0005-0000-0000-00009B340000}"/>
    <cellStyle name="Normal 19 2 3 3" xfId="13467" xr:uid="{00000000-0005-0000-0000-00009C340000}"/>
    <cellStyle name="Normal 19 2 3 3 2" xfId="13468" xr:uid="{00000000-0005-0000-0000-00009D340000}"/>
    <cellStyle name="Normal 19 2 3 3 2 2" xfId="13469" xr:uid="{00000000-0005-0000-0000-00009E340000}"/>
    <cellStyle name="Normal 19 2 3 3 2 2 2" xfId="13470" xr:uid="{00000000-0005-0000-0000-00009F340000}"/>
    <cellStyle name="Normal 19 2 3 3 2 2 2 2" xfId="13471" xr:uid="{00000000-0005-0000-0000-0000A0340000}"/>
    <cellStyle name="Normal 19 2 3 3 2 2 3" xfId="13472" xr:uid="{00000000-0005-0000-0000-0000A1340000}"/>
    <cellStyle name="Normal 19 2 3 3 2 3" xfId="13473" xr:uid="{00000000-0005-0000-0000-0000A2340000}"/>
    <cellStyle name="Normal 19 2 3 3 2 3 2" xfId="13474" xr:uid="{00000000-0005-0000-0000-0000A3340000}"/>
    <cellStyle name="Normal 19 2 3 3 2 3 2 2" xfId="13475" xr:uid="{00000000-0005-0000-0000-0000A4340000}"/>
    <cellStyle name="Normal 19 2 3 3 2 3 3" xfId="13476" xr:uid="{00000000-0005-0000-0000-0000A5340000}"/>
    <cellStyle name="Normal 19 2 3 3 2 4" xfId="13477" xr:uid="{00000000-0005-0000-0000-0000A6340000}"/>
    <cellStyle name="Normal 19 2 3 3 2 4 2" xfId="13478" xr:uid="{00000000-0005-0000-0000-0000A7340000}"/>
    <cellStyle name="Normal 19 2 3 3 2 4 2 2" xfId="13479" xr:uid="{00000000-0005-0000-0000-0000A8340000}"/>
    <cellStyle name="Normal 19 2 3 3 2 4 3" xfId="13480" xr:uid="{00000000-0005-0000-0000-0000A9340000}"/>
    <cellStyle name="Normal 19 2 3 3 2 5" xfId="13481" xr:uid="{00000000-0005-0000-0000-0000AA340000}"/>
    <cellStyle name="Normal 19 2 3 3 2 5 2" xfId="13482" xr:uid="{00000000-0005-0000-0000-0000AB340000}"/>
    <cellStyle name="Normal 19 2 3 3 2 6" xfId="13483" xr:uid="{00000000-0005-0000-0000-0000AC340000}"/>
    <cellStyle name="Normal 19 2 3 3 2 6 2" xfId="13484" xr:uid="{00000000-0005-0000-0000-0000AD340000}"/>
    <cellStyle name="Normal 19 2 3 3 2 7" xfId="13485" xr:uid="{00000000-0005-0000-0000-0000AE340000}"/>
    <cellStyle name="Normal 19 2 3 3 3" xfId="13486" xr:uid="{00000000-0005-0000-0000-0000AF340000}"/>
    <cellStyle name="Normal 19 2 3 3 3 2" xfId="13487" xr:uid="{00000000-0005-0000-0000-0000B0340000}"/>
    <cellStyle name="Normal 19 2 3 3 3 2 2" xfId="13488" xr:uid="{00000000-0005-0000-0000-0000B1340000}"/>
    <cellStyle name="Normal 19 2 3 3 3 3" xfId="13489" xr:uid="{00000000-0005-0000-0000-0000B2340000}"/>
    <cellStyle name="Normal 19 2 3 3 4" xfId="13490" xr:uid="{00000000-0005-0000-0000-0000B3340000}"/>
    <cellStyle name="Normal 19 2 3 3 4 2" xfId="13491" xr:uid="{00000000-0005-0000-0000-0000B4340000}"/>
    <cellStyle name="Normal 19 2 3 3 4 2 2" xfId="13492" xr:uid="{00000000-0005-0000-0000-0000B5340000}"/>
    <cellStyle name="Normal 19 2 3 3 4 3" xfId="13493" xr:uid="{00000000-0005-0000-0000-0000B6340000}"/>
    <cellStyle name="Normal 19 2 3 3 5" xfId="13494" xr:uid="{00000000-0005-0000-0000-0000B7340000}"/>
    <cellStyle name="Normal 19 2 3 3 5 2" xfId="13495" xr:uid="{00000000-0005-0000-0000-0000B8340000}"/>
    <cellStyle name="Normal 19 2 3 3 5 2 2" xfId="13496" xr:uid="{00000000-0005-0000-0000-0000B9340000}"/>
    <cellStyle name="Normal 19 2 3 3 5 3" xfId="13497" xr:uid="{00000000-0005-0000-0000-0000BA340000}"/>
    <cellStyle name="Normal 19 2 3 3 6" xfId="13498" xr:uid="{00000000-0005-0000-0000-0000BB340000}"/>
    <cellStyle name="Normal 19 2 3 3 6 2" xfId="13499" xr:uid="{00000000-0005-0000-0000-0000BC340000}"/>
    <cellStyle name="Normal 19 2 3 3 7" xfId="13500" xr:uid="{00000000-0005-0000-0000-0000BD340000}"/>
    <cellStyle name="Normal 19 2 3 3 7 2" xfId="13501" xr:uid="{00000000-0005-0000-0000-0000BE340000}"/>
    <cellStyle name="Normal 19 2 3 3 8" xfId="13502" xr:uid="{00000000-0005-0000-0000-0000BF340000}"/>
    <cellStyle name="Normal 19 2 3 4" xfId="13503" xr:uid="{00000000-0005-0000-0000-0000C0340000}"/>
    <cellStyle name="Normal 19 2 3 4 2" xfId="13504" xr:uid="{00000000-0005-0000-0000-0000C1340000}"/>
    <cellStyle name="Normal 19 2 3 4 2 2" xfId="13505" xr:uid="{00000000-0005-0000-0000-0000C2340000}"/>
    <cellStyle name="Normal 19 2 3 4 2 2 2" xfId="13506" xr:uid="{00000000-0005-0000-0000-0000C3340000}"/>
    <cellStyle name="Normal 19 2 3 4 2 3" xfId="13507" xr:uid="{00000000-0005-0000-0000-0000C4340000}"/>
    <cellStyle name="Normal 19 2 3 4 3" xfId="13508" xr:uid="{00000000-0005-0000-0000-0000C5340000}"/>
    <cellStyle name="Normal 19 2 3 4 3 2" xfId="13509" xr:uid="{00000000-0005-0000-0000-0000C6340000}"/>
    <cellStyle name="Normal 19 2 3 4 3 2 2" xfId="13510" xr:uid="{00000000-0005-0000-0000-0000C7340000}"/>
    <cellStyle name="Normal 19 2 3 4 3 3" xfId="13511" xr:uid="{00000000-0005-0000-0000-0000C8340000}"/>
    <cellStyle name="Normal 19 2 3 4 4" xfId="13512" xr:uid="{00000000-0005-0000-0000-0000C9340000}"/>
    <cellStyle name="Normal 19 2 3 4 4 2" xfId="13513" xr:uid="{00000000-0005-0000-0000-0000CA340000}"/>
    <cellStyle name="Normal 19 2 3 4 4 2 2" xfId="13514" xr:uid="{00000000-0005-0000-0000-0000CB340000}"/>
    <cellStyle name="Normal 19 2 3 4 4 3" xfId="13515" xr:uid="{00000000-0005-0000-0000-0000CC340000}"/>
    <cellStyle name="Normal 19 2 3 4 5" xfId="13516" xr:uid="{00000000-0005-0000-0000-0000CD340000}"/>
    <cellStyle name="Normal 19 2 3 4 5 2" xfId="13517" xr:uid="{00000000-0005-0000-0000-0000CE340000}"/>
    <cellStyle name="Normal 19 2 3 4 6" xfId="13518" xr:uid="{00000000-0005-0000-0000-0000CF340000}"/>
    <cellStyle name="Normal 19 2 3 4 6 2" xfId="13519" xr:uid="{00000000-0005-0000-0000-0000D0340000}"/>
    <cellStyle name="Normal 19 2 3 4 7" xfId="13520" xr:uid="{00000000-0005-0000-0000-0000D1340000}"/>
    <cellStyle name="Normal 19 2 3 5" xfId="13521" xr:uid="{00000000-0005-0000-0000-0000D2340000}"/>
    <cellStyle name="Normal 19 2 3 5 2" xfId="13522" xr:uid="{00000000-0005-0000-0000-0000D3340000}"/>
    <cellStyle name="Normal 19 2 3 5 2 2" xfId="13523" xr:uid="{00000000-0005-0000-0000-0000D4340000}"/>
    <cellStyle name="Normal 19 2 3 5 2 2 2" xfId="13524" xr:uid="{00000000-0005-0000-0000-0000D5340000}"/>
    <cellStyle name="Normal 19 2 3 5 2 3" xfId="13525" xr:uid="{00000000-0005-0000-0000-0000D6340000}"/>
    <cellStyle name="Normal 19 2 3 5 3" xfId="13526" xr:uid="{00000000-0005-0000-0000-0000D7340000}"/>
    <cellStyle name="Normal 19 2 3 5 3 2" xfId="13527" xr:uid="{00000000-0005-0000-0000-0000D8340000}"/>
    <cellStyle name="Normal 19 2 3 5 3 2 2" xfId="13528" xr:uid="{00000000-0005-0000-0000-0000D9340000}"/>
    <cellStyle name="Normal 19 2 3 5 3 3" xfId="13529" xr:uid="{00000000-0005-0000-0000-0000DA340000}"/>
    <cellStyle name="Normal 19 2 3 5 4" xfId="13530" xr:uid="{00000000-0005-0000-0000-0000DB340000}"/>
    <cellStyle name="Normal 19 2 3 5 4 2" xfId="13531" xr:uid="{00000000-0005-0000-0000-0000DC340000}"/>
    <cellStyle name="Normal 19 2 3 5 4 2 2" xfId="13532" xr:uid="{00000000-0005-0000-0000-0000DD340000}"/>
    <cellStyle name="Normal 19 2 3 5 4 3" xfId="13533" xr:uid="{00000000-0005-0000-0000-0000DE340000}"/>
    <cellStyle name="Normal 19 2 3 5 5" xfId="13534" xr:uid="{00000000-0005-0000-0000-0000DF340000}"/>
    <cellStyle name="Normal 19 2 3 5 5 2" xfId="13535" xr:uid="{00000000-0005-0000-0000-0000E0340000}"/>
    <cellStyle name="Normal 19 2 3 5 6" xfId="13536" xr:uid="{00000000-0005-0000-0000-0000E1340000}"/>
    <cellStyle name="Normal 19 2 3 5 6 2" xfId="13537" xr:uid="{00000000-0005-0000-0000-0000E2340000}"/>
    <cellStyle name="Normal 19 2 3 5 7" xfId="13538" xr:uid="{00000000-0005-0000-0000-0000E3340000}"/>
    <cellStyle name="Normal 19 2 3 6" xfId="13539" xr:uid="{00000000-0005-0000-0000-0000E4340000}"/>
    <cellStyle name="Normal 19 2 3 6 2" xfId="13540" xr:uid="{00000000-0005-0000-0000-0000E5340000}"/>
    <cellStyle name="Normal 19 2 3 6 2 2" xfId="13541" xr:uid="{00000000-0005-0000-0000-0000E6340000}"/>
    <cellStyle name="Normal 19 2 3 6 3" xfId="13542" xr:uid="{00000000-0005-0000-0000-0000E7340000}"/>
    <cellStyle name="Normal 19 2 3 7" xfId="13543" xr:uid="{00000000-0005-0000-0000-0000E8340000}"/>
    <cellStyle name="Normal 19 2 3 7 2" xfId="13544" xr:uid="{00000000-0005-0000-0000-0000E9340000}"/>
    <cellStyle name="Normal 19 2 3 7 2 2" xfId="13545" xr:uid="{00000000-0005-0000-0000-0000EA340000}"/>
    <cellStyle name="Normal 19 2 3 7 3" xfId="13546" xr:uid="{00000000-0005-0000-0000-0000EB340000}"/>
    <cellStyle name="Normal 19 2 3 8" xfId="13547" xr:uid="{00000000-0005-0000-0000-0000EC340000}"/>
    <cellStyle name="Normal 19 2 3 8 2" xfId="13548" xr:uid="{00000000-0005-0000-0000-0000ED340000}"/>
    <cellStyle name="Normal 19 2 3 8 2 2" xfId="13549" xr:uid="{00000000-0005-0000-0000-0000EE340000}"/>
    <cellStyle name="Normal 19 2 3 8 3" xfId="13550" xr:uid="{00000000-0005-0000-0000-0000EF340000}"/>
    <cellStyle name="Normal 19 2 3 9" xfId="13551" xr:uid="{00000000-0005-0000-0000-0000F0340000}"/>
    <cellStyle name="Normal 19 2 3 9 2" xfId="13552" xr:uid="{00000000-0005-0000-0000-0000F1340000}"/>
    <cellStyle name="Normal 19 2 4" xfId="13553" xr:uid="{00000000-0005-0000-0000-0000F2340000}"/>
    <cellStyle name="Normal 19 2 4 2" xfId="13554" xr:uid="{00000000-0005-0000-0000-0000F3340000}"/>
    <cellStyle name="Normal 19 2 4 2 2" xfId="13555" xr:uid="{00000000-0005-0000-0000-0000F4340000}"/>
    <cellStyle name="Normal 19 2 4 2 2 2" xfId="13556" xr:uid="{00000000-0005-0000-0000-0000F5340000}"/>
    <cellStyle name="Normal 19 2 4 2 2 2 2" xfId="13557" xr:uid="{00000000-0005-0000-0000-0000F6340000}"/>
    <cellStyle name="Normal 19 2 4 2 2 3" xfId="13558" xr:uid="{00000000-0005-0000-0000-0000F7340000}"/>
    <cellStyle name="Normal 19 2 4 2 3" xfId="13559" xr:uid="{00000000-0005-0000-0000-0000F8340000}"/>
    <cellStyle name="Normal 19 2 4 2 3 2" xfId="13560" xr:uid="{00000000-0005-0000-0000-0000F9340000}"/>
    <cellStyle name="Normal 19 2 4 2 3 2 2" xfId="13561" xr:uid="{00000000-0005-0000-0000-0000FA340000}"/>
    <cellStyle name="Normal 19 2 4 2 3 3" xfId="13562" xr:uid="{00000000-0005-0000-0000-0000FB340000}"/>
    <cellStyle name="Normal 19 2 4 2 4" xfId="13563" xr:uid="{00000000-0005-0000-0000-0000FC340000}"/>
    <cellStyle name="Normal 19 2 4 2 4 2" xfId="13564" xr:uid="{00000000-0005-0000-0000-0000FD340000}"/>
    <cellStyle name="Normal 19 2 4 2 4 2 2" xfId="13565" xr:uid="{00000000-0005-0000-0000-0000FE340000}"/>
    <cellStyle name="Normal 19 2 4 2 4 3" xfId="13566" xr:uid="{00000000-0005-0000-0000-0000FF340000}"/>
    <cellStyle name="Normal 19 2 4 2 5" xfId="13567" xr:uid="{00000000-0005-0000-0000-000000350000}"/>
    <cellStyle name="Normal 19 2 4 2 5 2" xfId="13568" xr:uid="{00000000-0005-0000-0000-000001350000}"/>
    <cellStyle name="Normal 19 2 4 2 6" xfId="13569" xr:uid="{00000000-0005-0000-0000-000002350000}"/>
    <cellStyle name="Normal 19 2 4 2 6 2" xfId="13570" xr:uid="{00000000-0005-0000-0000-000003350000}"/>
    <cellStyle name="Normal 19 2 4 2 7" xfId="13571" xr:uid="{00000000-0005-0000-0000-000004350000}"/>
    <cellStyle name="Normal 19 2 4 3" xfId="13572" xr:uid="{00000000-0005-0000-0000-000005350000}"/>
    <cellStyle name="Normal 19 2 4 3 2" xfId="13573" xr:uid="{00000000-0005-0000-0000-000006350000}"/>
    <cellStyle name="Normal 19 2 4 3 2 2" xfId="13574" xr:uid="{00000000-0005-0000-0000-000007350000}"/>
    <cellStyle name="Normal 19 2 4 3 2 2 2" xfId="13575" xr:uid="{00000000-0005-0000-0000-000008350000}"/>
    <cellStyle name="Normal 19 2 4 3 2 3" xfId="13576" xr:uid="{00000000-0005-0000-0000-000009350000}"/>
    <cellStyle name="Normal 19 2 4 3 3" xfId="13577" xr:uid="{00000000-0005-0000-0000-00000A350000}"/>
    <cellStyle name="Normal 19 2 4 3 3 2" xfId="13578" xr:uid="{00000000-0005-0000-0000-00000B350000}"/>
    <cellStyle name="Normal 19 2 4 3 3 2 2" xfId="13579" xr:uid="{00000000-0005-0000-0000-00000C350000}"/>
    <cellStyle name="Normal 19 2 4 3 3 3" xfId="13580" xr:uid="{00000000-0005-0000-0000-00000D350000}"/>
    <cellStyle name="Normal 19 2 4 3 4" xfId="13581" xr:uid="{00000000-0005-0000-0000-00000E350000}"/>
    <cellStyle name="Normal 19 2 4 3 4 2" xfId="13582" xr:uid="{00000000-0005-0000-0000-00000F350000}"/>
    <cellStyle name="Normal 19 2 4 3 4 2 2" xfId="13583" xr:uid="{00000000-0005-0000-0000-000010350000}"/>
    <cellStyle name="Normal 19 2 4 3 4 3" xfId="13584" xr:uid="{00000000-0005-0000-0000-000011350000}"/>
    <cellStyle name="Normal 19 2 4 3 5" xfId="13585" xr:uid="{00000000-0005-0000-0000-000012350000}"/>
    <cellStyle name="Normal 19 2 4 3 5 2" xfId="13586" xr:uid="{00000000-0005-0000-0000-000013350000}"/>
    <cellStyle name="Normal 19 2 4 3 6" xfId="13587" xr:uid="{00000000-0005-0000-0000-000014350000}"/>
    <cellStyle name="Normal 19 2 4 3 6 2" xfId="13588" xr:uid="{00000000-0005-0000-0000-000015350000}"/>
    <cellStyle name="Normal 19 2 4 3 7" xfId="13589" xr:uid="{00000000-0005-0000-0000-000016350000}"/>
    <cellStyle name="Normal 19 2 4 4" xfId="13590" xr:uid="{00000000-0005-0000-0000-000017350000}"/>
    <cellStyle name="Normal 19 2 4 4 2" xfId="13591" xr:uid="{00000000-0005-0000-0000-000018350000}"/>
    <cellStyle name="Normal 19 2 4 4 2 2" xfId="13592" xr:uid="{00000000-0005-0000-0000-000019350000}"/>
    <cellStyle name="Normal 19 2 4 4 3" xfId="13593" xr:uid="{00000000-0005-0000-0000-00001A350000}"/>
    <cellStyle name="Normal 19 2 4 5" xfId="13594" xr:uid="{00000000-0005-0000-0000-00001B350000}"/>
    <cellStyle name="Normal 19 2 4 5 2" xfId="13595" xr:uid="{00000000-0005-0000-0000-00001C350000}"/>
    <cellStyle name="Normal 19 2 4 5 2 2" xfId="13596" xr:uid="{00000000-0005-0000-0000-00001D350000}"/>
    <cellStyle name="Normal 19 2 4 5 3" xfId="13597" xr:uid="{00000000-0005-0000-0000-00001E350000}"/>
    <cellStyle name="Normal 19 2 4 6" xfId="13598" xr:uid="{00000000-0005-0000-0000-00001F350000}"/>
    <cellStyle name="Normal 19 2 4 6 2" xfId="13599" xr:uid="{00000000-0005-0000-0000-000020350000}"/>
    <cellStyle name="Normal 19 2 4 6 2 2" xfId="13600" xr:uid="{00000000-0005-0000-0000-000021350000}"/>
    <cellStyle name="Normal 19 2 4 6 3" xfId="13601" xr:uid="{00000000-0005-0000-0000-000022350000}"/>
    <cellStyle name="Normal 19 2 4 7" xfId="13602" xr:uid="{00000000-0005-0000-0000-000023350000}"/>
    <cellStyle name="Normal 19 2 4 7 2" xfId="13603" xr:uid="{00000000-0005-0000-0000-000024350000}"/>
    <cellStyle name="Normal 19 2 4 8" xfId="13604" xr:uid="{00000000-0005-0000-0000-000025350000}"/>
    <cellStyle name="Normal 19 2 4 8 2" xfId="13605" xr:uid="{00000000-0005-0000-0000-000026350000}"/>
    <cellStyle name="Normal 19 2 4 9" xfId="13606" xr:uid="{00000000-0005-0000-0000-000027350000}"/>
    <cellStyle name="Normal 19 2 5" xfId="13607" xr:uid="{00000000-0005-0000-0000-000028350000}"/>
    <cellStyle name="Normal 19 2 5 2" xfId="13608" xr:uid="{00000000-0005-0000-0000-000029350000}"/>
    <cellStyle name="Normal 19 2 5 2 2" xfId="13609" xr:uid="{00000000-0005-0000-0000-00002A350000}"/>
    <cellStyle name="Normal 19 2 5 2 2 2" xfId="13610" xr:uid="{00000000-0005-0000-0000-00002B350000}"/>
    <cellStyle name="Normal 19 2 5 2 2 2 2" xfId="13611" xr:uid="{00000000-0005-0000-0000-00002C350000}"/>
    <cellStyle name="Normal 19 2 5 2 2 3" xfId="13612" xr:uid="{00000000-0005-0000-0000-00002D350000}"/>
    <cellStyle name="Normal 19 2 5 2 3" xfId="13613" xr:uid="{00000000-0005-0000-0000-00002E350000}"/>
    <cellStyle name="Normal 19 2 5 2 3 2" xfId="13614" xr:uid="{00000000-0005-0000-0000-00002F350000}"/>
    <cellStyle name="Normal 19 2 5 2 3 2 2" xfId="13615" xr:uid="{00000000-0005-0000-0000-000030350000}"/>
    <cellStyle name="Normal 19 2 5 2 3 3" xfId="13616" xr:uid="{00000000-0005-0000-0000-000031350000}"/>
    <cellStyle name="Normal 19 2 5 2 4" xfId="13617" xr:uid="{00000000-0005-0000-0000-000032350000}"/>
    <cellStyle name="Normal 19 2 5 2 4 2" xfId="13618" xr:uid="{00000000-0005-0000-0000-000033350000}"/>
    <cellStyle name="Normal 19 2 5 2 4 2 2" xfId="13619" xr:uid="{00000000-0005-0000-0000-000034350000}"/>
    <cellStyle name="Normal 19 2 5 2 4 3" xfId="13620" xr:uid="{00000000-0005-0000-0000-000035350000}"/>
    <cellStyle name="Normal 19 2 5 2 5" xfId="13621" xr:uid="{00000000-0005-0000-0000-000036350000}"/>
    <cellStyle name="Normal 19 2 5 2 5 2" xfId="13622" xr:uid="{00000000-0005-0000-0000-000037350000}"/>
    <cellStyle name="Normal 19 2 5 2 6" xfId="13623" xr:uid="{00000000-0005-0000-0000-000038350000}"/>
    <cellStyle name="Normal 19 2 5 2 6 2" xfId="13624" xr:uid="{00000000-0005-0000-0000-000039350000}"/>
    <cellStyle name="Normal 19 2 5 2 7" xfId="13625" xr:uid="{00000000-0005-0000-0000-00003A350000}"/>
    <cellStyle name="Normal 19 2 5 3" xfId="13626" xr:uid="{00000000-0005-0000-0000-00003B350000}"/>
    <cellStyle name="Normal 19 2 5 3 2" xfId="13627" xr:uid="{00000000-0005-0000-0000-00003C350000}"/>
    <cellStyle name="Normal 19 2 5 3 2 2" xfId="13628" xr:uid="{00000000-0005-0000-0000-00003D350000}"/>
    <cellStyle name="Normal 19 2 5 3 3" xfId="13629" xr:uid="{00000000-0005-0000-0000-00003E350000}"/>
    <cellStyle name="Normal 19 2 5 4" xfId="13630" xr:uid="{00000000-0005-0000-0000-00003F350000}"/>
    <cellStyle name="Normal 19 2 5 4 2" xfId="13631" xr:uid="{00000000-0005-0000-0000-000040350000}"/>
    <cellStyle name="Normal 19 2 5 4 2 2" xfId="13632" xr:uid="{00000000-0005-0000-0000-000041350000}"/>
    <cellStyle name="Normal 19 2 5 4 3" xfId="13633" xr:uid="{00000000-0005-0000-0000-000042350000}"/>
    <cellStyle name="Normal 19 2 5 5" xfId="13634" xr:uid="{00000000-0005-0000-0000-000043350000}"/>
    <cellStyle name="Normal 19 2 5 5 2" xfId="13635" xr:uid="{00000000-0005-0000-0000-000044350000}"/>
    <cellStyle name="Normal 19 2 5 5 2 2" xfId="13636" xr:uid="{00000000-0005-0000-0000-000045350000}"/>
    <cellStyle name="Normal 19 2 5 5 3" xfId="13637" xr:uid="{00000000-0005-0000-0000-000046350000}"/>
    <cellStyle name="Normal 19 2 5 6" xfId="13638" xr:uid="{00000000-0005-0000-0000-000047350000}"/>
    <cellStyle name="Normal 19 2 5 6 2" xfId="13639" xr:uid="{00000000-0005-0000-0000-000048350000}"/>
    <cellStyle name="Normal 19 2 5 7" xfId="13640" xr:uid="{00000000-0005-0000-0000-000049350000}"/>
    <cellStyle name="Normal 19 2 5 7 2" xfId="13641" xr:uid="{00000000-0005-0000-0000-00004A350000}"/>
    <cellStyle name="Normal 19 2 5 8" xfId="13642" xr:uid="{00000000-0005-0000-0000-00004B350000}"/>
    <cellStyle name="Normal 19 2 6" xfId="13643" xr:uid="{00000000-0005-0000-0000-00004C350000}"/>
    <cellStyle name="Normal 19 2 6 2" xfId="13644" xr:uid="{00000000-0005-0000-0000-00004D350000}"/>
    <cellStyle name="Normal 19 2 6 2 2" xfId="13645" xr:uid="{00000000-0005-0000-0000-00004E350000}"/>
    <cellStyle name="Normal 19 2 6 2 2 2" xfId="13646" xr:uid="{00000000-0005-0000-0000-00004F350000}"/>
    <cellStyle name="Normal 19 2 6 2 3" xfId="13647" xr:uid="{00000000-0005-0000-0000-000050350000}"/>
    <cellStyle name="Normal 19 2 6 3" xfId="13648" xr:uid="{00000000-0005-0000-0000-000051350000}"/>
    <cellStyle name="Normal 19 2 6 3 2" xfId="13649" xr:uid="{00000000-0005-0000-0000-000052350000}"/>
    <cellStyle name="Normal 19 2 6 3 2 2" xfId="13650" xr:uid="{00000000-0005-0000-0000-000053350000}"/>
    <cellStyle name="Normal 19 2 6 3 3" xfId="13651" xr:uid="{00000000-0005-0000-0000-000054350000}"/>
    <cellStyle name="Normal 19 2 6 4" xfId="13652" xr:uid="{00000000-0005-0000-0000-000055350000}"/>
    <cellStyle name="Normal 19 2 6 4 2" xfId="13653" xr:uid="{00000000-0005-0000-0000-000056350000}"/>
    <cellStyle name="Normal 19 2 6 4 2 2" xfId="13654" xr:uid="{00000000-0005-0000-0000-000057350000}"/>
    <cellStyle name="Normal 19 2 6 4 3" xfId="13655" xr:uid="{00000000-0005-0000-0000-000058350000}"/>
    <cellStyle name="Normal 19 2 6 5" xfId="13656" xr:uid="{00000000-0005-0000-0000-000059350000}"/>
    <cellStyle name="Normal 19 2 6 5 2" xfId="13657" xr:uid="{00000000-0005-0000-0000-00005A350000}"/>
    <cellStyle name="Normal 19 2 6 6" xfId="13658" xr:uid="{00000000-0005-0000-0000-00005B350000}"/>
    <cellStyle name="Normal 19 2 6 6 2" xfId="13659" xr:uid="{00000000-0005-0000-0000-00005C350000}"/>
    <cellStyle name="Normal 19 2 6 7" xfId="13660" xr:uid="{00000000-0005-0000-0000-00005D350000}"/>
    <cellStyle name="Normal 19 2 7" xfId="13661" xr:uid="{00000000-0005-0000-0000-00005E350000}"/>
    <cellStyle name="Normal 19 2 7 2" xfId="13662" xr:uid="{00000000-0005-0000-0000-00005F350000}"/>
    <cellStyle name="Normal 19 2 7 2 2" xfId="13663" xr:uid="{00000000-0005-0000-0000-000060350000}"/>
    <cellStyle name="Normal 19 2 7 2 2 2" xfId="13664" xr:uid="{00000000-0005-0000-0000-000061350000}"/>
    <cellStyle name="Normal 19 2 7 2 3" xfId="13665" xr:uid="{00000000-0005-0000-0000-000062350000}"/>
    <cellStyle name="Normal 19 2 7 3" xfId="13666" xr:uid="{00000000-0005-0000-0000-000063350000}"/>
    <cellStyle name="Normal 19 2 7 3 2" xfId="13667" xr:uid="{00000000-0005-0000-0000-000064350000}"/>
    <cellStyle name="Normal 19 2 7 3 2 2" xfId="13668" xr:uid="{00000000-0005-0000-0000-000065350000}"/>
    <cellStyle name="Normal 19 2 7 3 3" xfId="13669" xr:uid="{00000000-0005-0000-0000-000066350000}"/>
    <cellStyle name="Normal 19 2 7 4" xfId="13670" xr:uid="{00000000-0005-0000-0000-000067350000}"/>
    <cellStyle name="Normal 19 2 7 4 2" xfId="13671" xr:uid="{00000000-0005-0000-0000-000068350000}"/>
    <cellStyle name="Normal 19 2 7 4 2 2" xfId="13672" xr:uid="{00000000-0005-0000-0000-000069350000}"/>
    <cellStyle name="Normal 19 2 7 4 3" xfId="13673" xr:uid="{00000000-0005-0000-0000-00006A350000}"/>
    <cellStyle name="Normal 19 2 7 5" xfId="13674" xr:uid="{00000000-0005-0000-0000-00006B350000}"/>
    <cellStyle name="Normal 19 2 7 5 2" xfId="13675" xr:uid="{00000000-0005-0000-0000-00006C350000}"/>
    <cellStyle name="Normal 19 2 7 6" xfId="13676" xr:uid="{00000000-0005-0000-0000-00006D350000}"/>
    <cellStyle name="Normal 19 2 7 6 2" xfId="13677" xr:uid="{00000000-0005-0000-0000-00006E350000}"/>
    <cellStyle name="Normal 19 2 7 7" xfId="13678" xr:uid="{00000000-0005-0000-0000-00006F350000}"/>
    <cellStyle name="Normal 19 2 8" xfId="13679" xr:uid="{00000000-0005-0000-0000-000070350000}"/>
    <cellStyle name="Normal 19 2 8 2" xfId="13680" xr:uid="{00000000-0005-0000-0000-000071350000}"/>
    <cellStyle name="Normal 19 2 8 2 2" xfId="13681" xr:uid="{00000000-0005-0000-0000-000072350000}"/>
    <cellStyle name="Normal 19 2 8 3" xfId="13682" xr:uid="{00000000-0005-0000-0000-000073350000}"/>
    <cellStyle name="Normal 19 2 9" xfId="13683" xr:uid="{00000000-0005-0000-0000-000074350000}"/>
    <cellStyle name="Normal 19 2 9 2" xfId="13684" xr:uid="{00000000-0005-0000-0000-000075350000}"/>
    <cellStyle name="Normal 19 2 9 2 2" xfId="13685" xr:uid="{00000000-0005-0000-0000-000076350000}"/>
    <cellStyle name="Normal 19 2 9 3" xfId="13686" xr:uid="{00000000-0005-0000-0000-000077350000}"/>
    <cellStyle name="Normal 19 2_Confidential Information" xfId="13687" xr:uid="{00000000-0005-0000-0000-000078350000}"/>
    <cellStyle name="Normal 19 3" xfId="13688" xr:uid="{00000000-0005-0000-0000-000079350000}"/>
    <cellStyle name="Normal 19 3 10" xfId="13689" xr:uid="{00000000-0005-0000-0000-00007A350000}"/>
    <cellStyle name="Normal 19 3 10 2" xfId="13690" xr:uid="{00000000-0005-0000-0000-00007B350000}"/>
    <cellStyle name="Normal 19 3 10 2 2" xfId="13691" xr:uid="{00000000-0005-0000-0000-00007C350000}"/>
    <cellStyle name="Normal 19 3 10 3" xfId="13692" xr:uid="{00000000-0005-0000-0000-00007D350000}"/>
    <cellStyle name="Normal 19 3 11" xfId="13693" xr:uid="{00000000-0005-0000-0000-00007E350000}"/>
    <cellStyle name="Normal 19 3 11 2" xfId="13694" xr:uid="{00000000-0005-0000-0000-00007F350000}"/>
    <cellStyle name="Normal 19 3 12" xfId="13695" xr:uid="{00000000-0005-0000-0000-000080350000}"/>
    <cellStyle name="Normal 19 3 12 2" xfId="13696" xr:uid="{00000000-0005-0000-0000-000081350000}"/>
    <cellStyle name="Normal 19 3 13" xfId="13697" xr:uid="{00000000-0005-0000-0000-000082350000}"/>
    <cellStyle name="Normal 19 3 2" xfId="13698" xr:uid="{00000000-0005-0000-0000-000083350000}"/>
    <cellStyle name="Normal 19 3 2 10" xfId="13699" xr:uid="{00000000-0005-0000-0000-000084350000}"/>
    <cellStyle name="Normal 19 3 2 10 2" xfId="13700" xr:uid="{00000000-0005-0000-0000-000085350000}"/>
    <cellStyle name="Normal 19 3 2 11" xfId="13701" xr:uid="{00000000-0005-0000-0000-000086350000}"/>
    <cellStyle name="Normal 19 3 2 2" xfId="13702" xr:uid="{00000000-0005-0000-0000-000087350000}"/>
    <cellStyle name="Normal 19 3 2 2 2" xfId="13703" xr:uid="{00000000-0005-0000-0000-000088350000}"/>
    <cellStyle name="Normal 19 3 2 2 2 2" xfId="13704" xr:uid="{00000000-0005-0000-0000-000089350000}"/>
    <cellStyle name="Normal 19 3 2 2 2 2 2" xfId="13705" xr:uid="{00000000-0005-0000-0000-00008A350000}"/>
    <cellStyle name="Normal 19 3 2 2 2 2 2 2" xfId="13706" xr:uid="{00000000-0005-0000-0000-00008B350000}"/>
    <cellStyle name="Normal 19 3 2 2 2 2 3" xfId="13707" xr:uid="{00000000-0005-0000-0000-00008C350000}"/>
    <cellStyle name="Normal 19 3 2 2 2 3" xfId="13708" xr:uid="{00000000-0005-0000-0000-00008D350000}"/>
    <cellStyle name="Normal 19 3 2 2 2 3 2" xfId="13709" xr:uid="{00000000-0005-0000-0000-00008E350000}"/>
    <cellStyle name="Normal 19 3 2 2 2 3 2 2" xfId="13710" xr:uid="{00000000-0005-0000-0000-00008F350000}"/>
    <cellStyle name="Normal 19 3 2 2 2 3 3" xfId="13711" xr:uid="{00000000-0005-0000-0000-000090350000}"/>
    <cellStyle name="Normal 19 3 2 2 2 4" xfId="13712" xr:uid="{00000000-0005-0000-0000-000091350000}"/>
    <cellStyle name="Normal 19 3 2 2 2 4 2" xfId="13713" xr:uid="{00000000-0005-0000-0000-000092350000}"/>
    <cellStyle name="Normal 19 3 2 2 2 4 2 2" xfId="13714" xr:uid="{00000000-0005-0000-0000-000093350000}"/>
    <cellStyle name="Normal 19 3 2 2 2 4 3" xfId="13715" xr:uid="{00000000-0005-0000-0000-000094350000}"/>
    <cellStyle name="Normal 19 3 2 2 2 5" xfId="13716" xr:uid="{00000000-0005-0000-0000-000095350000}"/>
    <cellStyle name="Normal 19 3 2 2 2 5 2" xfId="13717" xr:uid="{00000000-0005-0000-0000-000096350000}"/>
    <cellStyle name="Normal 19 3 2 2 2 6" xfId="13718" xr:uid="{00000000-0005-0000-0000-000097350000}"/>
    <cellStyle name="Normal 19 3 2 2 2 6 2" xfId="13719" xr:uid="{00000000-0005-0000-0000-000098350000}"/>
    <cellStyle name="Normal 19 3 2 2 2 7" xfId="13720" xr:uid="{00000000-0005-0000-0000-000099350000}"/>
    <cellStyle name="Normal 19 3 2 2 3" xfId="13721" xr:uid="{00000000-0005-0000-0000-00009A350000}"/>
    <cellStyle name="Normal 19 3 2 2 3 2" xfId="13722" xr:uid="{00000000-0005-0000-0000-00009B350000}"/>
    <cellStyle name="Normal 19 3 2 2 3 2 2" xfId="13723" xr:uid="{00000000-0005-0000-0000-00009C350000}"/>
    <cellStyle name="Normal 19 3 2 2 3 2 2 2" xfId="13724" xr:uid="{00000000-0005-0000-0000-00009D350000}"/>
    <cellStyle name="Normal 19 3 2 2 3 2 3" xfId="13725" xr:uid="{00000000-0005-0000-0000-00009E350000}"/>
    <cellStyle name="Normal 19 3 2 2 3 3" xfId="13726" xr:uid="{00000000-0005-0000-0000-00009F350000}"/>
    <cellStyle name="Normal 19 3 2 2 3 3 2" xfId="13727" xr:uid="{00000000-0005-0000-0000-0000A0350000}"/>
    <cellStyle name="Normal 19 3 2 2 3 3 2 2" xfId="13728" xr:uid="{00000000-0005-0000-0000-0000A1350000}"/>
    <cellStyle name="Normal 19 3 2 2 3 3 3" xfId="13729" xr:uid="{00000000-0005-0000-0000-0000A2350000}"/>
    <cellStyle name="Normal 19 3 2 2 3 4" xfId="13730" xr:uid="{00000000-0005-0000-0000-0000A3350000}"/>
    <cellStyle name="Normal 19 3 2 2 3 4 2" xfId="13731" xr:uid="{00000000-0005-0000-0000-0000A4350000}"/>
    <cellStyle name="Normal 19 3 2 2 3 4 2 2" xfId="13732" xr:uid="{00000000-0005-0000-0000-0000A5350000}"/>
    <cellStyle name="Normal 19 3 2 2 3 4 3" xfId="13733" xr:uid="{00000000-0005-0000-0000-0000A6350000}"/>
    <cellStyle name="Normal 19 3 2 2 3 5" xfId="13734" xr:uid="{00000000-0005-0000-0000-0000A7350000}"/>
    <cellStyle name="Normal 19 3 2 2 3 5 2" xfId="13735" xr:uid="{00000000-0005-0000-0000-0000A8350000}"/>
    <cellStyle name="Normal 19 3 2 2 3 6" xfId="13736" xr:uid="{00000000-0005-0000-0000-0000A9350000}"/>
    <cellStyle name="Normal 19 3 2 2 3 6 2" xfId="13737" xr:uid="{00000000-0005-0000-0000-0000AA350000}"/>
    <cellStyle name="Normal 19 3 2 2 3 7" xfId="13738" xr:uid="{00000000-0005-0000-0000-0000AB350000}"/>
    <cellStyle name="Normal 19 3 2 2 4" xfId="13739" xr:uid="{00000000-0005-0000-0000-0000AC350000}"/>
    <cellStyle name="Normal 19 3 2 2 4 2" xfId="13740" xr:uid="{00000000-0005-0000-0000-0000AD350000}"/>
    <cellStyle name="Normal 19 3 2 2 4 2 2" xfId="13741" xr:uid="{00000000-0005-0000-0000-0000AE350000}"/>
    <cellStyle name="Normal 19 3 2 2 4 3" xfId="13742" xr:uid="{00000000-0005-0000-0000-0000AF350000}"/>
    <cellStyle name="Normal 19 3 2 2 5" xfId="13743" xr:uid="{00000000-0005-0000-0000-0000B0350000}"/>
    <cellStyle name="Normal 19 3 2 2 5 2" xfId="13744" xr:uid="{00000000-0005-0000-0000-0000B1350000}"/>
    <cellStyle name="Normal 19 3 2 2 5 2 2" xfId="13745" xr:uid="{00000000-0005-0000-0000-0000B2350000}"/>
    <cellStyle name="Normal 19 3 2 2 5 3" xfId="13746" xr:uid="{00000000-0005-0000-0000-0000B3350000}"/>
    <cellStyle name="Normal 19 3 2 2 6" xfId="13747" xr:uid="{00000000-0005-0000-0000-0000B4350000}"/>
    <cellStyle name="Normal 19 3 2 2 6 2" xfId="13748" xr:uid="{00000000-0005-0000-0000-0000B5350000}"/>
    <cellStyle name="Normal 19 3 2 2 6 2 2" xfId="13749" xr:uid="{00000000-0005-0000-0000-0000B6350000}"/>
    <cellStyle name="Normal 19 3 2 2 6 3" xfId="13750" xr:uid="{00000000-0005-0000-0000-0000B7350000}"/>
    <cellStyle name="Normal 19 3 2 2 7" xfId="13751" xr:uid="{00000000-0005-0000-0000-0000B8350000}"/>
    <cellStyle name="Normal 19 3 2 2 7 2" xfId="13752" xr:uid="{00000000-0005-0000-0000-0000B9350000}"/>
    <cellStyle name="Normal 19 3 2 2 8" xfId="13753" xr:uid="{00000000-0005-0000-0000-0000BA350000}"/>
    <cellStyle name="Normal 19 3 2 2 8 2" xfId="13754" xr:uid="{00000000-0005-0000-0000-0000BB350000}"/>
    <cellStyle name="Normal 19 3 2 2 9" xfId="13755" xr:uid="{00000000-0005-0000-0000-0000BC350000}"/>
    <cellStyle name="Normal 19 3 2 3" xfId="13756" xr:uid="{00000000-0005-0000-0000-0000BD350000}"/>
    <cellStyle name="Normal 19 3 2 3 2" xfId="13757" xr:uid="{00000000-0005-0000-0000-0000BE350000}"/>
    <cellStyle name="Normal 19 3 2 3 2 2" xfId="13758" xr:uid="{00000000-0005-0000-0000-0000BF350000}"/>
    <cellStyle name="Normal 19 3 2 3 2 2 2" xfId="13759" xr:uid="{00000000-0005-0000-0000-0000C0350000}"/>
    <cellStyle name="Normal 19 3 2 3 2 2 2 2" xfId="13760" xr:uid="{00000000-0005-0000-0000-0000C1350000}"/>
    <cellStyle name="Normal 19 3 2 3 2 2 3" xfId="13761" xr:uid="{00000000-0005-0000-0000-0000C2350000}"/>
    <cellStyle name="Normal 19 3 2 3 2 3" xfId="13762" xr:uid="{00000000-0005-0000-0000-0000C3350000}"/>
    <cellStyle name="Normal 19 3 2 3 2 3 2" xfId="13763" xr:uid="{00000000-0005-0000-0000-0000C4350000}"/>
    <cellStyle name="Normal 19 3 2 3 2 3 2 2" xfId="13764" xr:uid="{00000000-0005-0000-0000-0000C5350000}"/>
    <cellStyle name="Normal 19 3 2 3 2 3 3" xfId="13765" xr:uid="{00000000-0005-0000-0000-0000C6350000}"/>
    <cellStyle name="Normal 19 3 2 3 2 4" xfId="13766" xr:uid="{00000000-0005-0000-0000-0000C7350000}"/>
    <cellStyle name="Normal 19 3 2 3 2 4 2" xfId="13767" xr:uid="{00000000-0005-0000-0000-0000C8350000}"/>
    <cellStyle name="Normal 19 3 2 3 2 4 2 2" xfId="13768" xr:uid="{00000000-0005-0000-0000-0000C9350000}"/>
    <cellStyle name="Normal 19 3 2 3 2 4 3" xfId="13769" xr:uid="{00000000-0005-0000-0000-0000CA350000}"/>
    <cellStyle name="Normal 19 3 2 3 2 5" xfId="13770" xr:uid="{00000000-0005-0000-0000-0000CB350000}"/>
    <cellStyle name="Normal 19 3 2 3 2 5 2" xfId="13771" xr:uid="{00000000-0005-0000-0000-0000CC350000}"/>
    <cellStyle name="Normal 19 3 2 3 2 6" xfId="13772" xr:uid="{00000000-0005-0000-0000-0000CD350000}"/>
    <cellStyle name="Normal 19 3 2 3 2 6 2" xfId="13773" xr:uid="{00000000-0005-0000-0000-0000CE350000}"/>
    <cellStyle name="Normal 19 3 2 3 2 7" xfId="13774" xr:uid="{00000000-0005-0000-0000-0000CF350000}"/>
    <cellStyle name="Normal 19 3 2 3 3" xfId="13775" xr:uid="{00000000-0005-0000-0000-0000D0350000}"/>
    <cellStyle name="Normal 19 3 2 3 3 2" xfId="13776" xr:uid="{00000000-0005-0000-0000-0000D1350000}"/>
    <cellStyle name="Normal 19 3 2 3 3 2 2" xfId="13777" xr:uid="{00000000-0005-0000-0000-0000D2350000}"/>
    <cellStyle name="Normal 19 3 2 3 3 3" xfId="13778" xr:uid="{00000000-0005-0000-0000-0000D3350000}"/>
    <cellStyle name="Normal 19 3 2 3 4" xfId="13779" xr:uid="{00000000-0005-0000-0000-0000D4350000}"/>
    <cellStyle name="Normal 19 3 2 3 4 2" xfId="13780" xr:uid="{00000000-0005-0000-0000-0000D5350000}"/>
    <cellStyle name="Normal 19 3 2 3 4 2 2" xfId="13781" xr:uid="{00000000-0005-0000-0000-0000D6350000}"/>
    <cellStyle name="Normal 19 3 2 3 4 3" xfId="13782" xr:uid="{00000000-0005-0000-0000-0000D7350000}"/>
    <cellStyle name="Normal 19 3 2 3 5" xfId="13783" xr:uid="{00000000-0005-0000-0000-0000D8350000}"/>
    <cellStyle name="Normal 19 3 2 3 5 2" xfId="13784" xr:uid="{00000000-0005-0000-0000-0000D9350000}"/>
    <cellStyle name="Normal 19 3 2 3 5 2 2" xfId="13785" xr:uid="{00000000-0005-0000-0000-0000DA350000}"/>
    <cellStyle name="Normal 19 3 2 3 5 3" xfId="13786" xr:uid="{00000000-0005-0000-0000-0000DB350000}"/>
    <cellStyle name="Normal 19 3 2 3 6" xfId="13787" xr:uid="{00000000-0005-0000-0000-0000DC350000}"/>
    <cellStyle name="Normal 19 3 2 3 6 2" xfId="13788" xr:uid="{00000000-0005-0000-0000-0000DD350000}"/>
    <cellStyle name="Normal 19 3 2 3 7" xfId="13789" xr:uid="{00000000-0005-0000-0000-0000DE350000}"/>
    <cellStyle name="Normal 19 3 2 3 7 2" xfId="13790" xr:uid="{00000000-0005-0000-0000-0000DF350000}"/>
    <cellStyle name="Normal 19 3 2 3 8" xfId="13791" xr:uid="{00000000-0005-0000-0000-0000E0350000}"/>
    <cellStyle name="Normal 19 3 2 4" xfId="13792" xr:uid="{00000000-0005-0000-0000-0000E1350000}"/>
    <cellStyle name="Normal 19 3 2 4 2" xfId="13793" xr:uid="{00000000-0005-0000-0000-0000E2350000}"/>
    <cellStyle name="Normal 19 3 2 4 2 2" xfId="13794" xr:uid="{00000000-0005-0000-0000-0000E3350000}"/>
    <cellStyle name="Normal 19 3 2 4 2 2 2" xfId="13795" xr:uid="{00000000-0005-0000-0000-0000E4350000}"/>
    <cellStyle name="Normal 19 3 2 4 2 3" xfId="13796" xr:uid="{00000000-0005-0000-0000-0000E5350000}"/>
    <cellStyle name="Normal 19 3 2 4 3" xfId="13797" xr:uid="{00000000-0005-0000-0000-0000E6350000}"/>
    <cellStyle name="Normal 19 3 2 4 3 2" xfId="13798" xr:uid="{00000000-0005-0000-0000-0000E7350000}"/>
    <cellStyle name="Normal 19 3 2 4 3 2 2" xfId="13799" xr:uid="{00000000-0005-0000-0000-0000E8350000}"/>
    <cellStyle name="Normal 19 3 2 4 3 3" xfId="13800" xr:uid="{00000000-0005-0000-0000-0000E9350000}"/>
    <cellStyle name="Normal 19 3 2 4 4" xfId="13801" xr:uid="{00000000-0005-0000-0000-0000EA350000}"/>
    <cellStyle name="Normal 19 3 2 4 4 2" xfId="13802" xr:uid="{00000000-0005-0000-0000-0000EB350000}"/>
    <cellStyle name="Normal 19 3 2 4 4 2 2" xfId="13803" xr:uid="{00000000-0005-0000-0000-0000EC350000}"/>
    <cellStyle name="Normal 19 3 2 4 4 3" xfId="13804" xr:uid="{00000000-0005-0000-0000-0000ED350000}"/>
    <cellStyle name="Normal 19 3 2 4 5" xfId="13805" xr:uid="{00000000-0005-0000-0000-0000EE350000}"/>
    <cellStyle name="Normal 19 3 2 4 5 2" xfId="13806" xr:uid="{00000000-0005-0000-0000-0000EF350000}"/>
    <cellStyle name="Normal 19 3 2 4 6" xfId="13807" xr:uid="{00000000-0005-0000-0000-0000F0350000}"/>
    <cellStyle name="Normal 19 3 2 4 6 2" xfId="13808" xr:uid="{00000000-0005-0000-0000-0000F1350000}"/>
    <cellStyle name="Normal 19 3 2 4 7" xfId="13809" xr:uid="{00000000-0005-0000-0000-0000F2350000}"/>
    <cellStyle name="Normal 19 3 2 5" xfId="13810" xr:uid="{00000000-0005-0000-0000-0000F3350000}"/>
    <cellStyle name="Normal 19 3 2 5 2" xfId="13811" xr:uid="{00000000-0005-0000-0000-0000F4350000}"/>
    <cellStyle name="Normal 19 3 2 5 2 2" xfId="13812" xr:uid="{00000000-0005-0000-0000-0000F5350000}"/>
    <cellStyle name="Normal 19 3 2 5 2 2 2" xfId="13813" xr:uid="{00000000-0005-0000-0000-0000F6350000}"/>
    <cellStyle name="Normal 19 3 2 5 2 3" xfId="13814" xr:uid="{00000000-0005-0000-0000-0000F7350000}"/>
    <cellStyle name="Normal 19 3 2 5 3" xfId="13815" xr:uid="{00000000-0005-0000-0000-0000F8350000}"/>
    <cellStyle name="Normal 19 3 2 5 3 2" xfId="13816" xr:uid="{00000000-0005-0000-0000-0000F9350000}"/>
    <cellStyle name="Normal 19 3 2 5 3 2 2" xfId="13817" xr:uid="{00000000-0005-0000-0000-0000FA350000}"/>
    <cellStyle name="Normal 19 3 2 5 3 3" xfId="13818" xr:uid="{00000000-0005-0000-0000-0000FB350000}"/>
    <cellStyle name="Normal 19 3 2 5 4" xfId="13819" xr:uid="{00000000-0005-0000-0000-0000FC350000}"/>
    <cellStyle name="Normal 19 3 2 5 4 2" xfId="13820" xr:uid="{00000000-0005-0000-0000-0000FD350000}"/>
    <cellStyle name="Normal 19 3 2 5 4 2 2" xfId="13821" xr:uid="{00000000-0005-0000-0000-0000FE350000}"/>
    <cellStyle name="Normal 19 3 2 5 4 3" xfId="13822" xr:uid="{00000000-0005-0000-0000-0000FF350000}"/>
    <cellStyle name="Normal 19 3 2 5 5" xfId="13823" xr:uid="{00000000-0005-0000-0000-000000360000}"/>
    <cellStyle name="Normal 19 3 2 5 5 2" xfId="13824" xr:uid="{00000000-0005-0000-0000-000001360000}"/>
    <cellStyle name="Normal 19 3 2 5 6" xfId="13825" xr:uid="{00000000-0005-0000-0000-000002360000}"/>
    <cellStyle name="Normal 19 3 2 5 6 2" xfId="13826" xr:uid="{00000000-0005-0000-0000-000003360000}"/>
    <cellStyle name="Normal 19 3 2 5 7" xfId="13827" xr:uid="{00000000-0005-0000-0000-000004360000}"/>
    <cellStyle name="Normal 19 3 2 6" xfId="13828" xr:uid="{00000000-0005-0000-0000-000005360000}"/>
    <cellStyle name="Normal 19 3 2 6 2" xfId="13829" xr:uid="{00000000-0005-0000-0000-000006360000}"/>
    <cellStyle name="Normal 19 3 2 6 2 2" xfId="13830" xr:uid="{00000000-0005-0000-0000-000007360000}"/>
    <cellStyle name="Normal 19 3 2 6 3" xfId="13831" xr:uid="{00000000-0005-0000-0000-000008360000}"/>
    <cellStyle name="Normal 19 3 2 7" xfId="13832" xr:uid="{00000000-0005-0000-0000-000009360000}"/>
    <cellStyle name="Normal 19 3 2 7 2" xfId="13833" xr:uid="{00000000-0005-0000-0000-00000A360000}"/>
    <cellStyle name="Normal 19 3 2 7 2 2" xfId="13834" xr:uid="{00000000-0005-0000-0000-00000B360000}"/>
    <cellStyle name="Normal 19 3 2 7 3" xfId="13835" xr:uid="{00000000-0005-0000-0000-00000C360000}"/>
    <cellStyle name="Normal 19 3 2 8" xfId="13836" xr:uid="{00000000-0005-0000-0000-00000D360000}"/>
    <cellStyle name="Normal 19 3 2 8 2" xfId="13837" xr:uid="{00000000-0005-0000-0000-00000E360000}"/>
    <cellStyle name="Normal 19 3 2 8 2 2" xfId="13838" xr:uid="{00000000-0005-0000-0000-00000F360000}"/>
    <cellStyle name="Normal 19 3 2 8 3" xfId="13839" xr:uid="{00000000-0005-0000-0000-000010360000}"/>
    <cellStyle name="Normal 19 3 2 9" xfId="13840" xr:uid="{00000000-0005-0000-0000-000011360000}"/>
    <cellStyle name="Normal 19 3 2 9 2" xfId="13841" xr:uid="{00000000-0005-0000-0000-000012360000}"/>
    <cellStyle name="Normal 19 3 3" xfId="13842" xr:uid="{00000000-0005-0000-0000-000013360000}"/>
    <cellStyle name="Normal 19 3 3 10" xfId="13843" xr:uid="{00000000-0005-0000-0000-000014360000}"/>
    <cellStyle name="Normal 19 3 3 10 2" xfId="13844" xr:uid="{00000000-0005-0000-0000-000015360000}"/>
    <cellStyle name="Normal 19 3 3 11" xfId="13845" xr:uid="{00000000-0005-0000-0000-000016360000}"/>
    <cellStyle name="Normal 19 3 3 2" xfId="13846" xr:uid="{00000000-0005-0000-0000-000017360000}"/>
    <cellStyle name="Normal 19 3 3 2 2" xfId="13847" xr:uid="{00000000-0005-0000-0000-000018360000}"/>
    <cellStyle name="Normal 19 3 3 2 2 2" xfId="13848" xr:uid="{00000000-0005-0000-0000-000019360000}"/>
    <cellStyle name="Normal 19 3 3 2 2 2 2" xfId="13849" xr:uid="{00000000-0005-0000-0000-00001A360000}"/>
    <cellStyle name="Normal 19 3 3 2 2 2 2 2" xfId="13850" xr:uid="{00000000-0005-0000-0000-00001B360000}"/>
    <cellStyle name="Normal 19 3 3 2 2 2 3" xfId="13851" xr:uid="{00000000-0005-0000-0000-00001C360000}"/>
    <cellStyle name="Normal 19 3 3 2 2 3" xfId="13852" xr:uid="{00000000-0005-0000-0000-00001D360000}"/>
    <cellStyle name="Normal 19 3 3 2 2 3 2" xfId="13853" xr:uid="{00000000-0005-0000-0000-00001E360000}"/>
    <cellStyle name="Normal 19 3 3 2 2 3 2 2" xfId="13854" xr:uid="{00000000-0005-0000-0000-00001F360000}"/>
    <cellStyle name="Normal 19 3 3 2 2 3 3" xfId="13855" xr:uid="{00000000-0005-0000-0000-000020360000}"/>
    <cellStyle name="Normal 19 3 3 2 2 4" xfId="13856" xr:uid="{00000000-0005-0000-0000-000021360000}"/>
    <cellStyle name="Normal 19 3 3 2 2 4 2" xfId="13857" xr:uid="{00000000-0005-0000-0000-000022360000}"/>
    <cellStyle name="Normal 19 3 3 2 2 4 2 2" xfId="13858" xr:uid="{00000000-0005-0000-0000-000023360000}"/>
    <cellStyle name="Normal 19 3 3 2 2 4 3" xfId="13859" xr:uid="{00000000-0005-0000-0000-000024360000}"/>
    <cellStyle name="Normal 19 3 3 2 2 5" xfId="13860" xr:uid="{00000000-0005-0000-0000-000025360000}"/>
    <cellStyle name="Normal 19 3 3 2 2 5 2" xfId="13861" xr:uid="{00000000-0005-0000-0000-000026360000}"/>
    <cellStyle name="Normal 19 3 3 2 2 6" xfId="13862" xr:uid="{00000000-0005-0000-0000-000027360000}"/>
    <cellStyle name="Normal 19 3 3 2 2 6 2" xfId="13863" xr:uid="{00000000-0005-0000-0000-000028360000}"/>
    <cellStyle name="Normal 19 3 3 2 2 7" xfId="13864" xr:uid="{00000000-0005-0000-0000-000029360000}"/>
    <cellStyle name="Normal 19 3 3 2 3" xfId="13865" xr:uid="{00000000-0005-0000-0000-00002A360000}"/>
    <cellStyle name="Normal 19 3 3 2 3 2" xfId="13866" xr:uid="{00000000-0005-0000-0000-00002B360000}"/>
    <cellStyle name="Normal 19 3 3 2 3 2 2" xfId="13867" xr:uid="{00000000-0005-0000-0000-00002C360000}"/>
    <cellStyle name="Normal 19 3 3 2 3 2 2 2" xfId="13868" xr:uid="{00000000-0005-0000-0000-00002D360000}"/>
    <cellStyle name="Normal 19 3 3 2 3 2 3" xfId="13869" xr:uid="{00000000-0005-0000-0000-00002E360000}"/>
    <cellStyle name="Normal 19 3 3 2 3 3" xfId="13870" xr:uid="{00000000-0005-0000-0000-00002F360000}"/>
    <cellStyle name="Normal 19 3 3 2 3 3 2" xfId="13871" xr:uid="{00000000-0005-0000-0000-000030360000}"/>
    <cellStyle name="Normal 19 3 3 2 3 3 2 2" xfId="13872" xr:uid="{00000000-0005-0000-0000-000031360000}"/>
    <cellStyle name="Normal 19 3 3 2 3 3 3" xfId="13873" xr:uid="{00000000-0005-0000-0000-000032360000}"/>
    <cellStyle name="Normal 19 3 3 2 3 4" xfId="13874" xr:uid="{00000000-0005-0000-0000-000033360000}"/>
    <cellStyle name="Normal 19 3 3 2 3 4 2" xfId="13875" xr:uid="{00000000-0005-0000-0000-000034360000}"/>
    <cellStyle name="Normal 19 3 3 2 3 4 2 2" xfId="13876" xr:uid="{00000000-0005-0000-0000-000035360000}"/>
    <cellStyle name="Normal 19 3 3 2 3 4 3" xfId="13877" xr:uid="{00000000-0005-0000-0000-000036360000}"/>
    <cellStyle name="Normal 19 3 3 2 3 5" xfId="13878" xr:uid="{00000000-0005-0000-0000-000037360000}"/>
    <cellStyle name="Normal 19 3 3 2 3 5 2" xfId="13879" xr:uid="{00000000-0005-0000-0000-000038360000}"/>
    <cellStyle name="Normal 19 3 3 2 3 6" xfId="13880" xr:uid="{00000000-0005-0000-0000-000039360000}"/>
    <cellStyle name="Normal 19 3 3 2 3 6 2" xfId="13881" xr:uid="{00000000-0005-0000-0000-00003A360000}"/>
    <cellStyle name="Normal 19 3 3 2 3 7" xfId="13882" xr:uid="{00000000-0005-0000-0000-00003B360000}"/>
    <cellStyle name="Normal 19 3 3 2 4" xfId="13883" xr:uid="{00000000-0005-0000-0000-00003C360000}"/>
    <cellStyle name="Normal 19 3 3 2 4 2" xfId="13884" xr:uid="{00000000-0005-0000-0000-00003D360000}"/>
    <cellStyle name="Normal 19 3 3 2 4 2 2" xfId="13885" xr:uid="{00000000-0005-0000-0000-00003E360000}"/>
    <cellStyle name="Normal 19 3 3 2 4 3" xfId="13886" xr:uid="{00000000-0005-0000-0000-00003F360000}"/>
    <cellStyle name="Normal 19 3 3 2 5" xfId="13887" xr:uid="{00000000-0005-0000-0000-000040360000}"/>
    <cellStyle name="Normal 19 3 3 2 5 2" xfId="13888" xr:uid="{00000000-0005-0000-0000-000041360000}"/>
    <cellStyle name="Normal 19 3 3 2 5 2 2" xfId="13889" xr:uid="{00000000-0005-0000-0000-000042360000}"/>
    <cellStyle name="Normal 19 3 3 2 5 3" xfId="13890" xr:uid="{00000000-0005-0000-0000-000043360000}"/>
    <cellStyle name="Normal 19 3 3 2 6" xfId="13891" xr:uid="{00000000-0005-0000-0000-000044360000}"/>
    <cellStyle name="Normal 19 3 3 2 6 2" xfId="13892" xr:uid="{00000000-0005-0000-0000-000045360000}"/>
    <cellStyle name="Normal 19 3 3 2 6 2 2" xfId="13893" xr:uid="{00000000-0005-0000-0000-000046360000}"/>
    <cellStyle name="Normal 19 3 3 2 6 3" xfId="13894" xr:uid="{00000000-0005-0000-0000-000047360000}"/>
    <cellStyle name="Normal 19 3 3 2 7" xfId="13895" xr:uid="{00000000-0005-0000-0000-000048360000}"/>
    <cellStyle name="Normal 19 3 3 2 7 2" xfId="13896" xr:uid="{00000000-0005-0000-0000-000049360000}"/>
    <cellStyle name="Normal 19 3 3 2 8" xfId="13897" xr:uid="{00000000-0005-0000-0000-00004A360000}"/>
    <cellStyle name="Normal 19 3 3 2 8 2" xfId="13898" xr:uid="{00000000-0005-0000-0000-00004B360000}"/>
    <cellStyle name="Normal 19 3 3 2 9" xfId="13899" xr:uid="{00000000-0005-0000-0000-00004C360000}"/>
    <cellStyle name="Normal 19 3 3 3" xfId="13900" xr:uid="{00000000-0005-0000-0000-00004D360000}"/>
    <cellStyle name="Normal 19 3 3 3 2" xfId="13901" xr:uid="{00000000-0005-0000-0000-00004E360000}"/>
    <cellStyle name="Normal 19 3 3 3 2 2" xfId="13902" xr:uid="{00000000-0005-0000-0000-00004F360000}"/>
    <cellStyle name="Normal 19 3 3 3 2 2 2" xfId="13903" xr:uid="{00000000-0005-0000-0000-000050360000}"/>
    <cellStyle name="Normal 19 3 3 3 2 2 2 2" xfId="13904" xr:uid="{00000000-0005-0000-0000-000051360000}"/>
    <cellStyle name="Normal 19 3 3 3 2 2 3" xfId="13905" xr:uid="{00000000-0005-0000-0000-000052360000}"/>
    <cellStyle name="Normal 19 3 3 3 2 3" xfId="13906" xr:uid="{00000000-0005-0000-0000-000053360000}"/>
    <cellStyle name="Normal 19 3 3 3 2 3 2" xfId="13907" xr:uid="{00000000-0005-0000-0000-000054360000}"/>
    <cellStyle name="Normal 19 3 3 3 2 3 2 2" xfId="13908" xr:uid="{00000000-0005-0000-0000-000055360000}"/>
    <cellStyle name="Normal 19 3 3 3 2 3 3" xfId="13909" xr:uid="{00000000-0005-0000-0000-000056360000}"/>
    <cellStyle name="Normal 19 3 3 3 2 4" xfId="13910" xr:uid="{00000000-0005-0000-0000-000057360000}"/>
    <cellStyle name="Normal 19 3 3 3 2 4 2" xfId="13911" xr:uid="{00000000-0005-0000-0000-000058360000}"/>
    <cellStyle name="Normal 19 3 3 3 2 4 2 2" xfId="13912" xr:uid="{00000000-0005-0000-0000-000059360000}"/>
    <cellStyle name="Normal 19 3 3 3 2 4 3" xfId="13913" xr:uid="{00000000-0005-0000-0000-00005A360000}"/>
    <cellStyle name="Normal 19 3 3 3 2 5" xfId="13914" xr:uid="{00000000-0005-0000-0000-00005B360000}"/>
    <cellStyle name="Normal 19 3 3 3 2 5 2" xfId="13915" xr:uid="{00000000-0005-0000-0000-00005C360000}"/>
    <cellStyle name="Normal 19 3 3 3 2 6" xfId="13916" xr:uid="{00000000-0005-0000-0000-00005D360000}"/>
    <cellStyle name="Normal 19 3 3 3 2 6 2" xfId="13917" xr:uid="{00000000-0005-0000-0000-00005E360000}"/>
    <cellStyle name="Normal 19 3 3 3 2 7" xfId="13918" xr:uid="{00000000-0005-0000-0000-00005F360000}"/>
    <cellStyle name="Normal 19 3 3 3 3" xfId="13919" xr:uid="{00000000-0005-0000-0000-000060360000}"/>
    <cellStyle name="Normal 19 3 3 3 3 2" xfId="13920" xr:uid="{00000000-0005-0000-0000-000061360000}"/>
    <cellStyle name="Normal 19 3 3 3 3 2 2" xfId="13921" xr:uid="{00000000-0005-0000-0000-000062360000}"/>
    <cellStyle name="Normal 19 3 3 3 3 3" xfId="13922" xr:uid="{00000000-0005-0000-0000-000063360000}"/>
    <cellStyle name="Normal 19 3 3 3 4" xfId="13923" xr:uid="{00000000-0005-0000-0000-000064360000}"/>
    <cellStyle name="Normal 19 3 3 3 4 2" xfId="13924" xr:uid="{00000000-0005-0000-0000-000065360000}"/>
    <cellStyle name="Normal 19 3 3 3 4 2 2" xfId="13925" xr:uid="{00000000-0005-0000-0000-000066360000}"/>
    <cellStyle name="Normal 19 3 3 3 4 3" xfId="13926" xr:uid="{00000000-0005-0000-0000-000067360000}"/>
    <cellStyle name="Normal 19 3 3 3 5" xfId="13927" xr:uid="{00000000-0005-0000-0000-000068360000}"/>
    <cellStyle name="Normal 19 3 3 3 5 2" xfId="13928" xr:uid="{00000000-0005-0000-0000-000069360000}"/>
    <cellStyle name="Normal 19 3 3 3 5 2 2" xfId="13929" xr:uid="{00000000-0005-0000-0000-00006A360000}"/>
    <cellStyle name="Normal 19 3 3 3 5 3" xfId="13930" xr:uid="{00000000-0005-0000-0000-00006B360000}"/>
    <cellStyle name="Normal 19 3 3 3 6" xfId="13931" xr:uid="{00000000-0005-0000-0000-00006C360000}"/>
    <cellStyle name="Normal 19 3 3 3 6 2" xfId="13932" xr:uid="{00000000-0005-0000-0000-00006D360000}"/>
    <cellStyle name="Normal 19 3 3 3 7" xfId="13933" xr:uid="{00000000-0005-0000-0000-00006E360000}"/>
    <cellStyle name="Normal 19 3 3 3 7 2" xfId="13934" xr:uid="{00000000-0005-0000-0000-00006F360000}"/>
    <cellStyle name="Normal 19 3 3 3 8" xfId="13935" xr:uid="{00000000-0005-0000-0000-000070360000}"/>
    <cellStyle name="Normal 19 3 3 4" xfId="13936" xr:uid="{00000000-0005-0000-0000-000071360000}"/>
    <cellStyle name="Normal 19 3 3 4 2" xfId="13937" xr:uid="{00000000-0005-0000-0000-000072360000}"/>
    <cellStyle name="Normal 19 3 3 4 2 2" xfId="13938" xr:uid="{00000000-0005-0000-0000-000073360000}"/>
    <cellStyle name="Normal 19 3 3 4 2 2 2" xfId="13939" xr:uid="{00000000-0005-0000-0000-000074360000}"/>
    <cellStyle name="Normal 19 3 3 4 2 3" xfId="13940" xr:uid="{00000000-0005-0000-0000-000075360000}"/>
    <cellStyle name="Normal 19 3 3 4 3" xfId="13941" xr:uid="{00000000-0005-0000-0000-000076360000}"/>
    <cellStyle name="Normal 19 3 3 4 3 2" xfId="13942" xr:uid="{00000000-0005-0000-0000-000077360000}"/>
    <cellStyle name="Normal 19 3 3 4 3 2 2" xfId="13943" xr:uid="{00000000-0005-0000-0000-000078360000}"/>
    <cellStyle name="Normal 19 3 3 4 3 3" xfId="13944" xr:uid="{00000000-0005-0000-0000-000079360000}"/>
    <cellStyle name="Normal 19 3 3 4 4" xfId="13945" xr:uid="{00000000-0005-0000-0000-00007A360000}"/>
    <cellStyle name="Normal 19 3 3 4 4 2" xfId="13946" xr:uid="{00000000-0005-0000-0000-00007B360000}"/>
    <cellStyle name="Normal 19 3 3 4 4 2 2" xfId="13947" xr:uid="{00000000-0005-0000-0000-00007C360000}"/>
    <cellStyle name="Normal 19 3 3 4 4 3" xfId="13948" xr:uid="{00000000-0005-0000-0000-00007D360000}"/>
    <cellStyle name="Normal 19 3 3 4 5" xfId="13949" xr:uid="{00000000-0005-0000-0000-00007E360000}"/>
    <cellStyle name="Normal 19 3 3 4 5 2" xfId="13950" xr:uid="{00000000-0005-0000-0000-00007F360000}"/>
    <cellStyle name="Normal 19 3 3 4 6" xfId="13951" xr:uid="{00000000-0005-0000-0000-000080360000}"/>
    <cellStyle name="Normal 19 3 3 4 6 2" xfId="13952" xr:uid="{00000000-0005-0000-0000-000081360000}"/>
    <cellStyle name="Normal 19 3 3 4 7" xfId="13953" xr:uid="{00000000-0005-0000-0000-000082360000}"/>
    <cellStyle name="Normal 19 3 3 5" xfId="13954" xr:uid="{00000000-0005-0000-0000-000083360000}"/>
    <cellStyle name="Normal 19 3 3 5 2" xfId="13955" xr:uid="{00000000-0005-0000-0000-000084360000}"/>
    <cellStyle name="Normal 19 3 3 5 2 2" xfId="13956" xr:uid="{00000000-0005-0000-0000-000085360000}"/>
    <cellStyle name="Normal 19 3 3 5 2 2 2" xfId="13957" xr:uid="{00000000-0005-0000-0000-000086360000}"/>
    <cellStyle name="Normal 19 3 3 5 2 3" xfId="13958" xr:uid="{00000000-0005-0000-0000-000087360000}"/>
    <cellStyle name="Normal 19 3 3 5 3" xfId="13959" xr:uid="{00000000-0005-0000-0000-000088360000}"/>
    <cellStyle name="Normal 19 3 3 5 3 2" xfId="13960" xr:uid="{00000000-0005-0000-0000-000089360000}"/>
    <cellStyle name="Normal 19 3 3 5 3 2 2" xfId="13961" xr:uid="{00000000-0005-0000-0000-00008A360000}"/>
    <cellStyle name="Normal 19 3 3 5 3 3" xfId="13962" xr:uid="{00000000-0005-0000-0000-00008B360000}"/>
    <cellStyle name="Normal 19 3 3 5 4" xfId="13963" xr:uid="{00000000-0005-0000-0000-00008C360000}"/>
    <cellStyle name="Normal 19 3 3 5 4 2" xfId="13964" xr:uid="{00000000-0005-0000-0000-00008D360000}"/>
    <cellStyle name="Normal 19 3 3 5 4 2 2" xfId="13965" xr:uid="{00000000-0005-0000-0000-00008E360000}"/>
    <cellStyle name="Normal 19 3 3 5 4 3" xfId="13966" xr:uid="{00000000-0005-0000-0000-00008F360000}"/>
    <cellStyle name="Normal 19 3 3 5 5" xfId="13967" xr:uid="{00000000-0005-0000-0000-000090360000}"/>
    <cellStyle name="Normal 19 3 3 5 5 2" xfId="13968" xr:uid="{00000000-0005-0000-0000-000091360000}"/>
    <cellStyle name="Normal 19 3 3 5 6" xfId="13969" xr:uid="{00000000-0005-0000-0000-000092360000}"/>
    <cellStyle name="Normal 19 3 3 5 6 2" xfId="13970" xr:uid="{00000000-0005-0000-0000-000093360000}"/>
    <cellStyle name="Normal 19 3 3 5 7" xfId="13971" xr:uid="{00000000-0005-0000-0000-000094360000}"/>
    <cellStyle name="Normal 19 3 3 6" xfId="13972" xr:uid="{00000000-0005-0000-0000-000095360000}"/>
    <cellStyle name="Normal 19 3 3 6 2" xfId="13973" xr:uid="{00000000-0005-0000-0000-000096360000}"/>
    <cellStyle name="Normal 19 3 3 6 2 2" xfId="13974" xr:uid="{00000000-0005-0000-0000-000097360000}"/>
    <cellStyle name="Normal 19 3 3 6 3" xfId="13975" xr:uid="{00000000-0005-0000-0000-000098360000}"/>
    <cellStyle name="Normal 19 3 3 7" xfId="13976" xr:uid="{00000000-0005-0000-0000-000099360000}"/>
    <cellStyle name="Normal 19 3 3 7 2" xfId="13977" xr:uid="{00000000-0005-0000-0000-00009A360000}"/>
    <cellStyle name="Normal 19 3 3 7 2 2" xfId="13978" xr:uid="{00000000-0005-0000-0000-00009B360000}"/>
    <cellStyle name="Normal 19 3 3 7 3" xfId="13979" xr:uid="{00000000-0005-0000-0000-00009C360000}"/>
    <cellStyle name="Normal 19 3 3 8" xfId="13980" xr:uid="{00000000-0005-0000-0000-00009D360000}"/>
    <cellStyle name="Normal 19 3 3 8 2" xfId="13981" xr:uid="{00000000-0005-0000-0000-00009E360000}"/>
    <cellStyle name="Normal 19 3 3 8 2 2" xfId="13982" xr:uid="{00000000-0005-0000-0000-00009F360000}"/>
    <cellStyle name="Normal 19 3 3 8 3" xfId="13983" xr:uid="{00000000-0005-0000-0000-0000A0360000}"/>
    <cellStyle name="Normal 19 3 3 9" xfId="13984" xr:uid="{00000000-0005-0000-0000-0000A1360000}"/>
    <cellStyle name="Normal 19 3 3 9 2" xfId="13985" xr:uid="{00000000-0005-0000-0000-0000A2360000}"/>
    <cellStyle name="Normal 19 3 4" xfId="13986" xr:uid="{00000000-0005-0000-0000-0000A3360000}"/>
    <cellStyle name="Normal 19 3 4 2" xfId="13987" xr:uid="{00000000-0005-0000-0000-0000A4360000}"/>
    <cellStyle name="Normal 19 3 4 2 2" xfId="13988" xr:uid="{00000000-0005-0000-0000-0000A5360000}"/>
    <cellStyle name="Normal 19 3 4 2 2 2" xfId="13989" xr:uid="{00000000-0005-0000-0000-0000A6360000}"/>
    <cellStyle name="Normal 19 3 4 2 2 2 2" xfId="13990" xr:uid="{00000000-0005-0000-0000-0000A7360000}"/>
    <cellStyle name="Normal 19 3 4 2 2 3" xfId="13991" xr:uid="{00000000-0005-0000-0000-0000A8360000}"/>
    <cellStyle name="Normal 19 3 4 2 3" xfId="13992" xr:uid="{00000000-0005-0000-0000-0000A9360000}"/>
    <cellStyle name="Normal 19 3 4 2 3 2" xfId="13993" xr:uid="{00000000-0005-0000-0000-0000AA360000}"/>
    <cellStyle name="Normal 19 3 4 2 3 2 2" xfId="13994" xr:uid="{00000000-0005-0000-0000-0000AB360000}"/>
    <cellStyle name="Normal 19 3 4 2 3 3" xfId="13995" xr:uid="{00000000-0005-0000-0000-0000AC360000}"/>
    <cellStyle name="Normal 19 3 4 2 4" xfId="13996" xr:uid="{00000000-0005-0000-0000-0000AD360000}"/>
    <cellStyle name="Normal 19 3 4 2 4 2" xfId="13997" xr:uid="{00000000-0005-0000-0000-0000AE360000}"/>
    <cellStyle name="Normal 19 3 4 2 4 2 2" xfId="13998" xr:uid="{00000000-0005-0000-0000-0000AF360000}"/>
    <cellStyle name="Normal 19 3 4 2 4 3" xfId="13999" xr:uid="{00000000-0005-0000-0000-0000B0360000}"/>
    <cellStyle name="Normal 19 3 4 2 5" xfId="14000" xr:uid="{00000000-0005-0000-0000-0000B1360000}"/>
    <cellStyle name="Normal 19 3 4 2 5 2" xfId="14001" xr:uid="{00000000-0005-0000-0000-0000B2360000}"/>
    <cellStyle name="Normal 19 3 4 2 6" xfId="14002" xr:uid="{00000000-0005-0000-0000-0000B3360000}"/>
    <cellStyle name="Normal 19 3 4 2 6 2" xfId="14003" xr:uid="{00000000-0005-0000-0000-0000B4360000}"/>
    <cellStyle name="Normal 19 3 4 2 7" xfId="14004" xr:uid="{00000000-0005-0000-0000-0000B5360000}"/>
    <cellStyle name="Normal 19 3 4 3" xfId="14005" xr:uid="{00000000-0005-0000-0000-0000B6360000}"/>
    <cellStyle name="Normal 19 3 4 3 2" xfId="14006" xr:uid="{00000000-0005-0000-0000-0000B7360000}"/>
    <cellStyle name="Normal 19 3 4 3 2 2" xfId="14007" xr:uid="{00000000-0005-0000-0000-0000B8360000}"/>
    <cellStyle name="Normal 19 3 4 3 2 2 2" xfId="14008" xr:uid="{00000000-0005-0000-0000-0000B9360000}"/>
    <cellStyle name="Normal 19 3 4 3 2 3" xfId="14009" xr:uid="{00000000-0005-0000-0000-0000BA360000}"/>
    <cellStyle name="Normal 19 3 4 3 3" xfId="14010" xr:uid="{00000000-0005-0000-0000-0000BB360000}"/>
    <cellStyle name="Normal 19 3 4 3 3 2" xfId="14011" xr:uid="{00000000-0005-0000-0000-0000BC360000}"/>
    <cellStyle name="Normal 19 3 4 3 3 2 2" xfId="14012" xr:uid="{00000000-0005-0000-0000-0000BD360000}"/>
    <cellStyle name="Normal 19 3 4 3 3 3" xfId="14013" xr:uid="{00000000-0005-0000-0000-0000BE360000}"/>
    <cellStyle name="Normal 19 3 4 3 4" xfId="14014" xr:uid="{00000000-0005-0000-0000-0000BF360000}"/>
    <cellStyle name="Normal 19 3 4 3 4 2" xfId="14015" xr:uid="{00000000-0005-0000-0000-0000C0360000}"/>
    <cellStyle name="Normal 19 3 4 3 4 2 2" xfId="14016" xr:uid="{00000000-0005-0000-0000-0000C1360000}"/>
    <cellStyle name="Normal 19 3 4 3 4 3" xfId="14017" xr:uid="{00000000-0005-0000-0000-0000C2360000}"/>
    <cellStyle name="Normal 19 3 4 3 5" xfId="14018" xr:uid="{00000000-0005-0000-0000-0000C3360000}"/>
    <cellStyle name="Normal 19 3 4 3 5 2" xfId="14019" xr:uid="{00000000-0005-0000-0000-0000C4360000}"/>
    <cellStyle name="Normal 19 3 4 3 6" xfId="14020" xr:uid="{00000000-0005-0000-0000-0000C5360000}"/>
    <cellStyle name="Normal 19 3 4 3 6 2" xfId="14021" xr:uid="{00000000-0005-0000-0000-0000C6360000}"/>
    <cellStyle name="Normal 19 3 4 3 7" xfId="14022" xr:uid="{00000000-0005-0000-0000-0000C7360000}"/>
    <cellStyle name="Normal 19 3 4 4" xfId="14023" xr:uid="{00000000-0005-0000-0000-0000C8360000}"/>
    <cellStyle name="Normal 19 3 4 4 2" xfId="14024" xr:uid="{00000000-0005-0000-0000-0000C9360000}"/>
    <cellStyle name="Normal 19 3 4 4 2 2" xfId="14025" xr:uid="{00000000-0005-0000-0000-0000CA360000}"/>
    <cellStyle name="Normal 19 3 4 4 3" xfId="14026" xr:uid="{00000000-0005-0000-0000-0000CB360000}"/>
    <cellStyle name="Normal 19 3 4 5" xfId="14027" xr:uid="{00000000-0005-0000-0000-0000CC360000}"/>
    <cellStyle name="Normal 19 3 4 5 2" xfId="14028" xr:uid="{00000000-0005-0000-0000-0000CD360000}"/>
    <cellStyle name="Normal 19 3 4 5 2 2" xfId="14029" xr:uid="{00000000-0005-0000-0000-0000CE360000}"/>
    <cellStyle name="Normal 19 3 4 5 3" xfId="14030" xr:uid="{00000000-0005-0000-0000-0000CF360000}"/>
    <cellStyle name="Normal 19 3 4 6" xfId="14031" xr:uid="{00000000-0005-0000-0000-0000D0360000}"/>
    <cellStyle name="Normal 19 3 4 6 2" xfId="14032" xr:uid="{00000000-0005-0000-0000-0000D1360000}"/>
    <cellStyle name="Normal 19 3 4 6 2 2" xfId="14033" xr:uid="{00000000-0005-0000-0000-0000D2360000}"/>
    <cellStyle name="Normal 19 3 4 6 3" xfId="14034" xr:uid="{00000000-0005-0000-0000-0000D3360000}"/>
    <cellStyle name="Normal 19 3 4 7" xfId="14035" xr:uid="{00000000-0005-0000-0000-0000D4360000}"/>
    <cellStyle name="Normal 19 3 4 7 2" xfId="14036" xr:uid="{00000000-0005-0000-0000-0000D5360000}"/>
    <cellStyle name="Normal 19 3 4 8" xfId="14037" xr:uid="{00000000-0005-0000-0000-0000D6360000}"/>
    <cellStyle name="Normal 19 3 4 8 2" xfId="14038" xr:uid="{00000000-0005-0000-0000-0000D7360000}"/>
    <cellStyle name="Normal 19 3 4 9" xfId="14039" xr:uid="{00000000-0005-0000-0000-0000D8360000}"/>
    <cellStyle name="Normal 19 3 5" xfId="14040" xr:uid="{00000000-0005-0000-0000-0000D9360000}"/>
    <cellStyle name="Normal 19 3 5 2" xfId="14041" xr:uid="{00000000-0005-0000-0000-0000DA360000}"/>
    <cellStyle name="Normal 19 3 5 2 2" xfId="14042" xr:uid="{00000000-0005-0000-0000-0000DB360000}"/>
    <cellStyle name="Normal 19 3 5 2 2 2" xfId="14043" xr:uid="{00000000-0005-0000-0000-0000DC360000}"/>
    <cellStyle name="Normal 19 3 5 2 2 2 2" xfId="14044" xr:uid="{00000000-0005-0000-0000-0000DD360000}"/>
    <cellStyle name="Normal 19 3 5 2 2 3" xfId="14045" xr:uid="{00000000-0005-0000-0000-0000DE360000}"/>
    <cellStyle name="Normal 19 3 5 2 3" xfId="14046" xr:uid="{00000000-0005-0000-0000-0000DF360000}"/>
    <cellStyle name="Normal 19 3 5 2 3 2" xfId="14047" xr:uid="{00000000-0005-0000-0000-0000E0360000}"/>
    <cellStyle name="Normal 19 3 5 2 3 2 2" xfId="14048" xr:uid="{00000000-0005-0000-0000-0000E1360000}"/>
    <cellStyle name="Normal 19 3 5 2 3 3" xfId="14049" xr:uid="{00000000-0005-0000-0000-0000E2360000}"/>
    <cellStyle name="Normal 19 3 5 2 4" xfId="14050" xr:uid="{00000000-0005-0000-0000-0000E3360000}"/>
    <cellStyle name="Normal 19 3 5 2 4 2" xfId="14051" xr:uid="{00000000-0005-0000-0000-0000E4360000}"/>
    <cellStyle name="Normal 19 3 5 2 4 2 2" xfId="14052" xr:uid="{00000000-0005-0000-0000-0000E5360000}"/>
    <cellStyle name="Normal 19 3 5 2 4 3" xfId="14053" xr:uid="{00000000-0005-0000-0000-0000E6360000}"/>
    <cellStyle name="Normal 19 3 5 2 5" xfId="14054" xr:uid="{00000000-0005-0000-0000-0000E7360000}"/>
    <cellStyle name="Normal 19 3 5 2 5 2" xfId="14055" xr:uid="{00000000-0005-0000-0000-0000E8360000}"/>
    <cellStyle name="Normal 19 3 5 2 6" xfId="14056" xr:uid="{00000000-0005-0000-0000-0000E9360000}"/>
    <cellStyle name="Normal 19 3 5 2 6 2" xfId="14057" xr:uid="{00000000-0005-0000-0000-0000EA360000}"/>
    <cellStyle name="Normal 19 3 5 2 7" xfId="14058" xr:uid="{00000000-0005-0000-0000-0000EB360000}"/>
    <cellStyle name="Normal 19 3 5 3" xfId="14059" xr:uid="{00000000-0005-0000-0000-0000EC360000}"/>
    <cellStyle name="Normal 19 3 5 3 2" xfId="14060" xr:uid="{00000000-0005-0000-0000-0000ED360000}"/>
    <cellStyle name="Normal 19 3 5 3 2 2" xfId="14061" xr:uid="{00000000-0005-0000-0000-0000EE360000}"/>
    <cellStyle name="Normal 19 3 5 3 3" xfId="14062" xr:uid="{00000000-0005-0000-0000-0000EF360000}"/>
    <cellStyle name="Normal 19 3 5 4" xfId="14063" xr:uid="{00000000-0005-0000-0000-0000F0360000}"/>
    <cellStyle name="Normal 19 3 5 4 2" xfId="14064" xr:uid="{00000000-0005-0000-0000-0000F1360000}"/>
    <cellStyle name="Normal 19 3 5 4 2 2" xfId="14065" xr:uid="{00000000-0005-0000-0000-0000F2360000}"/>
    <cellStyle name="Normal 19 3 5 4 3" xfId="14066" xr:uid="{00000000-0005-0000-0000-0000F3360000}"/>
    <cellStyle name="Normal 19 3 5 5" xfId="14067" xr:uid="{00000000-0005-0000-0000-0000F4360000}"/>
    <cellStyle name="Normal 19 3 5 5 2" xfId="14068" xr:uid="{00000000-0005-0000-0000-0000F5360000}"/>
    <cellStyle name="Normal 19 3 5 5 2 2" xfId="14069" xr:uid="{00000000-0005-0000-0000-0000F6360000}"/>
    <cellStyle name="Normal 19 3 5 5 3" xfId="14070" xr:uid="{00000000-0005-0000-0000-0000F7360000}"/>
    <cellStyle name="Normal 19 3 5 6" xfId="14071" xr:uid="{00000000-0005-0000-0000-0000F8360000}"/>
    <cellStyle name="Normal 19 3 5 6 2" xfId="14072" xr:uid="{00000000-0005-0000-0000-0000F9360000}"/>
    <cellStyle name="Normal 19 3 5 7" xfId="14073" xr:uid="{00000000-0005-0000-0000-0000FA360000}"/>
    <cellStyle name="Normal 19 3 5 7 2" xfId="14074" xr:uid="{00000000-0005-0000-0000-0000FB360000}"/>
    <cellStyle name="Normal 19 3 5 8" xfId="14075" xr:uid="{00000000-0005-0000-0000-0000FC360000}"/>
    <cellStyle name="Normal 19 3 6" xfId="14076" xr:uid="{00000000-0005-0000-0000-0000FD360000}"/>
    <cellStyle name="Normal 19 3 6 2" xfId="14077" xr:uid="{00000000-0005-0000-0000-0000FE360000}"/>
    <cellStyle name="Normal 19 3 6 2 2" xfId="14078" xr:uid="{00000000-0005-0000-0000-0000FF360000}"/>
    <cellStyle name="Normal 19 3 6 2 2 2" xfId="14079" xr:uid="{00000000-0005-0000-0000-000000370000}"/>
    <cellStyle name="Normal 19 3 6 2 3" xfId="14080" xr:uid="{00000000-0005-0000-0000-000001370000}"/>
    <cellStyle name="Normal 19 3 6 3" xfId="14081" xr:uid="{00000000-0005-0000-0000-000002370000}"/>
    <cellStyle name="Normal 19 3 6 3 2" xfId="14082" xr:uid="{00000000-0005-0000-0000-000003370000}"/>
    <cellStyle name="Normal 19 3 6 3 2 2" xfId="14083" xr:uid="{00000000-0005-0000-0000-000004370000}"/>
    <cellStyle name="Normal 19 3 6 3 3" xfId="14084" xr:uid="{00000000-0005-0000-0000-000005370000}"/>
    <cellStyle name="Normal 19 3 6 4" xfId="14085" xr:uid="{00000000-0005-0000-0000-000006370000}"/>
    <cellStyle name="Normal 19 3 6 4 2" xfId="14086" xr:uid="{00000000-0005-0000-0000-000007370000}"/>
    <cellStyle name="Normal 19 3 6 4 2 2" xfId="14087" xr:uid="{00000000-0005-0000-0000-000008370000}"/>
    <cellStyle name="Normal 19 3 6 4 3" xfId="14088" xr:uid="{00000000-0005-0000-0000-000009370000}"/>
    <cellStyle name="Normal 19 3 6 5" xfId="14089" xr:uid="{00000000-0005-0000-0000-00000A370000}"/>
    <cellStyle name="Normal 19 3 6 5 2" xfId="14090" xr:uid="{00000000-0005-0000-0000-00000B370000}"/>
    <cellStyle name="Normal 19 3 6 6" xfId="14091" xr:uid="{00000000-0005-0000-0000-00000C370000}"/>
    <cellStyle name="Normal 19 3 6 6 2" xfId="14092" xr:uid="{00000000-0005-0000-0000-00000D370000}"/>
    <cellStyle name="Normal 19 3 6 7" xfId="14093" xr:uid="{00000000-0005-0000-0000-00000E370000}"/>
    <cellStyle name="Normal 19 3 7" xfId="14094" xr:uid="{00000000-0005-0000-0000-00000F370000}"/>
    <cellStyle name="Normal 19 3 7 2" xfId="14095" xr:uid="{00000000-0005-0000-0000-000010370000}"/>
    <cellStyle name="Normal 19 3 7 2 2" xfId="14096" xr:uid="{00000000-0005-0000-0000-000011370000}"/>
    <cellStyle name="Normal 19 3 7 2 2 2" xfId="14097" xr:uid="{00000000-0005-0000-0000-000012370000}"/>
    <cellStyle name="Normal 19 3 7 2 3" xfId="14098" xr:uid="{00000000-0005-0000-0000-000013370000}"/>
    <cellStyle name="Normal 19 3 7 3" xfId="14099" xr:uid="{00000000-0005-0000-0000-000014370000}"/>
    <cellStyle name="Normal 19 3 7 3 2" xfId="14100" xr:uid="{00000000-0005-0000-0000-000015370000}"/>
    <cellStyle name="Normal 19 3 7 3 2 2" xfId="14101" xr:uid="{00000000-0005-0000-0000-000016370000}"/>
    <cellStyle name="Normal 19 3 7 3 3" xfId="14102" xr:uid="{00000000-0005-0000-0000-000017370000}"/>
    <cellStyle name="Normal 19 3 7 4" xfId="14103" xr:uid="{00000000-0005-0000-0000-000018370000}"/>
    <cellStyle name="Normal 19 3 7 4 2" xfId="14104" xr:uid="{00000000-0005-0000-0000-000019370000}"/>
    <cellStyle name="Normal 19 3 7 4 2 2" xfId="14105" xr:uid="{00000000-0005-0000-0000-00001A370000}"/>
    <cellStyle name="Normal 19 3 7 4 3" xfId="14106" xr:uid="{00000000-0005-0000-0000-00001B370000}"/>
    <cellStyle name="Normal 19 3 7 5" xfId="14107" xr:uid="{00000000-0005-0000-0000-00001C370000}"/>
    <cellStyle name="Normal 19 3 7 5 2" xfId="14108" xr:uid="{00000000-0005-0000-0000-00001D370000}"/>
    <cellStyle name="Normal 19 3 7 6" xfId="14109" xr:uid="{00000000-0005-0000-0000-00001E370000}"/>
    <cellStyle name="Normal 19 3 7 6 2" xfId="14110" xr:uid="{00000000-0005-0000-0000-00001F370000}"/>
    <cellStyle name="Normal 19 3 7 7" xfId="14111" xr:uid="{00000000-0005-0000-0000-000020370000}"/>
    <cellStyle name="Normal 19 3 8" xfId="14112" xr:uid="{00000000-0005-0000-0000-000021370000}"/>
    <cellStyle name="Normal 19 3 8 2" xfId="14113" xr:uid="{00000000-0005-0000-0000-000022370000}"/>
    <cellStyle name="Normal 19 3 8 2 2" xfId="14114" xr:uid="{00000000-0005-0000-0000-000023370000}"/>
    <cellStyle name="Normal 19 3 8 3" xfId="14115" xr:uid="{00000000-0005-0000-0000-000024370000}"/>
    <cellStyle name="Normal 19 3 9" xfId="14116" xr:uid="{00000000-0005-0000-0000-000025370000}"/>
    <cellStyle name="Normal 19 3 9 2" xfId="14117" xr:uid="{00000000-0005-0000-0000-000026370000}"/>
    <cellStyle name="Normal 19 3 9 2 2" xfId="14118" xr:uid="{00000000-0005-0000-0000-000027370000}"/>
    <cellStyle name="Normal 19 3 9 3" xfId="14119" xr:uid="{00000000-0005-0000-0000-000028370000}"/>
    <cellStyle name="Normal 19 3_Confidential Information" xfId="14120" xr:uid="{00000000-0005-0000-0000-000029370000}"/>
    <cellStyle name="Normal 19 4" xfId="14121" xr:uid="{00000000-0005-0000-0000-00002A370000}"/>
    <cellStyle name="Normal 19 4 10" xfId="14122" xr:uid="{00000000-0005-0000-0000-00002B370000}"/>
    <cellStyle name="Normal 19 4 10 2" xfId="14123" xr:uid="{00000000-0005-0000-0000-00002C370000}"/>
    <cellStyle name="Normal 19 4 11" xfId="14124" xr:uid="{00000000-0005-0000-0000-00002D370000}"/>
    <cellStyle name="Normal 19 4 2" xfId="14125" xr:uid="{00000000-0005-0000-0000-00002E370000}"/>
    <cellStyle name="Normal 19 4 2 2" xfId="14126" xr:uid="{00000000-0005-0000-0000-00002F370000}"/>
    <cellStyle name="Normal 19 4 2 2 2" xfId="14127" xr:uid="{00000000-0005-0000-0000-000030370000}"/>
    <cellStyle name="Normal 19 4 2 2 2 2" xfId="14128" xr:uid="{00000000-0005-0000-0000-000031370000}"/>
    <cellStyle name="Normal 19 4 2 2 2 2 2" xfId="14129" xr:uid="{00000000-0005-0000-0000-000032370000}"/>
    <cellStyle name="Normal 19 4 2 2 2 3" xfId="14130" xr:uid="{00000000-0005-0000-0000-000033370000}"/>
    <cellStyle name="Normal 19 4 2 2 3" xfId="14131" xr:uid="{00000000-0005-0000-0000-000034370000}"/>
    <cellStyle name="Normal 19 4 2 2 3 2" xfId="14132" xr:uid="{00000000-0005-0000-0000-000035370000}"/>
    <cellStyle name="Normal 19 4 2 2 3 2 2" xfId="14133" xr:uid="{00000000-0005-0000-0000-000036370000}"/>
    <cellStyle name="Normal 19 4 2 2 3 3" xfId="14134" xr:uid="{00000000-0005-0000-0000-000037370000}"/>
    <cellStyle name="Normal 19 4 2 2 4" xfId="14135" xr:uid="{00000000-0005-0000-0000-000038370000}"/>
    <cellStyle name="Normal 19 4 2 2 4 2" xfId="14136" xr:uid="{00000000-0005-0000-0000-000039370000}"/>
    <cellStyle name="Normal 19 4 2 2 4 2 2" xfId="14137" xr:uid="{00000000-0005-0000-0000-00003A370000}"/>
    <cellStyle name="Normal 19 4 2 2 4 3" xfId="14138" xr:uid="{00000000-0005-0000-0000-00003B370000}"/>
    <cellStyle name="Normal 19 4 2 2 5" xfId="14139" xr:uid="{00000000-0005-0000-0000-00003C370000}"/>
    <cellStyle name="Normal 19 4 2 2 5 2" xfId="14140" xr:uid="{00000000-0005-0000-0000-00003D370000}"/>
    <cellStyle name="Normal 19 4 2 2 6" xfId="14141" xr:uid="{00000000-0005-0000-0000-00003E370000}"/>
    <cellStyle name="Normal 19 4 2 2 6 2" xfId="14142" xr:uid="{00000000-0005-0000-0000-00003F370000}"/>
    <cellStyle name="Normal 19 4 2 2 7" xfId="14143" xr:uid="{00000000-0005-0000-0000-000040370000}"/>
    <cellStyle name="Normal 19 4 2 3" xfId="14144" xr:uid="{00000000-0005-0000-0000-000041370000}"/>
    <cellStyle name="Normal 19 4 2 3 2" xfId="14145" xr:uid="{00000000-0005-0000-0000-000042370000}"/>
    <cellStyle name="Normal 19 4 2 3 2 2" xfId="14146" xr:uid="{00000000-0005-0000-0000-000043370000}"/>
    <cellStyle name="Normal 19 4 2 3 2 2 2" xfId="14147" xr:uid="{00000000-0005-0000-0000-000044370000}"/>
    <cellStyle name="Normal 19 4 2 3 2 3" xfId="14148" xr:uid="{00000000-0005-0000-0000-000045370000}"/>
    <cellStyle name="Normal 19 4 2 3 3" xfId="14149" xr:uid="{00000000-0005-0000-0000-000046370000}"/>
    <cellStyle name="Normal 19 4 2 3 3 2" xfId="14150" xr:uid="{00000000-0005-0000-0000-000047370000}"/>
    <cellStyle name="Normal 19 4 2 3 3 2 2" xfId="14151" xr:uid="{00000000-0005-0000-0000-000048370000}"/>
    <cellStyle name="Normal 19 4 2 3 3 3" xfId="14152" xr:uid="{00000000-0005-0000-0000-000049370000}"/>
    <cellStyle name="Normal 19 4 2 3 4" xfId="14153" xr:uid="{00000000-0005-0000-0000-00004A370000}"/>
    <cellStyle name="Normal 19 4 2 3 4 2" xfId="14154" xr:uid="{00000000-0005-0000-0000-00004B370000}"/>
    <cellStyle name="Normal 19 4 2 3 4 2 2" xfId="14155" xr:uid="{00000000-0005-0000-0000-00004C370000}"/>
    <cellStyle name="Normal 19 4 2 3 4 3" xfId="14156" xr:uid="{00000000-0005-0000-0000-00004D370000}"/>
    <cellStyle name="Normal 19 4 2 3 5" xfId="14157" xr:uid="{00000000-0005-0000-0000-00004E370000}"/>
    <cellStyle name="Normal 19 4 2 3 5 2" xfId="14158" xr:uid="{00000000-0005-0000-0000-00004F370000}"/>
    <cellStyle name="Normal 19 4 2 3 6" xfId="14159" xr:uid="{00000000-0005-0000-0000-000050370000}"/>
    <cellStyle name="Normal 19 4 2 3 6 2" xfId="14160" xr:uid="{00000000-0005-0000-0000-000051370000}"/>
    <cellStyle name="Normal 19 4 2 3 7" xfId="14161" xr:uid="{00000000-0005-0000-0000-000052370000}"/>
    <cellStyle name="Normal 19 4 2 4" xfId="14162" xr:uid="{00000000-0005-0000-0000-000053370000}"/>
    <cellStyle name="Normal 19 4 2 4 2" xfId="14163" xr:uid="{00000000-0005-0000-0000-000054370000}"/>
    <cellStyle name="Normal 19 4 2 4 2 2" xfId="14164" xr:uid="{00000000-0005-0000-0000-000055370000}"/>
    <cellStyle name="Normal 19 4 2 4 3" xfId="14165" xr:uid="{00000000-0005-0000-0000-000056370000}"/>
    <cellStyle name="Normal 19 4 2 5" xfId="14166" xr:uid="{00000000-0005-0000-0000-000057370000}"/>
    <cellStyle name="Normal 19 4 2 5 2" xfId="14167" xr:uid="{00000000-0005-0000-0000-000058370000}"/>
    <cellStyle name="Normal 19 4 2 5 2 2" xfId="14168" xr:uid="{00000000-0005-0000-0000-000059370000}"/>
    <cellStyle name="Normal 19 4 2 5 3" xfId="14169" xr:uid="{00000000-0005-0000-0000-00005A370000}"/>
    <cellStyle name="Normal 19 4 2 6" xfId="14170" xr:uid="{00000000-0005-0000-0000-00005B370000}"/>
    <cellStyle name="Normal 19 4 2 6 2" xfId="14171" xr:uid="{00000000-0005-0000-0000-00005C370000}"/>
    <cellStyle name="Normal 19 4 2 6 2 2" xfId="14172" xr:uid="{00000000-0005-0000-0000-00005D370000}"/>
    <cellStyle name="Normal 19 4 2 6 3" xfId="14173" xr:uid="{00000000-0005-0000-0000-00005E370000}"/>
    <cellStyle name="Normal 19 4 2 7" xfId="14174" xr:uid="{00000000-0005-0000-0000-00005F370000}"/>
    <cellStyle name="Normal 19 4 2 7 2" xfId="14175" xr:uid="{00000000-0005-0000-0000-000060370000}"/>
    <cellStyle name="Normal 19 4 2 8" xfId="14176" xr:uid="{00000000-0005-0000-0000-000061370000}"/>
    <cellStyle name="Normal 19 4 2 8 2" xfId="14177" xr:uid="{00000000-0005-0000-0000-000062370000}"/>
    <cellStyle name="Normal 19 4 2 9" xfId="14178" xr:uid="{00000000-0005-0000-0000-000063370000}"/>
    <cellStyle name="Normal 19 4 3" xfId="14179" xr:uid="{00000000-0005-0000-0000-000064370000}"/>
    <cellStyle name="Normal 19 4 3 2" xfId="14180" xr:uid="{00000000-0005-0000-0000-000065370000}"/>
    <cellStyle name="Normal 19 4 3 2 2" xfId="14181" xr:uid="{00000000-0005-0000-0000-000066370000}"/>
    <cellStyle name="Normal 19 4 3 2 2 2" xfId="14182" xr:uid="{00000000-0005-0000-0000-000067370000}"/>
    <cellStyle name="Normal 19 4 3 2 2 2 2" xfId="14183" xr:uid="{00000000-0005-0000-0000-000068370000}"/>
    <cellStyle name="Normal 19 4 3 2 2 3" xfId="14184" xr:uid="{00000000-0005-0000-0000-000069370000}"/>
    <cellStyle name="Normal 19 4 3 2 3" xfId="14185" xr:uid="{00000000-0005-0000-0000-00006A370000}"/>
    <cellStyle name="Normal 19 4 3 2 3 2" xfId="14186" xr:uid="{00000000-0005-0000-0000-00006B370000}"/>
    <cellStyle name="Normal 19 4 3 2 3 2 2" xfId="14187" xr:uid="{00000000-0005-0000-0000-00006C370000}"/>
    <cellStyle name="Normal 19 4 3 2 3 3" xfId="14188" xr:uid="{00000000-0005-0000-0000-00006D370000}"/>
    <cellStyle name="Normal 19 4 3 2 4" xfId="14189" xr:uid="{00000000-0005-0000-0000-00006E370000}"/>
    <cellStyle name="Normal 19 4 3 2 4 2" xfId="14190" xr:uid="{00000000-0005-0000-0000-00006F370000}"/>
    <cellStyle name="Normal 19 4 3 2 4 2 2" xfId="14191" xr:uid="{00000000-0005-0000-0000-000070370000}"/>
    <cellStyle name="Normal 19 4 3 2 4 3" xfId="14192" xr:uid="{00000000-0005-0000-0000-000071370000}"/>
    <cellStyle name="Normal 19 4 3 2 5" xfId="14193" xr:uid="{00000000-0005-0000-0000-000072370000}"/>
    <cellStyle name="Normal 19 4 3 2 5 2" xfId="14194" xr:uid="{00000000-0005-0000-0000-000073370000}"/>
    <cellStyle name="Normal 19 4 3 2 6" xfId="14195" xr:uid="{00000000-0005-0000-0000-000074370000}"/>
    <cellStyle name="Normal 19 4 3 2 6 2" xfId="14196" xr:uid="{00000000-0005-0000-0000-000075370000}"/>
    <cellStyle name="Normal 19 4 3 2 7" xfId="14197" xr:uid="{00000000-0005-0000-0000-000076370000}"/>
    <cellStyle name="Normal 19 4 3 3" xfId="14198" xr:uid="{00000000-0005-0000-0000-000077370000}"/>
    <cellStyle name="Normal 19 4 3 3 2" xfId="14199" xr:uid="{00000000-0005-0000-0000-000078370000}"/>
    <cellStyle name="Normal 19 4 3 3 2 2" xfId="14200" xr:uid="{00000000-0005-0000-0000-000079370000}"/>
    <cellStyle name="Normal 19 4 3 3 3" xfId="14201" xr:uid="{00000000-0005-0000-0000-00007A370000}"/>
    <cellStyle name="Normal 19 4 3 4" xfId="14202" xr:uid="{00000000-0005-0000-0000-00007B370000}"/>
    <cellStyle name="Normal 19 4 3 4 2" xfId="14203" xr:uid="{00000000-0005-0000-0000-00007C370000}"/>
    <cellStyle name="Normal 19 4 3 4 2 2" xfId="14204" xr:uid="{00000000-0005-0000-0000-00007D370000}"/>
    <cellStyle name="Normal 19 4 3 4 3" xfId="14205" xr:uid="{00000000-0005-0000-0000-00007E370000}"/>
    <cellStyle name="Normal 19 4 3 5" xfId="14206" xr:uid="{00000000-0005-0000-0000-00007F370000}"/>
    <cellStyle name="Normal 19 4 3 5 2" xfId="14207" xr:uid="{00000000-0005-0000-0000-000080370000}"/>
    <cellStyle name="Normal 19 4 3 5 2 2" xfId="14208" xr:uid="{00000000-0005-0000-0000-000081370000}"/>
    <cellStyle name="Normal 19 4 3 5 3" xfId="14209" xr:uid="{00000000-0005-0000-0000-000082370000}"/>
    <cellStyle name="Normal 19 4 3 6" xfId="14210" xr:uid="{00000000-0005-0000-0000-000083370000}"/>
    <cellStyle name="Normal 19 4 3 6 2" xfId="14211" xr:uid="{00000000-0005-0000-0000-000084370000}"/>
    <cellStyle name="Normal 19 4 3 7" xfId="14212" xr:uid="{00000000-0005-0000-0000-000085370000}"/>
    <cellStyle name="Normal 19 4 3 7 2" xfId="14213" xr:uid="{00000000-0005-0000-0000-000086370000}"/>
    <cellStyle name="Normal 19 4 3 8" xfId="14214" xr:uid="{00000000-0005-0000-0000-000087370000}"/>
    <cellStyle name="Normal 19 4 4" xfId="14215" xr:uid="{00000000-0005-0000-0000-000088370000}"/>
    <cellStyle name="Normal 19 4 4 2" xfId="14216" xr:uid="{00000000-0005-0000-0000-000089370000}"/>
    <cellStyle name="Normal 19 4 4 2 2" xfId="14217" xr:uid="{00000000-0005-0000-0000-00008A370000}"/>
    <cellStyle name="Normal 19 4 4 2 2 2" xfId="14218" xr:uid="{00000000-0005-0000-0000-00008B370000}"/>
    <cellStyle name="Normal 19 4 4 2 3" xfId="14219" xr:uid="{00000000-0005-0000-0000-00008C370000}"/>
    <cellStyle name="Normal 19 4 4 3" xfId="14220" xr:uid="{00000000-0005-0000-0000-00008D370000}"/>
    <cellStyle name="Normal 19 4 4 3 2" xfId="14221" xr:uid="{00000000-0005-0000-0000-00008E370000}"/>
    <cellStyle name="Normal 19 4 4 3 2 2" xfId="14222" xr:uid="{00000000-0005-0000-0000-00008F370000}"/>
    <cellStyle name="Normal 19 4 4 3 3" xfId="14223" xr:uid="{00000000-0005-0000-0000-000090370000}"/>
    <cellStyle name="Normal 19 4 4 4" xfId="14224" xr:uid="{00000000-0005-0000-0000-000091370000}"/>
    <cellStyle name="Normal 19 4 4 4 2" xfId="14225" xr:uid="{00000000-0005-0000-0000-000092370000}"/>
    <cellStyle name="Normal 19 4 4 4 2 2" xfId="14226" xr:uid="{00000000-0005-0000-0000-000093370000}"/>
    <cellStyle name="Normal 19 4 4 4 3" xfId="14227" xr:uid="{00000000-0005-0000-0000-000094370000}"/>
    <cellStyle name="Normal 19 4 4 5" xfId="14228" xr:uid="{00000000-0005-0000-0000-000095370000}"/>
    <cellStyle name="Normal 19 4 4 5 2" xfId="14229" xr:uid="{00000000-0005-0000-0000-000096370000}"/>
    <cellStyle name="Normal 19 4 4 6" xfId="14230" xr:uid="{00000000-0005-0000-0000-000097370000}"/>
    <cellStyle name="Normal 19 4 4 6 2" xfId="14231" xr:uid="{00000000-0005-0000-0000-000098370000}"/>
    <cellStyle name="Normal 19 4 4 7" xfId="14232" xr:uid="{00000000-0005-0000-0000-000099370000}"/>
    <cellStyle name="Normal 19 4 5" xfId="14233" xr:uid="{00000000-0005-0000-0000-00009A370000}"/>
    <cellStyle name="Normal 19 4 5 2" xfId="14234" xr:uid="{00000000-0005-0000-0000-00009B370000}"/>
    <cellStyle name="Normal 19 4 5 2 2" xfId="14235" xr:uid="{00000000-0005-0000-0000-00009C370000}"/>
    <cellStyle name="Normal 19 4 5 2 2 2" xfId="14236" xr:uid="{00000000-0005-0000-0000-00009D370000}"/>
    <cellStyle name="Normal 19 4 5 2 3" xfId="14237" xr:uid="{00000000-0005-0000-0000-00009E370000}"/>
    <cellStyle name="Normal 19 4 5 3" xfId="14238" xr:uid="{00000000-0005-0000-0000-00009F370000}"/>
    <cellStyle name="Normal 19 4 5 3 2" xfId="14239" xr:uid="{00000000-0005-0000-0000-0000A0370000}"/>
    <cellStyle name="Normal 19 4 5 3 2 2" xfId="14240" xr:uid="{00000000-0005-0000-0000-0000A1370000}"/>
    <cellStyle name="Normal 19 4 5 3 3" xfId="14241" xr:uid="{00000000-0005-0000-0000-0000A2370000}"/>
    <cellStyle name="Normal 19 4 5 4" xfId="14242" xr:uid="{00000000-0005-0000-0000-0000A3370000}"/>
    <cellStyle name="Normal 19 4 5 4 2" xfId="14243" xr:uid="{00000000-0005-0000-0000-0000A4370000}"/>
    <cellStyle name="Normal 19 4 5 4 2 2" xfId="14244" xr:uid="{00000000-0005-0000-0000-0000A5370000}"/>
    <cellStyle name="Normal 19 4 5 4 3" xfId="14245" xr:uid="{00000000-0005-0000-0000-0000A6370000}"/>
    <cellStyle name="Normal 19 4 5 5" xfId="14246" xr:uid="{00000000-0005-0000-0000-0000A7370000}"/>
    <cellStyle name="Normal 19 4 5 5 2" xfId="14247" xr:uid="{00000000-0005-0000-0000-0000A8370000}"/>
    <cellStyle name="Normal 19 4 5 6" xfId="14248" xr:uid="{00000000-0005-0000-0000-0000A9370000}"/>
    <cellStyle name="Normal 19 4 5 6 2" xfId="14249" xr:uid="{00000000-0005-0000-0000-0000AA370000}"/>
    <cellStyle name="Normal 19 4 5 7" xfId="14250" xr:uid="{00000000-0005-0000-0000-0000AB370000}"/>
    <cellStyle name="Normal 19 4 6" xfId="14251" xr:uid="{00000000-0005-0000-0000-0000AC370000}"/>
    <cellStyle name="Normal 19 4 6 2" xfId="14252" xr:uid="{00000000-0005-0000-0000-0000AD370000}"/>
    <cellStyle name="Normal 19 4 6 2 2" xfId="14253" xr:uid="{00000000-0005-0000-0000-0000AE370000}"/>
    <cellStyle name="Normal 19 4 6 3" xfId="14254" xr:uid="{00000000-0005-0000-0000-0000AF370000}"/>
    <cellStyle name="Normal 19 4 7" xfId="14255" xr:uid="{00000000-0005-0000-0000-0000B0370000}"/>
    <cellStyle name="Normal 19 4 7 2" xfId="14256" xr:uid="{00000000-0005-0000-0000-0000B1370000}"/>
    <cellStyle name="Normal 19 4 7 2 2" xfId="14257" xr:uid="{00000000-0005-0000-0000-0000B2370000}"/>
    <cellStyle name="Normal 19 4 7 3" xfId="14258" xr:uid="{00000000-0005-0000-0000-0000B3370000}"/>
    <cellStyle name="Normal 19 4 8" xfId="14259" xr:uid="{00000000-0005-0000-0000-0000B4370000}"/>
    <cellStyle name="Normal 19 4 8 2" xfId="14260" xr:uid="{00000000-0005-0000-0000-0000B5370000}"/>
    <cellStyle name="Normal 19 4 8 2 2" xfId="14261" xr:uid="{00000000-0005-0000-0000-0000B6370000}"/>
    <cellStyle name="Normal 19 4 8 3" xfId="14262" xr:uid="{00000000-0005-0000-0000-0000B7370000}"/>
    <cellStyle name="Normal 19 4 9" xfId="14263" xr:uid="{00000000-0005-0000-0000-0000B8370000}"/>
    <cellStyle name="Normal 19 4 9 2" xfId="14264" xr:uid="{00000000-0005-0000-0000-0000B9370000}"/>
    <cellStyle name="Normal 19 5" xfId="14265" xr:uid="{00000000-0005-0000-0000-0000BA370000}"/>
    <cellStyle name="Normal 19 5 10" xfId="14266" xr:uid="{00000000-0005-0000-0000-0000BB370000}"/>
    <cellStyle name="Normal 19 5 10 2" xfId="14267" xr:uid="{00000000-0005-0000-0000-0000BC370000}"/>
    <cellStyle name="Normal 19 5 11" xfId="14268" xr:uid="{00000000-0005-0000-0000-0000BD370000}"/>
    <cellStyle name="Normal 19 5 2" xfId="14269" xr:uid="{00000000-0005-0000-0000-0000BE370000}"/>
    <cellStyle name="Normal 19 5 2 2" xfId="14270" xr:uid="{00000000-0005-0000-0000-0000BF370000}"/>
    <cellStyle name="Normal 19 5 2 2 2" xfId="14271" xr:uid="{00000000-0005-0000-0000-0000C0370000}"/>
    <cellStyle name="Normal 19 5 2 2 2 2" xfId="14272" xr:uid="{00000000-0005-0000-0000-0000C1370000}"/>
    <cellStyle name="Normal 19 5 2 2 2 2 2" xfId="14273" xr:uid="{00000000-0005-0000-0000-0000C2370000}"/>
    <cellStyle name="Normal 19 5 2 2 2 3" xfId="14274" xr:uid="{00000000-0005-0000-0000-0000C3370000}"/>
    <cellStyle name="Normal 19 5 2 2 3" xfId="14275" xr:uid="{00000000-0005-0000-0000-0000C4370000}"/>
    <cellStyle name="Normal 19 5 2 2 3 2" xfId="14276" xr:uid="{00000000-0005-0000-0000-0000C5370000}"/>
    <cellStyle name="Normal 19 5 2 2 3 2 2" xfId="14277" xr:uid="{00000000-0005-0000-0000-0000C6370000}"/>
    <cellStyle name="Normal 19 5 2 2 3 3" xfId="14278" xr:uid="{00000000-0005-0000-0000-0000C7370000}"/>
    <cellStyle name="Normal 19 5 2 2 4" xfId="14279" xr:uid="{00000000-0005-0000-0000-0000C8370000}"/>
    <cellStyle name="Normal 19 5 2 2 4 2" xfId="14280" xr:uid="{00000000-0005-0000-0000-0000C9370000}"/>
    <cellStyle name="Normal 19 5 2 2 4 2 2" xfId="14281" xr:uid="{00000000-0005-0000-0000-0000CA370000}"/>
    <cellStyle name="Normal 19 5 2 2 4 3" xfId="14282" xr:uid="{00000000-0005-0000-0000-0000CB370000}"/>
    <cellStyle name="Normal 19 5 2 2 5" xfId="14283" xr:uid="{00000000-0005-0000-0000-0000CC370000}"/>
    <cellStyle name="Normal 19 5 2 2 5 2" xfId="14284" xr:uid="{00000000-0005-0000-0000-0000CD370000}"/>
    <cellStyle name="Normal 19 5 2 2 6" xfId="14285" xr:uid="{00000000-0005-0000-0000-0000CE370000}"/>
    <cellStyle name="Normal 19 5 2 2 6 2" xfId="14286" xr:uid="{00000000-0005-0000-0000-0000CF370000}"/>
    <cellStyle name="Normal 19 5 2 2 7" xfId="14287" xr:uid="{00000000-0005-0000-0000-0000D0370000}"/>
    <cellStyle name="Normal 19 5 2 3" xfId="14288" xr:uid="{00000000-0005-0000-0000-0000D1370000}"/>
    <cellStyle name="Normal 19 5 2 3 2" xfId="14289" xr:uid="{00000000-0005-0000-0000-0000D2370000}"/>
    <cellStyle name="Normal 19 5 2 3 2 2" xfId="14290" xr:uid="{00000000-0005-0000-0000-0000D3370000}"/>
    <cellStyle name="Normal 19 5 2 3 2 2 2" xfId="14291" xr:uid="{00000000-0005-0000-0000-0000D4370000}"/>
    <cellStyle name="Normal 19 5 2 3 2 3" xfId="14292" xr:uid="{00000000-0005-0000-0000-0000D5370000}"/>
    <cellStyle name="Normal 19 5 2 3 3" xfId="14293" xr:uid="{00000000-0005-0000-0000-0000D6370000}"/>
    <cellStyle name="Normal 19 5 2 3 3 2" xfId="14294" xr:uid="{00000000-0005-0000-0000-0000D7370000}"/>
    <cellStyle name="Normal 19 5 2 3 3 2 2" xfId="14295" xr:uid="{00000000-0005-0000-0000-0000D8370000}"/>
    <cellStyle name="Normal 19 5 2 3 3 3" xfId="14296" xr:uid="{00000000-0005-0000-0000-0000D9370000}"/>
    <cellStyle name="Normal 19 5 2 3 4" xfId="14297" xr:uid="{00000000-0005-0000-0000-0000DA370000}"/>
    <cellStyle name="Normal 19 5 2 3 4 2" xfId="14298" xr:uid="{00000000-0005-0000-0000-0000DB370000}"/>
    <cellStyle name="Normal 19 5 2 3 4 2 2" xfId="14299" xr:uid="{00000000-0005-0000-0000-0000DC370000}"/>
    <cellStyle name="Normal 19 5 2 3 4 3" xfId="14300" xr:uid="{00000000-0005-0000-0000-0000DD370000}"/>
    <cellStyle name="Normal 19 5 2 3 5" xfId="14301" xr:uid="{00000000-0005-0000-0000-0000DE370000}"/>
    <cellStyle name="Normal 19 5 2 3 5 2" xfId="14302" xr:uid="{00000000-0005-0000-0000-0000DF370000}"/>
    <cellStyle name="Normal 19 5 2 3 6" xfId="14303" xr:uid="{00000000-0005-0000-0000-0000E0370000}"/>
    <cellStyle name="Normal 19 5 2 3 6 2" xfId="14304" xr:uid="{00000000-0005-0000-0000-0000E1370000}"/>
    <cellStyle name="Normal 19 5 2 3 7" xfId="14305" xr:uid="{00000000-0005-0000-0000-0000E2370000}"/>
    <cellStyle name="Normal 19 5 2 4" xfId="14306" xr:uid="{00000000-0005-0000-0000-0000E3370000}"/>
    <cellStyle name="Normal 19 5 2 4 2" xfId="14307" xr:uid="{00000000-0005-0000-0000-0000E4370000}"/>
    <cellStyle name="Normal 19 5 2 4 2 2" xfId="14308" xr:uid="{00000000-0005-0000-0000-0000E5370000}"/>
    <cellStyle name="Normal 19 5 2 4 3" xfId="14309" xr:uid="{00000000-0005-0000-0000-0000E6370000}"/>
    <cellStyle name="Normal 19 5 2 5" xfId="14310" xr:uid="{00000000-0005-0000-0000-0000E7370000}"/>
    <cellStyle name="Normal 19 5 2 5 2" xfId="14311" xr:uid="{00000000-0005-0000-0000-0000E8370000}"/>
    <cellStyle name="Normal 19 5 2 5 2 2" xfId="14312" xr:uid="{00000000-0005-0000-0000-0000E9370000}"/>
    <cellStyle name="Normal 19 5 2 5 3" xfId="14313" xr:uid="{00000000-0005-0000-0000-0000EA370000}"/>
    <cellStyle name="Normal 19 5 2 6" xfId="14314" xr:uid="{00000000-0005-0000-0000-0000EB370000}"/>
    <cellStyle name="Normal 19 5 2 6 2" xfId="14315" xr:uid="{00000000-0005-0000-0000-0000EC370000}"/>
    <cellStyle name="Normal 19 5 2 6 2 2" xfId="14316" xr:uid="{00000000-0005-0000-0000-0000ED370000}"/>
    <cellStyle name="Normal 19 5 2 6 3" xfId="14317" xr:uid="{00000000-0005-0000-0000-0000EE370000}"/>
    <cellStyle name="Normal 19 5 2 7" xfId="14318" xr:uid="{00000000-0005-0000-0000-0000EF370000}"/>
    <cellStyle name="Normal 19 5 2 7 2" xfId="14319" xr:uid="{00000000-0005-0000-0000-0000F0370000}"/>
    <cellStyle name="Normal 19 5 2 8" xfId="14320" xr:uid="{00000000-0005-0000-0000-0000F1370000}"/>
    <cellStyle name="Normal 19 5 2 8 2" xfId="14321" xr:uid="{00000000-0005-0000-0000-0000F2370000}"/>
    <cellStyle name="Normal 19 5 2 9" xfId="14322" xr:uid="{00000000-0005-0000-0000-0000F3370000}"/>
    <cellStyle name="Normal 19 5 3" xfId="14323" xr:uid="{00000000-0005-0000-0000-0000F4370000}"/>
    <cellStyle name="Normal 19 5 3 2" xfId="14324" xr:uid="{00000000-0005-0000-0000-0000F5370000}"/>
    <cellStyle name="Normal 19 5 3 2 2" xfId="14325" xr:uid="{00000000-0005-0000-0000-0000F6370000}"/>
    <cellStyle name="Normal 19 5 3 2 2 2" xfId="14326" xr:uid="{00000000-0005-0000-0000-0000F7370000}"/>
    <cellStyle name="Normal 19 5 3 2 2 2 2" xfId="14327" xr:uid="{00000000-0005-0000-0000-0000F8370000}"/>
    <cellStyle name="Normal 19 5 3 2 2 3" xfId="14328" xr:uid="{00000000-0005-0000-0000-0000F9370000}"/>
    <cellStyle name="Normal 19 5 3 2 3" xfId="14329" xr:uid="{00000000-0005-0000-0000-0000FA370000}"/>
    <cellStyle name="Normal 19 5 3 2 3 2" xfId="14330" xr:uid="{00000000-0005-0000-0000-0000FB370000}"/>
    <cellStyle name="Normal 19 5 3 2 3 2 2" xfId="14331" xr:uid="{00000000-0005-0000-0000-0000FC370000}"/>
    <cellStyle name="Normal 19 5 3 2 3 3" xfId="14332" xr:uid="{00000000-0005-0000-0000-0000FD370000}"/>
    <cellStyle name="Normal 19 5 3 2 4" xfId="14333" xr:uid="{00000000-0005-0000-0000-0000FE370000}"/>
    <cellStyle name="Normal 19 5 3 2 4 2" xfId="14334" xr:uid="{00000000-0005-0000-0000-0000FF370000}"/>
    <cellStyle name="Normal 19 5 3 2 4 2 2" xfId="14335" xr:uid="{00000000-0005-0000-0000-000000380000}"/>
    <cellStyle name="Normal 19 5 3 2 4 3" xfId="14336" xr:uid="{00000000-0005-0000-0000-000001380000}"/>
    <cellStyle name="Normal 19 5 3 2 5" xfId="14337" xr:uid="{00000000-0005-0000-0000-000002380000}"/>
    <cellStyle name="Normal 19 5 3 2 5 2" xfId="14338" xr:uid="{00000000-0005-0000-0000-000003380000}"/>
    <cellStyle name="Normal 19 5 3 2 6" xfId="14339" xr:uid="{00000000-0005-0000-0000-000004380000}"/>
    <cellStyle name="Normal 19 5 3 2 6 2" xfId="14340" xr:uid="{00000000-0005-0000-0000-000005380000}"/>
    <cellStyle name="Normal 19 5 3 2 7" xfId="14341" xr:uid="{00000000-0005-0000-0000-000006380000}"/>
    <cellStyle name="Normal 19 5 3 3" xfId="14342" xr:uid="{00000000-0005-0000-0000-000007380000}"/>
    <cellStyle name="Normal 19 5 3 3 2" xfId="14343" xr:uid="{00000000-0005-0000-0000-000008380000}"/>
    <cellStyle name="Normal 19 5 3 3 2 2" xfId="14344" xr:uid="{00000000-0005-0000-0000-000009380000}"/>
    <cellStyle name="Normal 19 5 3 3 3" xfId="14345" xr:uid="{00000000-0005-0000-0000-00000A380000}"/>
    <cellStyle name="Normal 19 5 3 4" xfId="14346" xr:uid="{00000000-0005-0000-0000-00000B380000}"/>
    <cellStyle name="Normal 19 5 3 4 2" xfId="14347" xr:uid="{00000000-0005-0000-0000-00000C380000}"/>
    <cellStyle name="Normal 19 5 3 4 2 2" xfId="14348" xr:uid="{00000000-0005-0000-0000-00000D380000}"/>
    <cellStyle name="Normal 19 5 3 4 3" xfId="14349" xr:uid="{00000000-0005-0000-0000-00000E380000}"/>
    <cellStyle name="Normal 19 5 3 5" xfId="14350" xr:uid="{00000000-0005-0000-0000-00000F380000}"/>
    <cellStyle name="Normal 19 5 3 5 2" xfId="14351" xr:uid="{00000000-0005-0000-0000-000010380000}"/>
    <cellStyle name="Normal 19 5 3 5 2 2" xfId="14352" xr:uid="{00000000-0005-0000-0000-000011380000}"/>
    <cellStyle name="Normal 19 5 3 5 3" xfId="14353" xr:uid="{00000000-0005-0000-0000-000012380000}"/>
    <cellStyle name="Normal 19 5 3 6" xfId="14354" xr:uid="{00000000-0005-0000-0000-000013380000}"/>
    <cellStyle name="Normal 19 5 3 6 2" xfId="14355" xr:uid="{00000000-0005-0000-0000-000014380000}"/>
    <cellStyle name="Normal 19 5 3 7" xfId="14356" xr:uid="{00000000-0005-0000-0000-000015380000}"/>
    <cellStyle name="Normal 19 5 3 7 2" xfId="14357" xr:uid="{00000000-0005-0000-0000-000016380000}"/>
    <cellStyle name="Normal 19 5 3 8" xfId="14358" xr:uid="{00000000-0005-0000-0000-000017380000}"/>
    <cellStyle name="Normal 19 5 4" xfId="14359" xr:uid="{00000000-0005-0000-0000-000018380000}"/>
    <cellStyle name="Normal 19 5 4 2" xfId="14360" xr:uid="{00000000-0005-0000-0000-000019380000}"/>
    <cellStyle name="Normal 19 5 4 2 2" xfId="14361" xr:uid="{00000000-0005-0000-0000-00001A380000}"/>
    <cellStyle name="Normal 19 5 4 2 2 2" xfId="14362" xr:uid="{00000000-0005-0000-0000-00001B380000}"/>
    <cellStyle name="Normal 19 5 4 2 3" xfId="14363" xr:uid="{00000000-0005-0000-0000-00001C380000}"/>
    <cellStyle name="Normal 19 5 4 3" xfId="14364" xr:uid="{00000000-0005-0000-0000-00001D380000}"/>
    <cellStyle name="Normal 19 5 4 3 2" xfId="14365" xr:uid="{00000000-0005-0000-0000-00001E380000}"/>
    <cellStyle name="Normal 19 5 4 3 2 2" xfId="14366" xr:uid="{00000000-0005-0000-0000-00001F380000}"/>
    <cellStyle name="Normal 19 5 4 3 3" xfId="14367" xr:uid="{00000000-0005-0000-0000-000020380000}"/>
    <cellStyle name="Normal 19 5 4 4" xfId="14368" xr:uid="{00000000-0005-0000-0000-000021380000}"/>
    <cellStyle name="Normal 19 5 4 4 2" xfId="14369" xr:uid="{00000000-0005-0000-0000-000022380000}"/>
    <cellStyle name="Normal 19 5 4 4 2 2" xfId="14370" xr:uid="{00000000-0005-0000-0000-000023380000}"/>
    <cellStyle name="Normal 19 5 4 4 3" xfId="14371" xr:uid="{00000000-0005-0000-0000-000024380000}"/>
    <cellStyle name="Normal 19 5 4 5" xfId="14372" xr:uid="{00000000-0005-0000-0000-000025380000}"/>
    <cellStyle name="Normal 19 5 4 5 2" xfId="14373" xr:uid="{00000000-0005-0000-0000-000026380000}"/>
    <cellStyle name="Normal 19 5 4 6" xfId="14374" xr:uid="{00000000-0005-0000-0000-000027380000}"/>
    <cellStyle name="Normal 19 5 4 6 2" xfId="14375" xr:uid="{00000000-0005-0000-0000-000028380000}"/>
    <cellStyle name="Normal 19 5 4 7" xfId="14376" xr:uid="{00000000-0005-0000-0000-000029380000}"/>
    <cellStyle name="Normal 19 5 5" xfId="14377" xr:uid="{00000000-0005-0000-0000-00002A380000}"/>
    <cellStyle name="Normal 19 5 5 2" xfId="14378" xr:uid="{00000000-0005-0000-0000-00002B380000}"/>
    <cellStyle name="Normal 19 5 5 2 2" xfId="14379" xr:uid="{00000000-0005-0000-0000-00002C380000}"/>
    <cellStyle name="Normal 19 5 5 2 2 2" xfId="14380" xr:uid="{00000000-0005-0000-0000-00002D380000}"/>
    <cellStyle name="Normal 19 5 5 2 3" xfId="14381" xr:uid="{00000000-0005-0000-0000-00002E380000}"/>
    <cellStyle name="Normal 19 5 5 3" xfId="14382" xr:uid="{00000000-0005-0000-0000-00002F380000}"/>
    <cellStyle name="Normal 19 5 5 3 2" xfId="14383" xr:uid="{00000000-0005-0000-0000-000030380000}"/>
    <cellStyle name="Normal 19 5 5 3 2 2" xfId="14384" xr:uid="{00000000-0005-0000-0000-000031380000}"/>
    <cellStyle name="Normal 19 5 5 3 3" xfId="14385" xr:uid="{00000000-0005-0000-0000-000032380000}"/>
    <cellStyle name="Normal 19 5 5 4" xfId="14386" xr:uid="{00000000-0005-0000-0000-000033380000}"/>
    <cellStyle name="Normal 19 5 5 4 2" xfId="14387" xr:uid="{00000000-0005-0000-0000-000034380000}"/>
    <cellStyle name="Normal 19 5 5 4 2 2" xfId="14388" xr:uid="{00000000-0005-0000-0000-000035380000}"/>
    <cellStyle name="Normal 19 5 5 4 3" xfId="14389" xr:uid="{00000000-0005-0000-0000-000036380000}"/>
    <cellStyle name="Normal 19 5 5 5" xfId="14390" xr:uid="{00000000-0005-0000-0000-000037380000}"/>
    <cellStyle name="Normal 19 5 5 5 2" xfId="14391" xr:uid="{00000000-0005-0000-0000-000038380000}"/>
    <cellStyle name="Normal 19 5 5 6" xfId="14392" xr:uid="{00000000-0005-0000-0000-000039380000}"/>
    <cellStyle name="Normal 19 5 5 6 2" xfId="14393" xr:uid="{00000000-0005-0000-0000-00003A380000}"/>
    <cellStyle name="Normal 19 5 5 7" xfId="14394" xr:uid="{00000000-0005-0000-0000-00003B380000}"/>
    <cellStyle name="Normal 19 5 6" xfId="14395" xr:uid="{00000000-0005-0000-0000-00003C380000}"/>
    <cellStyle name="Normal 19 5 6 2" xfId="14396" xr:uid="{00000000-0005-0000-0000-00003D380000}"/>
    <cellStyle name="Normal 19 5 6 2 2" xfId="14397" xr:uid="{00000000-0005-0000-0000-00003E380000}"/>
    <cellStyle name="Normal 19 5 6 3" xfId="14398" xr:uid="{00000000-0005-0000-0000-00003F380000}"/>
    <cellStyle name="Normal 19 5 7" xfId="14399" xr:uid="{00000000-0005-0000-0000-000040380000}"/>
    <cellStyle name="Normal 19 5 7 2" xfId="14400" xr:uid="{00000000-0005-0000-0000-000041380000}"/>
    <cellStyle name="Normal 19 5 7 2 2" xfId="14401" xr:uid="{00000000-0005-0000-0000-000042380000}"/>
    <cellStyle name="Normal 19 5 7 3" xfId="14402" xr:uid="{00000000-0005-0000-0000-000043380000}"/>
    <cellStyle name="Normal 19 5 8" xfId="14403" xr:uid="{00000000-0005-0000-0000-000044380000}"/>
    <cellStyle name="Normal 19 5 8 2" xfId="14404" xr:uid="{00000000-0005-0000-0000-000045380000}"/>
    <cellStyle name="Normal 19 5 8 2 2" xfId="14405" xr:uid="{00000000-0005-0000-0000-000046380000}"/>
    <cellStyle name="Normal 19 5 8 3" xfId="14406" xr:uid="{00000000-0005-0000-0000-000047380000}"/>
    <cellStyle name="Normal 19 5 9" xfId="14407" xr:uid="{00000000-0005-0000-0000-000048380000}"/>
    <cellStyle name="Normal 19 5 9 2" xfId="14408" xr:uid="{00000000-0005-0000-0000-000049380000}"/>
    <cellStyle name="Normal 19 6" xfId="14409" xr:uid="{00000000-0005-0000-0000-00004A380000}"/>
    <cellStyle name="Normal 19 6 2" xfId="14410" xr:uid="{00000000-0005-0000-0000-00004B380000}"/>
    <cellStyle name="Normal 19 6 2 2" xfId="14411" xr:uid="{00000000-0005-0000-0000-00004C380000}"/>
    <cellStyle name="Normal 19 6 2 2 2" xfId="14412" xr:uid="{00000000-0005-0000-0000-00004D380000}"/>
    <cellStyle name="Normal 19 6 2 2 2 2" xfId="14413" xr:uid="{00000000-0005-0000-0000-00004E380000}"/>
    <cellStyle name="Normal 19 6 2 2 3" xfId="14414" xr:uid="{00000000-0005-0000-0000-00004F380000}"/>
    <cellStyle name="Normal 19 6 2 3" xfId="14415" xr:uid="{00000000-0005-0000-0000-000050380000}"/>
    <cellStyle name="Normal 19 6 2 3 2" xfId="14416" xr:uid="{00000000-0005-0000-0000-000051380000}"/>
    <cellStyle name="Normal 19 6 2 3 2 2" xfId="14417" xr:uid="{00000000-0005-0000-0000-000052380000}"/>
    <cellStyle name="Normal 19 6 2 3 3" xfId="14418" xr:uid="{00000000-0005-0000-0000-000053380000}"/>
    <cellStyle name="Normal 19 6 2 4" xfId="14419" xr:uid="{00000000-0005-0000-0000-000054380000}"/>
    <cellStyle name="Normal 19 6 2 4 2" xfId="14420" xr:uid="{00000000-0005-0000-0000-000055380000}"/>
    <cellStyle name="Normal 19 6 2 4 2 2" xfId="14421" xr:uid="{00000000-0005-0000-0000-000056380000}"/>
    <cellStyle name="Normal 19 6 2 4 3" xfId="14422" xr:uid="{00000000-0005-0000-0000-000057380000}"/>
    <cellStyle name="Normal 19 6 2 5" xfId="14423" xr:uid="{00000000-0005-0000-0000-000058380000}"/>
    <cellStyle name="Normal 19 6 2 5 2" xfId="14424" xr:uid="{00000000-0005-0000-0000-000059380000}"/>
    <cellStyle name="Normal 19 6 2 6" xfId="14425" xr:uid="{00000000-0005-0000-0000-00005A380000}"/>
    <cellStyle name="Normal 19 6 2 6 2" xfId="14426" xr:uid="{00000000-0005-0000-0000-00005B380000}"/>
    <cellStyle name="Normal 19 6 2 7" xfId="14427" xr:uid="{00000000-0005-0000-0000-00005C380000}"/>
    <cellStyle name="Normal 19 6 3" xfId="14428" xr:uid="{00000000-0005-0000-0000-00005D380000}"/>
    <cellStyle name="Normal 19 6 3 2" xfId="14429" xr:uid="{00000000-0005-0000-0000-00005E380000}"/>
    <cellStyle name="Normal 19 6 3 2 2" xfId="14430" xr:uid="{00000000-0005-0000-0000-00005F380000}"/>
    <cellStyle name="Normal 19 6 3 2 2 2" xfId="14431" xr:uid="{00000000-0005-0000-0000-000060380000}"/>
    <cellStyle name="Normal 19 6 3 2 3" xfId="14432" xr:uid="{00000000-0005-0000-0000-000061380000}"/>
    <cellStyle name="Normal 19 6 3 3" xfId="14433" xr:uid="{00000000-0005-0000-0000-000062380000}"/>
    <cellStyle name="Normal 19 6 3 3 2" xfId="14434" xr:uid="{00000000-0005-0000-0000-000063380000}"/>
    <cellStyle name="Normal 19 6 3 3 2 2" xfId="14435" xr:uid="{00000000-0005-0000-0000-000064380000}"/>
    <cellStyle name="Normal 19 6 3 3 3" xfId="14436" xr:uid="{00000000-0005-0000-0000-000065380000}"/>
    <cellStyle name="Normal 19 6 3 4" xfId="14437" xr:uid="{00000000-0005-0000-0000-000066380000}"/>
    <cellStyle name="Normal 19 6 3 4 2" xfId="14438" xr:uid="{00000000-0005-0000-0000-000067380000}"/>
    <cellStyle name="Normal 19 6 3 4 2 2" xfId="14439" xr:uid="{00000000-0005-0000-0000-000068380000}"/>
    <cellStyle name="Normal 19 6 3 4 3" xfId="14440" xr:uid="{00000000-0005-0000-0000-000069380000}"/>
    <cellStyle name="Normal 19 6 3 5" xfId="14441" xr:uid="{00000000-0005-0000-0000-00006A380000}"/>
    <cellStyle name="Normal 19 6 3 5 2" xfId="14442" xr:uid="{00000000-0005-0000-0000-00006B380000}"/>
    <cellStyle name="Normal 19 6 3 6" xfId="14443" xr:uid="{00000000-0005-0000-0000-00006C380000}"/>
    <cellStyle name="Normal 19 6 3 6 2" xfId="14444" xr:uid="{00000000-0005-0000-0000-00006D380000}"/>
    <cellStyle name="Normal 19 6 3 7" xfId="14445" xr:uid="{00000000-0005-0000-0000-00006E380000}"/>
    <cellStyle name="Normal 19 6 4" xfId="14446" xr:uid="{00000000-0005-0000-0000-00006F380000}"/>
    <cellStyle name="Normal 19 6 4 2" xfId="14447" xr:uid="{00000000-0005-0000-0000-000070380000}"/>
    <cellStyle name="Normal 19 6 4 2 2" xfId="14448" xr:uid="{00000000-0005-0000-0000-000071380000}"/>
    <cellStyle name="Normal 19 6 4 3" xfId="14449" xr:uid="{00000000-0005-0000-0000-000072380000}"/>
    <cellStyle name="Normal 19 6 5" xfId="14450" xr:uid="{00000000-0005-0000-0000-000073380000}"/>
    <cellStyle name="Normal 19 6 5 2" xfId="14451" xr:uid="{00000000-0005-0000-0000-000074380000}"/>
    <cellStyle name="Normal 19 6 5 2 2" xfId="14452" xr:uid="{00000000-0005-0000-0000-000075380000}"/>
    <cellStyle name="Normal 19 6 5 3" xfId="14453" xr:uid="{00000000-0005-0000-0000-000076380000}"/>
    <cellStyle name="Normal 19 6 6" xfId="14454" xr:uid="{00000000-0005-0000-0000-000077380000}"/>
    <cellStyle name="Normal 19 6 6 2" xfId="14455" xr:uid="{00000000-0005-0000-0000-000078380000}"/>
    <cellStyle name="Normal 19 6 6 2 2" xfId="14456" xr:uid="{00000000-0005-0000-0000-000079380000}"/>
    <cellStyle name="Normal 19 6 6 3" xfId="14457" xr:uid="{00000000-0005-0000-0000-00007A380000}"/>
    <cellStyle name="Normal 19 6 7" xfId="14458" xr:uid="{00000000-0005-0000-0000-00007B380000}"/>
    <cellStyle name="Normal 19 6 7 2" xfId="14459" xr:uid="{00000000-0005-0000-0000-00007C380000}"/>
    <cellStyle name="Normal 19 6 8" xfId="14460" xr:uid="{00000000-0005-0000-0000-00007D380000}"/>
    <cellStyle name="Normal 19 6 8 2" xfId="14461" xr:uid="{00000000-0005-0000-0000-00007E380000}"/>
    <cellStyle name="Normal 19 6 9" xfId="14462" xr:uid="{00000000-0005-0000-0000-00007F380000}"/>
    <cellStyle name="Normal 19 7" xfId="14463" xr:uid="{00000000-0005-0000-0000-000080380000}"/>
    <cellStyle name="Normal 19 7 2" xfId="14464" xr:uid="{00000000-0005-0000-0000-000081380000}"/>
    <cellStyle name="Normal 19 7 2 2" xfId="14465" xr:uid="{00000000-0005-0000-0000-000082380000}"/>
    <cellStyle name="Normal 19 7 2 2 2" xfId="14466" xr:uid="{00000000-0005-0000-0000-000083380000}"/>
    <cellStyle name="Normal 19 7 2 2 2 2" xfId="14467" xr:uid="{00000000-0005-0000-0000-000084380000}"/>
    <cellStyle name="Normal 19 7 2 2 3" xfId="14468" xr:uid="{00000000-0005-0000-0000-000085380000}"/>
    <cellStyle name="Normal 19 7 2 3" xfId="14469" xr:uid="{00000000-0005-0000-0000-000086380000}"/>
    <cellStyle name="Normal 19 7 2 3 2" xfId="14470" xr:uid="{00000000-0005-0000-0000-000087380000}"/>
    <cellStyle name="Normal 19 7 2 3 2 2" xfId="14471" xr:uid="{00000000-0005-0000-0000-000088380000}"/>
    <cellStyle name="Normal 19 7 2 3 3" xfId="14472" xr:uid="{00000000-0005-0000-0000-000089380000}"/>
    <cellStyle name="Normal 19 7 2 4" xfId="14473" xr:uid="{00000000-0005-0000-0000-00008A380000}"/>
    <cellStyle name="Normal 19 7 2 4 2" xfId="14474" xr:uid="{00000000-0005-0000-0000-00008B380000}"/>
    <cellStyle name="Normal 19 7 2 4 2 2" xfId="14475" xr:uid="{00000000-0005-0000-0000-00008C380000}"/>
    <cellStyle name="Normal 19 7 2 4 3" xfId="14476" xr:uid="{00000000-0005-0000-0000-00008D380000}"/>
    <cellStyle name="Normal 19 7 2 5" xfId="14477" xr:uid="{00000000-0005-0000-0000-00008E380000}"/>
    <cellStyle name="Normal 19 7 2 5 2" xfId="14478" xr:uid="{00000000-0005-0000-0000-00008F380000}"/>
    <cellStyle name="Normal 19 7 2 6" xfId="14479" xr:uid="{00000000-0005-0000-0000-000090380000}"/>
    <cellStyle name="Normal 19 7 2 6 2" xfId="14480" xr:uid="{00000000-0005-0000-0000-000091380000}"/>
    <cellStyle name="Normal 19 7 2 7" xfId="14481" xr:uid="{00000000-0005-0000-0000-000092380000}"/>
    <cellStyle name="Normal 19 7 3" xfId="14482" xr:uid="{00000000-0005-0000-0000-000093380000}"/>
    <cellStyle name="Normal 19 7 3 2" xfId="14483" xr:uid="{00000000-0005-0000-0000-000094380000}"/>
    <cellStyle name="Normal 19 7 3 2 2" xfId="14484" xr:uid="{00000000-0005-0000-0000-000095380000}"/>
    <cellStyle name="Normal 19 7 3 3" xfId="14485" xr:uid="{00000000-0005-0000-0000-000096380000}"/>
    <cellStyle name="Normal 19 7 4" xfId="14486" xr:uid="{00000000-0005-0000-0000-000097380000}"/>
    <cellStyle name="Normal 19 7 4 2" xfId="14487" xr:uid="{00000000-0005-0000-0000-000098380000}"/>
    <cellStyle name="Normal 19 7 4 2 2" xfId="14488" xr:uid="{00000000-0005-0000-0000-000099380000}"/>
    <cellStyle name="Normal 19 7 4 3" xfId="14489" xr:uid="{00000000-0005-0000-0000-00009A380000}"/>
    <cellStyle name="Normal 19 7 5" xfId="14490" xr:uid="{00000000-0005-0000-0000-00009B380000}"/>
    <cellStyle name="Normal 19 7 5 2" xfId="14491" xr:uid="{00000000-0005-0000-0000-00009C380000}"/>
    <cellStyle name="Normal 19 7 5 2 2" xfId="14492" xr:uid="{00000000-0005-0000-0000-00009D380000}"/>
    <cellStyle name="Normal 19 7 5 3" xfId="14493" xr:uid="{00000000-0005-0000-0000-00009E380000}"/>
    <cellStyle name="Normal 19 7 6" xfId="14494" xr:uid="{00000000-0005-0000-0000-00009F380000}"/>
    <cellStyle name="Normal 19 7 6 2" xfId="14495" xr:uid="{00000000-0005-0000-0000-0000A0380000}"/>
    <cellStyle name="Normal 19 7 7" xfId="14496" xr:uid="{00000000-0005-0000-0000-0000A1380000}"/>
    <cellStyle name="Normal 19 7 7 2" xfId="14497" xr:uid="{00000000-0005-0000-0000-0000A2380000}"/>
    <cellStyle name="Normal 19 7 8" xfId="14498" xr:uid="{00000000-0005-0000-0000-0000A3380000}"/>
    <cellStyle name="Normal 19 8" xfId="14499" xr:uid="{00000000-0005-0000-0000-0000A4380000}"/>
    <cellStyle name="Normal 19 8 2" xfId="14500" xr:uid="{00000000-0005-0000-0000-0000A5380000}"/>
    <cellStyle name="Normal 19 8 2 2" xfId="14501" xr:uid="{00000000-0005-0000-0000-0000A6380000}"/>
    <cellStyle name="Normal 19 8 2 2 2" xfId="14502" xr:uid="{00000000-0005-0000-0000-0000A7380000}"/>
    <cellStyle name="Normal 19 8 2 3" xfId="14503" xr:uid="{00000000-0005-0000-0000-0000A8380000}"/>
    <cellStyle name="Normal 19 8 3" xfId="14504" xr:uid="{00000000-0005-0000-0000-0000A9380000}"/>
    <cellStyle name="Normal 19 8 3 2" xfId="14505" xr:uid="{00000000-0005-0000-0000-0000AA380000}"/>
    <cellStyle name="Normal 19 8 3 2 2" xfId="14506" xr:uid="{00000000-0005-0000-0000-0000AB380000}"/>
    <cellStyle name="Normal 19 8 3 3" xfId="14507" xr:uid="{00000000-0005-0000-0000-0000AC380000}"/>
    <cellStyle name="Normal 19 8 4" xfId="14508" xr:uid="{00000000-0005-0000-0000-0000AD380000}"/>
    <cellStyle name="Normal 19 8 4 2" xfId="14509" xr:uid="{00000000-0005-0000-0000-0000AE380000}"/>
    <cellStyle name="Normal 19 8 4 2 2" xfId="14510" xr:uid="{00000000-0005-0000-0000-0000AF380000}"/>
    <cellStyle name="Normal 19 8 4 3" xfId="14511" xr:uid="{00000000-0005-0000-0000-0000B0380000}"/>
    <cellStyle name="Normal 19 8 5" xfId="14512" xr:uid="{00000000-0005-0000-0000-0000B1380000}"/>
    <cellStyle name="Normal 19 8 5 2" xfId="14513" xr:uid="{00000000-0005-0000-0000-0000B2380000}"/>
    <cellStyle name="Normal 19 8 6" xfId="14514" xr:uid="{00000000-0005-0000-0000-0000B3380000}"/>
    <cellStyle name="Normal 19 8 6 2" xfId="14515" xr:uid="{00000000-0005-0000-0000-0000B4380000}"/>
    <cellStyle name="Normal 19 8 7" xfId="14516" xr:uid="{00000000-0005-0000-0000-0000B5380000}"/>
    <cellStyle name="Normal 19 9" xfId="14517" xr:uid="{00000000-0005-0000-0000-0000B6380000}"/>
    <cellStyle name="Normal 19 9 2" xfId="14518" xr:uid="{00000000-0005-0000-0000-0000B7380000}"/>
    <cellStyle name="Normal 19 9 2 2" xfId="14519" xr:uid="{00000000-0005-0000-0000-0000B8380000}"/>
    <cellStyle name="Normal 19 9 2 2 2" xfId="14520" xr:uid="{00000000-0005-0000-0000-0000B9380000}"/>
    <cellStyle name="Normal 19 9 2 3" xfId="14521" xr:uid="{00000000-0005-0000-0000-0000BA380000}"/>
    <cellStyle name="Normal 19 9 3" xfId="14522" xr:uid="{00000000-0005-0000-0000-0000BB380000}"/>
    <cellStyle name="Normal 19 9 3 2" xfId="14523" xr:uid="{00000000-0005-0000-0000-0000BC380000}"/>
    <cellStyle name="Normal 19 9 3 2 2" xfId="14524" xr:uid="{00000000-0005-0000-0000-0000BD380000}"/>
    <cellStyle name="Normal 19 9 3 3" xfId="14525" xr:uid="{00000000-0005-0000-0000-0000BE380000}"/>
    <cellStyle name="Normal 19 9 4" xfId="14526" xr:uid="{00000000-0005-0000-0000-0000BF380000}"/>
    <cellStyle name="Normal 19 9 4 2" xfId="14527" xr:uid="{00000000-0005-0000-0000-0000C0380000}"/>
    <cellStyle name="Normal 19 9 4 2 2" xfId="14528" xr:uid="{00000000-0005-0000-0000-0000C1380000}"/>
    <cellStyle name="Normal 19 9 4 3" xfId="14529" xr:uid="{00000000-0005-0000-0000-0000C2380000}"/>
    <cellStyle name="Normal 19 9 5" xfId="14530" xr:uid="{00000000-0005-0000-0000-0000C3380000}"/>
    <cellStyle name="Normal 19 9 5 2" xfId="14531" xr:uid="{00000000-0005-0000-0000-0000C4380000}"/>
    <cellStyle name="Normal 19 9 6" xfId="14532" xr:uid="{00000000-0005-0000-0000-0000C5380000}"/>
    <cellStyle name="Normal 19 9 6 2" xfId="14533" xr:uid="{00000000-0005-0000-0000-0000C6380000}"/>
    <cellStyle name="Normal 19 9 7" xfId="14534" xr:uid="{00000000-0005-0000-0000-0000C7380000}"/>
    <cellStyle name="Normal 19_Confidential Information" xfId="14535" xr:uid="{00000000-0005-0000-0000-0000C8380000}"/>
    <cellStyle name="Normal 2" xfId="14536" xr:uid="{00000000-0005-0000-0000-0000C9380000}"/>
    <cellStyle name="Normal 2 10" xfId="14537" xr:uid="{00000000-0005-0000-0000-0000CA380000}"/>
    <cellStyle name="Normal 2 10 2" xfId="14538" xr:uid="{00000000-0005-0000-0000-0000CB380000}"/>
    <cellStyle name="Normal 2 10 2 2" xfId="14539" xr:uid="{00000000-0005-0000-0000-0000CC380000}"/>
    <cellStyle name="Normal 2 10 2 2 2" xfId="14540" xr:uid="{00000000-0005-0000-0000-0000CD380000}"/>
    <cellStyle name="Normal 2 10 2 3" xfId="14541" xr:uid="{00000000-0005-0000-0000-0000CE380000}"/>
    <cellStyle name="Normal 2 10 3" xfId="14542" xr:uid="{00000000-0005-0000-0000-0000CF380000}"/>
    <cellStyle name="Normal 2 10 3 2" xfId="14543" xr:uid="{00000000-0005-0000-0000-0000D0380000}"/>
    <cellStyle name="Normal 2 10 3 2 2" xfId="14544" xr:uid="{00000000-0005-0000-0000-0000D1380000}"/>
    <cellStyle name="Normal 2 10 3 3" xfId="14545" xr:uid="{00000000-0005-0000-0000-0000D2380000}"/>
    <cellStyle name="Normal 2 10 4" xfId="14546" xr:uid="{00000000-0005-0000-0000-0000D3380000}"/>
    <cellStyle name="Normal 2 10 4 2" xfId="14547" xr:uid="{00000000-0005-0000-0000-0000D4380000}"/>
    <cellStyle name="Normal 2 10 4 2 2" xfId="14548" xr:uid="{00000000-0005-0000-0000-0000D5380000}"/>
    <cellStyle name="Normal 2 10 4 3" xfId="14549" xr:uid="{00000000-0005-0000-0000-0000D6380000}"/>
    <cellStyle name="Normal 2 10 5" xfId="14550" xr:uid="{00000000-0005-0000-0000-0000D7380000}"/>
    <cellStyle name="Normal 2 10 5 2" xfId="14551" xr:uid="{00000000-0005-0000-0000-0000D8380000}"/>
    <cellStyle name="Normal 2 10 6" xfId="14552" xr:uid="{00000000-0005-0000-0000-0000D9380000}"/>
    <cellStyle name="Normal 2 10 6 2" xfId="14553" xr:uid="{00000000-0005-0000-0000-0000DA380000}"/>
    <cellStyle name="Normal 2 10 7" xfId="14554" xr:uid="{00000000-0005-0000-0000-0000DB380000}"/>
    <cellStyle name="Normal 2 11" xfId="14555" xr:uid="{00000000-0005-0000-0000-0000DC380000}"/>
    <cellStyle name="Normal 2 11 2" xfId="14556" xr:uid="{00000000-0005-0000-0000-0000DD380000}"/>
    <cellStyle name="Normal 2 11 2 2" xfId="14557" xr:uid="{00000000-0005-0000-0000-0000DE380000}"/>
    <cellStyle name="Normal 2 11 2 2 2" xfId="14558" xr:uid="{00000000-0005-0000-0000-0000DF380000}"/>
    <cellStyle name="Normal 2 11 2 3" xfId="14559" xr:uid="{00000000-0005-0000-0000-0000E0380000}"/>
    <cellStyle name="Normal 2 11 3" xfId="14560" xr:uid="{00000000-0005-0000-0000-0000E1380000}"/>
    <cellStyle name="Normal 2 11 3 2" xfId="14561" xr:uid="{00000000-0005-0000-0000-0000E2380000}"/>
    <cellStyle name="Normal 2 11 3 2 2" xfId="14562" xr:uid="{00000000-0005-0000-0000-0000E3380000}"/>
    <cellStyle name="Normal 2 11 3 3" xfId="14563" xr:uid="{00000000-0005-0000-0000-0000E4380000}"/>
    <cellStyle name="Normal 2 11 4" xfId="14564" xr:uid="{00000000-0005-0000-0000-0000E5380000}"/>
    <cellStyle name="Normal 2 11 4 2" xfId="14565" xr:uid="{00000000-0005-0000-0000-0000E6380000}"/>
    <cellStyle name="Normal 2 11 4 2 2" xfId="14566" xr:uid="{00000000-0005-0000-0000-0000E7380000}"/>
    <cellStyle name="Normal 2 11 4 3" xfId="14567" xr:uid="{00000000-0005-0000-0000-0000E8380000}"/>
    <cellStyle name="Normal 2 11 5" xfId="14568" xr:uid="{00000000-0005-0000-0000-0000E9380000}"/>
    <cellStyle name="Normal 2 11 5 2" xfId="14569" xr:uid="{00000000-0005-0000-0000-0000EA380000}"/>
    <cellStyle name="Normal 2 11 6" xfId="14570" xr:uid="{00000000-0005-0000-0000-0000EB380000}"/>
    <cellStyle name="Normal 2 11 6 2" xfId="14571" xr:uid="{00000000-0005-0000-0000-0000EC380000}"/>
    <cellStyle name="Normal 2 11 7" xfId="14572" xr:uid="{00000000-0005-0000-0000-0000ED380000}"/>
    <cellStyle name="Normal 2 12" xfId="14573" xr:uid="{00000000-0005-0000-0000-0000EE380000}"/>
    <cellStyle name="Normal 2 13" xfId="14574" xr:uid="{00000000-0005-0000-0000-0000EF380000}"/>
    <cellStyle name="Normal 2 13 2" xfId="14575" xr:uid="{00000000-0005-0000-0000-0000F0380000}"/>
    <cellStyle name="Normal 2 14" xfId="14576" xr:uid="{00000000-0005-0000-0000-0000F1380000}"/>
    <cellStyle name="Normal 2 15" xfId="14577" xr:uid="{00000000-0005-0000-0000-0000F2380000}"/>
    <cellStyle name="Normal 2 16" xfId="14578" xr:uid="{00000000-0005-0000-0000-0000F3380000}"/>
    <cellStyle name="Normal 2 2" xfId="14579" xr:uid="{00000000-0005-0000-0000-0000F4380000}"/>
    <cellStyle name="Normal 2 2 10" xfId="14580" xr:uid="{00000000-0005-0000-0000-0000F5380000}"/>
    <cellStyle name="Normal 2 2 11" xfId="14581" xr:uid="{00000000-0005-0000-0000-0000F6380000}"/>
    <cellStyle name="Normal 2 2 12" xfId="14582" xr:uid="{00000000-0005-0000-0000-0000F7380000}"/>
    <cellStyle name="Normal 2 2 2" xfId="14583" xr:uid="{00000000-0005-0000-0000-0000F8380000}"/>
    <cellStyle name="Normal 2 2 2 2" xfId="14584" xr:uid="{00000000-0005-0000-0000-0000F9380000}"/>
    <cellStyle name="Normal 2 2 3" xfId="14585" xr:uid="{00000000-0005-0000-0000-0000FA380000}"/>
    <cellStyle name="Normal 2 2 3 10" xfId="14586" xr:uid="{00000000-0005-0000-0000-0000FB380000}"/>
    <cellStyle name="Normal 2 2 3 10 2" xfId="14587" xr:uid="{00000000-0005-0000-0000-0000FC380000}"/>
    <cellStyle name="Normal 2 2 3 10 2 2" xfId="14588" xr:uid="{00000000-0005-0000-0000-0000FD380000}"/>
    <cellStyle name="Normal 2 2 3 10 3" xfId="14589" xr:uid="{00000000-0005-0000-0000-0000FE380000}"/>
    <cellStyle name="Normal 2 2 3 11" xfId="14590" xr:uid="{00000000-0005-0000-0000-0000FF380000}"/>
    <cellStyle name="Normal 2 2 3 11 2" xfId="14591" xr:uid="{00000000-0005-0000-0000-000000390000}"/>
    <cellStyle name="Normal 2 2 3 12" xfId="14592" xr:uid="{00000000-0005-0000-0000-000001390000}"/>
    <cellStyle name="Normal 2 2 3 12 2" xfId="14593" xr:uid="{00000000-0005-0000-0000-000002390000}"/>
    <cellStyle name="Normal 2 2 3 13" xfId="14594" xr:uid="{00000000-0005-0000-0000-000003390000}"/>
    <cellStyle name="Normal 2 2 3 2" xfId="14595" xr:uid="{00000000-0005-0000-0000-000004390000}"/>
    <cellStyle name="Normal 2 2 3 2 10" xfId="14596" xr:uid="{00000000-0005-0000-0000-000005390000}"/>
    <cellStyle name="Normal 2 2 3 2 10 2" xfId="14597" xr:uid="{00000000-0005-0000-0000-000006390000}"/>
    <cellStyle name="Normal 2 2 3 2 11" xfId="14598" xr:uid="{00000000-0005-0000-0000-000007390000}"/>
    <cellStyle name="Normal 2 2 3 2 2" xfId="14599" xr:uid="{00000000-0005-0000-0000-000008390000}"/>
    <cellStyle name="Normal 2 2 3 2 2 2" xfId="14600" xr:uid="{00000000-0005-0000-0000-000009390000}"/>
    <cellStyle name="Normal 2 2 3 2 2 2 2" xfId="14601" xr:uid="{00000000-0005-0000-0000-00000A390000}"/>
    <cellStyle name="Normal 2 2 3 2 2 2 2 2" xfId="14602" xr:uid="{00000000-0005-0000-0000-00000B390000}"/>
    <cellStyle name="Normal 2 2 3 2 2 2 2 2 2" xfId="14603" xr:uid="{00000000-0005-0000-0000-00000C390000}"/>
    <cellStyle name="Normal 2 2 3 2 2 2 2 3" xfId="14604" xr:uid="{00000000-0005-0000-0000-00000D390000}"/>
    <cellStyle name="Normal 2 2 3 2 2 2 3" xfId="14605" xr:uid="{00000000-0005-0000-0000-00000E390000}"/>
    <cellStyle name="Normal 2 2 3 2 2 2 3 2" xfId="14606" xr:uid="{00000000-0005-0000-0000-00000F390000}"/>
    <cellStyle name="Normal 2 2 3 2 2 2 3 2 2" xfId="14607" xr:uid="{00000000-0005-0000-0000-000010390000}"/>
    <cellStyle name="Normal 2 2 3 2 2 2 3 3" xfId="14608" xr:uid="{00000000-0005-0000-0000-000011390000}"/>
    <cellStyle name="Normal 2 2 3 2 2 2 4" xfId="14609" xr:uid="{00000000-0005-0000-0000-000012390000}"/>
    <cellStyle name="Normal 2 2 3 2 2 2 4 2" xfId="14610" xr:uid="{00000000-0005-0000-0000-000013390000}"/>
    <cellStyle name="Normal 2 2 3 2 2 2 4 2 2" xfId="14611" xr:uid="{00000000-0005-0000-0000-000014390000}"/>
    <cellStyle name="Normal 2 2 3 2 2 2 4 3" xfId="14612" xr:uid="{00000000-0005-0000-0000-000015390000}"/>
    <cellStyle name="Normal 2 2 3 2 2 2 5" xfId="14613" xr:uid="{00000000-0005-0000-0000-000016390000}"/>
    <cellStyle name="Normal 2 2 3 2 2 2 5 2" xfId="14614" xr:uid="{00000000-0005-0000-0000-000017390000}"/>
    <cellStyle name="Normal 2 2 3 2 2 2 6" xfId="14615" xr:uid="{00000000-0005-0000-0000-000018390000}"/>
    <cellStyle name="Normal 2 2 3 2 2 2 6 2" xfId="14616" xr:uid="{00000000-0005-0000-0000-000019390000}"/>
    <cellStyle name="Normal 2 2 3 2 2 2 7" xfId="14617" xr:uid="{00000000-0005-0000-0000-00001A390000}"/>
    <cellStyle name="Normal 2 2 3 2 2 3" xfId="14618" xr:uid="{00000000-0005-0000-0000-00001B390000}"/>
    <cellStyle name="Normal 2 2 3 2 2 3 2" xfId="14619" xr:uid="{00000000-0005-0000-0000-00001C390000}"/>
    <cellStyle name="Normal 2 2 3 2 2 3 2 2" xfId="14620" xr:uid="{00000000-0005-0000-0000-00001D390000}"/>
    <cellStyle name="Normal 2 2 3 2 2 3 2 2 2" xfId="14621" xr:uid="{00000000-0005-0000-0000-00001E390000}"/>
    <cellStyle name="Normal 2 2 3 2 2 3 2 3" xfId="14622" xr:uid="{00000000-0005-0000-0000-00001F390000}"/>
    <cellStyle name="Normal 2 2 3 2 2 3 3" xfId="14623" xr:uid="{00000000-0005-0000-0000-000020390000}"/>
    <cellStyle name="Normal 2 2 3 2 2 3 3 2" xfId="14624" xr:uid="{00000000-0005-0000-0000-000021390000}"/>
    <cellStyle name="Normal 2 2 3 2 2 3 3 2 2" xfId="14625" xr:uid="{00000000-0005-0000-0000-000022390000}"/>
    <cellStyle name="Normal 2 2 3 2 2 3 3 3" xfId="14626" xr:uid="{00000000-0005-0000-0000-000023390000}"/>
    <cellStyle name="Normal 2 2 3 2 2 3 4" xfId="14627" xr:uid="{00000000-0005-0000-0000-000024390000}"/>
    <cellStyle name="Normal 2 2 3 2 2 3 4 2" xfId="14628" xr:uid="{00000000-0005-0000-0000-000025390000}"/>
    <cellStyle name="Normal 2 2 3 2 2 3 4 2 2" xfId="14629" xr:uid="{00000000-0005-0000-0000-000026390000}"/>
    <cellStyle name="Normal 2 2 3 2 2 3 4 3" xfId="14630" xr:uid="{00000000-0005-0000-0000-000027390000}"/>
    <cellStyle name="Normal 2 2 3 2 2 3 5" xfId="14631" xr:uid="{00000000-0005-0000-0000-000028390000}"/>
    <cellStyle name="Normal 2 2 3 2 2 3 5 2" xfId="14632" xr:uid="{00000000-0005-0000-0000-000029390000}"/>
    <cellStyle name="Normal 2 2 3 2 2 3 6" xfId="14633" xr:uid="{00000000-0005-0000-0000-00002A390000}"/>
    <cellStyle name="Normal 2 2 3 2 2 3 6 2" xfId="14634" xr:uid="{00000000-0005-0000-0000-00002B390000}"/>
    <cellStyle name="Normal 2 2 3 2 2 3 7" xfId="14635" xr:uid="{00000000-0005-0000-0000-00002C390000}"/>
    <cellStyle name="Normal 2 2 3 2 2 4" xfId="14636" xr:uid="{00000000-0005-0000-0000-00002D390000}"/>
    <cellStyle name="Normal 2 2 3 2 2 4 2" xfId="14637" xr:uid="{00000000-0005-0000-0000-00002E390000}"/>
    <cellStyle name="Normal 2 2 3 2 2 4 2 2" xfId="14638" xr:uid="{00000000-0005-0000-0000-00002F390000}"/>
    <cellStyle name="Normal 2 2 3 2 2 4 3" xfId="14639" xr:uid="{00000000-0005-0000-0000-000030390000}"/>
    <cellStyle name="Normal 2 2 3 2 2 5" xfId="14640" xr:uid="{00000000-0005-0000-0000-000031390000}"/>
    <cellStyle name="Normal 2 2 3 2 2 5 2" xfId="14641" xr:uid="{00000000-0005-0000-0000-000032390000}"/>
    <cellStyle name="Normal 2 2 3 2 2 5 2 2" xfId="14642" xr:uid="{00000000-0005-0000-0000-000033390000}"/>
    <cellStyle name="Normal 2 2 3 2 2 5 3" xfId="14643" xr:uid="{00000000-0005-0000-0000-000034390000}"/>
    <cellStyle name="Normal 2 2 3 2 2 6" xfId="14644" xr:uid="{00000000-0005-0000-0000-000035390000}"/>
    <cellStyle name="Normal 2 2 3 2 2 6 2" xfId="14645" xr:uid="{00000000-0005-0000-0000-000036390000}"/>
    <cellStyle name="Normal 2 2 3 2 2 6 2 2" xfId="14646" xr:uid="{00000000-0005-0000-0000-000037390000}"/>
    <cellStyle name="Normal 2 2 3 2 2 6 3" xfId="14647" xr:uid="{00000000-0005-0000-0000-000038390000}"/>
    <cellStyle name="Normal 2 2 3 2 2 7" xfId="14648" xr:uid="{00000000-0005-0000-0000-000039390000}"/>
    <cellStyle name="Normal 2 2 3 2 2 7 2" xfId="14649" xr:uid="{00000000-0005-0000-0000-00003A390000}"/>
    <cellStyle name="Normal 2 2 3 2 2 8" xfId="14650" xr:uid="{00000000-0005-0000-0000-00003B390000}"/>
    <cellStyle name="Normal 2 2 3 2 2 8 2" xfId="14651" xr:uid="{00000000-0005-0000-0000-00003C390000}"/>
    <cellStyle name="Normal 2 2 3 2 2 9" xfId="14652" xr:uid="{00000000-0005-0000-0000-00003D390000}"/>
    <cellStyle name="Normal 2 2 3 2 3" xfId="14653" xr:uid="{00000000-0005-0000-0000-00003E390000}"/>
    <cellStyle name="Normal 2 2 3 2 3 2" xfId="14654" xr:uid="{00000000-0005-0000-0000-00003F390000}"/>
    <cellStyle name="Normal 2 2 3 2 3 2 2" xfId="14655" xr:uid="{00000000-0005-0000-0000-000040390000}"/>
    <cellStyle name="Normal 2 2 3 2 3 2 2 2" xfId="14656" xr:uid="{00000000-0005-0000-0000-000041390000}"/>
    <cellStyle name="Normal 2 2 3 2 3 2 2 2 2" xfId="14657" xr:uid="{00000000-0005-0000-0000-000042390000}"/>
    <cellStyle name="Normal 2 2 3 2 3 2 2 3" xfId="14658" xr:uid="{00000000-0005-0000-0000-000043390000}"/>
    <cellStyle name="Normal 2 2 3 2 3 2 3" xfId="14659" xr:uid="{00000000-0005-0000-0000-000044390000}"/>
    <cellStyle name="Normal 2 2 3 2 3 2 3 2" xfId="14660" xr:uid="{00000000-0005-0000-0000-000045390000}"/>
    <cellStyle name="Normal 2 2 3 2 3 2 3 2 2" xfId="14661" xr:uid="{00000000-0005-0000-0000-000046390000}"/>
    <cellStyle name="Normal 2 2 3 2 3 2 3 3" xfId="14662" xr:uid="{00000000-0005-0000-0000-000047390000}"/>
    <cellStyle name="Normal 2 2 3 2 3 2 4" xfId="14663" xr:uid="{00000000-0005-0000-0000-000048390000}"/>
    <cellStyle name="Normal 2 2 3 2 3 2 4 2" xfId="14664" xr:uid="{00000000-0005-0000-0000-000049390000}"/>
    <cellStyle name="Normal 2 2 3 2 3 2 4 2 2" xfId="14665" xr:uid="{00000000-0005-0000-0000-00004A390000}"/>
    <cellStyle name="Normal 2 2 3 2 3 2 4 3" xfId="14666" xr:uid="{00000000-0005-0000-0000-00004B390000}"/>
    <cellStyle name="Normal 2 2 3 2 3 2 5" xfId="14667" xr:uid="{00000000-0005-0000-0000-00004C390000}"/>
    <cellStyle name="Normal 2 2 3 2 3 2 5 2" xfId="14668" xr:uid="{00000000-0005-0000-0000-00004D390000}"/>
    <cellStyle name="Normal 2 2 3 2 3 2 6" xfId="14669" xr:uid="{00000000-0005-0000-0000-00004E390000}"/>
    <cellStyle name="Normal 2 2 3 2 3 2 6 2" xfId="14670" xr:uid="{00000000-0005-0000-0000-00004F390000}"/>
    <cellStyle name="Normal 2 2 3 2 3 2 7" xfId="14671" xr:uid="{00000000-0005-0000-0000-000050390000}"/>
    <cellStyle name="Normal 2 2 3 2 3 3" xfId="14672" xr:uid="{00000000-0005-0000-0000-000051390000}"/>
    <cellStyle name="Normal 2 2 3 2 3 3 2" xfId="14673" xr:uid="{00000000-0005-0000-0000-000052390000}"/>
    <cellStyle name="Normal 2 2 3 2 3 3 2 2" xfId="14674" xr:uid="{00000000-0005-0000-0000-000053390000}"/>
    <cellStyle name="Normal 2 2 3 2 3 3 3" xfId="14675" xr:uid="{00000000-0005-0000-0000-000054390000}"/>
    <cellStyle name="Normal 2 2 3 2 3 4" xfId="14676" xr:uid="{00000000-0005-0000-0000-000055390000}"/>
    <cellStyle name="Normal 2 2 3 2 3 4 2" xfId="14677" xr:uid="{00000000-0005-0000-0000-000056390000}"/>
    <cellStyle name="Normal 2 2 3 2 3 4 2 2" xfId="14678" xr:uid="{00000000-0005-0000-0000-000057390000}"/>
    <cellStyle name="Normal 2 2 3 2 3 4 3" xfId="14679" xr:uid="{00000000-0005-0000-0000-000058390000}"/>
    <cellStyle name="Normal 2 2 3 2 3 5" xfId="14680" xr:uid="{00000000-0005-0000-0000-000059390000}"/>
    <cellStyle name="Normal 2 2 3 2 3 5 2" xfId="14681" xr:uid="{00000000-0005-0000-0000-00005A390000}"/>
    <cellStyle name="Normal 2 2 3 2 3 5 2 2" xfId="14682" xr:uid="{00000000-0005-0000-0000-00005B390000}"/>
    <cellStyle name="Normal 2 2 3 2 3 5 3" xfId="14683" xr:uid="{00000000-0005-0000-0000-00005C390000}"/>
    <cellStyle name="Normal 2 2 3 2 3 6" xfId="14684" xr:uid="{00000000-0005-0000-0000-00005D390000}"/>
    <cellStyle name="Normal 2 2 3 2 3 6 2" xfId="14685" xr:uid="{00000000-0005-0000-0000-00005E390000}"/>
    <cellStyle name="Normal 2 2 3 2 3 7" xfId="14686" xr:uid="{00000000-0005-0000-0000-00005F390000}"/>
    <cellStyle name="Normal 2 2 3 2 3 7 2" xfId="14687" xr:uid="{00000000-0005-0000-0000-000060390000}"/>
    <cellStyle name="Normal 2 2 3 2 3 8" xfId="14688" xr:uid="{00000000-0005-0000-0000-000061390000}"/>
    <cellStyle name="Normal 2 2 3 2 4" xfId="14689" xr:uid="{00000000-0005-0000-0000-000062390000}"/>
    <cellStyle name="Normal 2 2 3 2 4 2" xfId="14690" xr:uid="{00000000-0005-0000-0000-000063390000}"/>
    <cellStyle name="Normal 2 2 3 2 4 2 2" xfId="14691" xr:uid="{00000000-0005-0000-0000-000064390000}"/>
    <cellStyle name="Normal 2 2 3 2 4 2 2 2" xfId="14692" xr:uid="{00000000-0005-0000-0000-000065390000}"/>
    <cellStyle name="Normal 2 2 3 2 4 2 3" xfId="14693" xr:uid="{00000000-0005-0000-0000-000066390000}"/>
    <cellStyle name="Normal 2 2 3 2 4 3" xfId="14694" xr:uid="{00000000-0005-0000-0000-000067390000}"/>
    <cellStyle name="Normal 2 2 3 2 4 3 2" xfId="14695" xr:uid="{00000000-0005-0000-0000-000068390000}"/>
    <cellStyle name="Normal 2 2 3 2 4 3 2 2" xfId="14696" xr:uid="{00000000-0005-0000-0000-000069390000}"/>
    <cellStyle name="Normal 2 2 3 2 4 3 3" xfId="14697" xr:uid="{00000000-0005-0000-0000-00006A390000}"/>
    <cellStyle name="Normal 2 2 3 2 4 4" xfId="14698" xr:uid="{00000000-0005-0000-0000-00006B390000}"/>
    <cellStyle name="Normal 2 2 3 2 4 4 2" xfId="14699" xr:uid="{00000000-0005-0000-0000-00006C390000}"/>
    <cellStyle name="Normal 2 2 3 2 4 4 2 2" xfId="14700" xr:uid="{00000000-0005-0000-0000-00006D390000}"/>
    <cellStyle name="Normal 2 2 3 2 4 4 3" xfId="14701" xr:uid="{00000000-0005-0000-0000-00006E390000}"/>
    <cellStyle name="Normal 2 2 3 2 4 5" xfId="14702" xr:uid="{00000000-0005-0000-0000-00006F390000}"/>
    <cellStyle name="Normal 2 2 3 2 4 5 2" xfId="14703" xr:uid="{00000000-0005-0000-0000-000070390000}"/>
    <cellStyle name="Normal 2 2 3 2 4 6" xfId="14704" xr:uid="{00000000-0005-0000-0000-000071390000}"/>
    <cellStyle name="Normal 2 2 3 2 4 6 2" xfId="14705" xr:uid="{00000000-0005-0000-0000-000072390000}"/>
    <cellStyle name="Normal 2 2 3 2 4 7" xfId="14706" xr:uid="{00000000-0005-0000-0000-000073390000}"/>
    <cellStyle name="Normal 2 2 3 2 5" xfId="14707" xr:uid="{00000000-0005-0000-0000-000074390000}"/>
    <cellStyle name="Normal 2 2 3 2 5 2" xfId="14708" xr:uid="{00000000-0005-0000-0000-000075390000}"/>
    <cellStyle name="Normal 2 2 3 2 5 2 2" xfId="14709" xr:uid="{00000000-0005-0000-0000-000076390000}"/>
    <cellStyle name="Normal 2 2 3 2 5 2 2 2" xfId="14710" xr:uid="{00000000-0005-0000-0000-000077390000}"/>
    <cellStyle name="Normal 2 2 3 2 5 2 3" xfId="14711" xr:uid="{00000000-0005-0000-0000-000078390000}"/>
    <cellStyle name="Normal 2 2 3 2 5 3" xfId="14712" xr:uid="{00000000-0005-0000-0000-000079390000}"/>
    <cellStyle name="Normal 2 2 3 2 5 3 2" xfId="14713" xr:uid="{00000000-0005-0000-0000-00007A390000}"/>
    <cellStyle name="Normal 2 2 3 2 5 3 2 2" xfId="14714" xr:uid="{00000000-0005-0000-0000-00007B390000}"/>
    <cellStyle name="Normal 2 2 3 2 5 3 3" xfId="14715" xr:uid="{00000000-0005-0000-0000-00007C390000}"/>
    <cellStyle name="Normal 2 2 3 2 5 4" xfId="14716" xr:uid="{00000000-0005-0000-0000-00007D390000}"/>
    <cellStyle name="Normal 2 2 3 2 5 4 2" xfId="14717" xr:uid="{00000000-0005-0000-0000-00007E390000}"/>
    <cellStyle name="Normal 2 2 3 2 5 4 2 2" xfId="14718" xr:uid="{00000000-0005-0000-0000-00007F390000}"/>
    <cellStyle name="Normal 2 2 3 2 5 4 3" xfId="14719" xr:uid="{00000000-0005-0000-0000-000080390000}"/>
    <cellStyle name="Normal 2 2 3 2 5 5" xfId="14720" xr:uid="{00000000-0005-0000-0000-000081390000}"/>
    <cellStyle name="Normal 2 2 3 2 5 5 2" xfId="14721" xr:uid="{00000000-0005-0000-0000-000082390000}"/>
    <cellStyle name="Normal 2 2 3 2 5 6" xfId="14722" xr:uid="{00000000-0005-0000-0000-000083390000}"/>
    <cellStyle name="Normal 2 2 3 2 5 6 2" xfId="14723" xr:uid="{00000000-0005-0000-0000-000084390000}"/>
    <cellStyle name="Normal 2 2 3 2 5 7" xfId="14724" xr:uid="{00000000-0005-0000-0000-000085390000}"/>
    <cellStyle name="Normal 2 2 3 2 6" xfId="14725" xr:uid="{00000000-0005-0000-0000-000086390000}"/>
    <cellStyle name="Normal 2 2 3 2 6 2" xfId="14726" xr:uid="{00000000-0005-0000-0000-000087390000}"/>
    <cellStyle name="Normal 2 2 3 2 6 2 2" xfId="14727" xr:uid="{00000000-0005-0000-0000-000088390000}"/>
    <cellStyle name="Normal 2 2 3 2 6 3" xfId="14728" xr:uid="{00000000-0005-0000-0000-000089390000}"/>
    <cellStyle name="Normal 2 2 3 2 7" xfId="14729" xr:uid="{00000000-0005-0000-0000-00008A390000}"/>
    <cellStyle name="Normal 2 2 3 2 7 2" xfId="14730" xr:uid="{00000000-0005-0000-0000-00008B390000}"/>
    <cellStyle name="Normal 2 2 3 2 7 2 2" xfId="14731" xr:uid="{00000000-0005-0000-0000-00008C390000}"/>
    <cellStyle name="Normal 2 2 3 2 7 3" xfId="14732" xr:uid="{00000000-0005-0000-0000-00008D390000}"/>
    <cellStyle name="Normal 2 2 3 2 8" xfId="14733" xr:uid="{00000000-0005-0000-0000-00008E390000}"/>
    <cellStyle name="Normal 2 2 3 2 8 2" xfId="14734" xr:uid="{00000000-0005-0000-0000-00008F390000}"/>
    <cellStyle name="Normal 2 2 3 2 8 2 2" xfId="14735" xr:uid="{00000000-0005-0000-0000-000090390000}"/>
    <cellStyle name="Normal 2 2 3 2 8 3" xfId="14736" xr:uid="{00000000-0005-0000-0000-000091390000}"/>
    <cellStyle name="Normal 2 2 3 2 9" xfId="14737" xr:uid="{00000000-0005-0000-0000-000092390000}"/>
    <cellStyle name="Normal 2 2 3 2 9 2" xfId="14738" xr:uid="{00000000-0005-0000-0000-000093390000}"/>
    <cellStyle name="Normal 2 2 3 3" xfId="14739" xr:uid="{00000000-0005-0000-0000-000094390000}"/>
    <cellStyle name="Normal 2 2 3 3 10" xfId="14740" xr:uid="{00000000-0005-0000-0000-000095390000}"/>
    <cellStyle name="Normal 2 2 3 3 10 2" xfId="14741" xr:uid="{00000000-0005-0000-0000-000096390000}"/>
    <cellStyle name="Normal 2 2 3 3 11" xfId="14742" xr:uid="{00000000-0005-0000-0000-000097390000}"/>
    <cellStyle name="Normal 2 2 3 3 2" xfId="14743" xr:uid="{00000000-0005-0000-0000-000098390000}"/>
    <cellStyle name="Normal 2 2 3 3 2 2" xfId="14744" xr:uid="{00000000-0005-0000-0000-000099390000}"/>
    <cellStyle name="Normal 2 2 3 3 2 2 2" xfId="14745" xr:uid="{00000000-0005-0000-0000-00009A390000}"/>
    <cellStyle name="Normal 2 2 3 3 2 2 2 2" xfId="14746" xr:uid="{00000000-0005-0000-0000-00009B390000}"/>
    <cellStyle name="Normal 2 2 3 3 2 2 2 2 2" xfId="14747" xr:uid="{00000000-0005-0000-0000-00009C390000}"/>
    <cellStyle name="Normal 2 2 3 3 2 2 2 3" xfId="14748" xr:uid="{00000000-0005-0000-0000-00009D390000}"/>
    <cellStyle name="Normal 2 2 3 3 2 2 3" xfId="14749" xr:uid="{00000000-0005-0000-0000-00009E390000}"/>
    <cellStyle name="Normal 2 2 3 3 2 2 3 2" xfId="14750" xr:uid="{00000000-0005-0000-0000-00009F390000}"/>
    <cellStyle name="Normal 2 2 3 3 2 2 3 2 2" xfId="14751" xr:uid="{00000000-0005-0000-0000-0000A0390000}"/>
    <cellStyle name="Normal 2 2 3 3 2 2 3 3" xfId="14752" xr:uid="{00000000-0005-0000-0000-0000A1390000}"/>
    <cellStyle name="Normal 2 2 3 3 2 2 4" xfId="14753" xr:uid="{00000000-0005-0000-0000-0000A2390000}"/>
    <cellStyle name="Normal 2 2 3 3 2 2 4 2" xfId="14754" xr:uid="{00000000-0005-0000-0000-0000A3390000}"/>
    <cellStyle name="Normal 2 2 3 3 2 2 4 2 2" xfId="14755" xr:uid="{00000000-0005-0000-0000-0000A4390000}"/>
    <cellStyle name="Normal 2 2 3 3 2 2 4 3" xfId="14756" xr:uid="{00000000-0005-0000-0000-0000A5390000}"/>
    <cellStyle name="Normal 2 2 3 3 2 2 5" xfId="14757" xr:uid="{00000000-0005-0000-0000-0000A6390000}"/>
    <cellStyle name="Normal 2 2 3 3 2 2 5 2" xfId="14758" xr:uid="{00000000-0005-0000-0000-0000A7390000}"/>
    <cellStyle name="Normal 2 2 3 3 2 2 6" xfId="14759" xr:uid="{00000000-0005-0000-0000-0000A8390000}"/>
    <cellStyle name="Normal 2 2 3 3 2 2 6 2" xfId="14760" xr:uid="{00000000-0005-0000-0000-0000A9390000}"/>
    <cellStyle name="Normal 2 2 3 3 2 2 7" xfId="14761" xr:uid="{00000000-0005-0000-0000-0000AA390000}"/>
    <cellStyle name="Normal 2 2 3 3 2 3" xfId="14762" xr:uid="{00000000-0005-0000-0000-0000AB390000}"/>
    <cellStyle name="Normal 2 2 3 3 2 3 2" xfId="14763" xr:uid="{00000000-0005-0000-0000-0000AC390000}"/>
    <cellStyle name="Normal 2 2 3 3 2 3 2 2" xfId="14764" xr:uid="{00000000-0005-0000-0000-0000AD390000}"/>
    <cellStyle name="Normal 2 2 3 3 2 3 2 2 2" xfId="14765" xr:uid="{00000000-0005-0000-0000-0000AE390000}"/>
    <cellStyle name="Normal 2 2 3 3 2 3 2 3" xfId="14766" xr:uid="{00000000-0005-0000-0000-0000AF390000}"/>
    <cellStyle name="Normal 2 2 3 3 2 3 3" xfId="14767" xr:uid="{00000000-0005-0000-0000-0000B0390000}"/>
    <cellStyle name="Normal 2 2 3 3 2 3 3 2" xfId="14768" xr:uid="{00000000-0005-0000-0000-0000B1390000}"/>
    <cellStyle name="Normal 2 2 3 3 2 3 3 2 2" xfId="14769" xr:uid="{00000000-0005-0000-0000-0000B2390000}"/>
    <cellStyle name="Normal 2 2 3 3 2 3 3 3" xfId="14770" xr:uid="{00000000-0005-0000-0000-0000B3390000}"/>
    <cellStyle name="Normal 2 2 3 3 2 3 4" xfId="14771" xr:uid="{00000000-0005-0000-0000-0000B4390000}"/>
    <cellStyle name="Normal 2 2 3 3 2 3 4 2" xfId="14772" xr:uid="{00000000-0005-0000-0000-0000B5390000}"/>
    <cellStyle name="Normal 2 2 3 3 2 3 4 2 2" xfId="14773" xr:uid="{00000000-0005-0000-0000-0000B6390000}"/>
    <cellStyle name="Normal 2 2 3 3 2 3 4 3" xfId="14774" xr:uid="{00000000-0005-0000-0000-0000B7390000}"/>
    <cellStyle name="Normal 2 2 3 3 2 3 5" xfId="14775" xr:uid="{00000000-0005-0000-0000-0000B8390000}"/>
    <cellStyle name="Normal 2 2 3 3 2 3 5 2" xfId="14776" xr:uid="{00000000-0005-0000-0000-0000B9390000}"/>
    <cellStyle name="Normal 2 2 3 3 2 3 6" xfId="14777" xr:uid="{00000000-0005-0000-0000-0000BA390000}"/>
    <cellStyle name="Normal 2 2 3 3 2 3 6 2" xfId="14778" xr:uid="{00000000-0005-0000-0000-0000BB390000}"/>
    <cellStyle name="Normal 2 2 3 3 2 3 7" xfId="14779" xr:uid="{00000000-0005-0000-0000-0000BC390000}"/>
    <cellStyle name="Normal 2 2 3 3 2 4" xfId="14780" xr:uid="{00000000-0005-0000-0000-0000BD390000}"/>
    <cellStyle name="Normal 2 2 3 3 2 4 2" xfId="14781" xr:uid="{00000000-0005-0000-0000-0000BE390000}"/>
    <cellStyle name="Normal 2 2 3 3 2 4 2 2" xfId="14782" xr:uid="{00000000-0005-0000-0000-0000BF390000}"/>
    <cellStyle name="Normal 2 2 3 3 2 4 3" xfId="14783" xr:uid="{00000000-0005-0000-0000-0000C0390000}"/>
    <cellStyle name="Normal 2 2 3 3 2 5" xfId="14784" xr:uid="{00000000-0005-0000-0000-0000C1390000}"/>
    <cellStyle name="Normal 2 2 3 3 2 5 2" xfId="14785" xr:uid="{00000000-0005-0000-0000-0000C2390000}"/>
    <cellStyle name="Normal 2 2 3 3 2 5 2 2" xfId="14786" xr:uid="{00000000-0005-0000-0000-0000C3390000}"/>
    <cellStyle name="Normal 2 2 3 3 2 5 3" xfId="14787" xr:uid="{00000000-0005-0000-0000-0000C4390000}"/>
    <cellStyle name="Normal 2 2 3 3 2 6" xfId="14788" xr:uid="{00000000-0005-0000-0000-0000C5390000}"/>
    <cellStyle name="Normal 2 2 3 3 2 6 2" xfId="14789" xr:uid="{00000000-0005-0000-0000-0000C6390000}"/>
    <cellStyle name="Normal 2 2 3 3 2 6 2 2" xfId="14790" xr:uid="{00000000-0005-0000-0000-0000C7390000}"/>
    <cellStyle name="Normal 2 2 3 3 2 6 3" xfId="14791" xr:uid="{00000000-0005-0000-0000-0000C8390000}"/>
    <cellStyle name="Normal 2 2 3 3 2 7" xfId="14792" xr:uid="{00000000-0005-0000-0000-0000C9390000}"/>
    <cellStyle name="Normal 2 2 3 3 2 7 2" xfId="14793" xr:uid="{00000000-0005-0000-0000-0000CA390000}"/>
    <cellStyle name="Normal 2 2 3 3 2 8" xfId="14794" xr:uid="{00000000-0005-0000-0000-0000CB390000}"/>
    <cellStyle name="Normal 2 2 3 3 2 8 2" xfId="14795" xr:uid="{00000000-0005-0000-0000-0000CC390000}"/>
    <cellStyle name="Normal 2 2 3 3 2 9" xfId="14796" xr:uid="{00000000-0005-0000-0000-0000CD390000}"/>
    <cellStyle name="Normal 2 2 3 3 3" xfId="14797" xr:uid="{00000000-0005-0000-0000-0000CE390000}"/>
    <cellStyle name="Normal 2 2 3 3 3 2" xfId="14798" xr:uid="{00000000-0005-0000-0000-0000CF390000}"/>
    <cellStyle name="Normal 2 2 3 3 3 2 2" xfId="14799" xr:uid="{00000000-0005-0000-0000-0000D0390000}"/>
    <cellStyle name="Normal 2 2 3 3 3 2 2 2" xfId="14800" xr:uid="{00000000-0005-0000-0000-0000D1390000}"/>
    <cellStyle name="Normal 2 2 3 3 3 2 2 2 2" xfId="14801" xr:uid="{00000000-0005-0000-0000-0000D2390000}"/>
    <cellStyle name="Normal 2 2 3 3 3 2 2 3" xfId="14802" xr:uid="{00000000-0005-0000-0000-0000D3390000}"/>
    <cellStyle name="Normal 2 2 3 3 3 2 3" xfId="14803" xr:uid="{00000000-0005-0000-0000-0000D4390000}"/>
    <cellStyle name="Normal 2 2 3 3 3 2 3 2" xfId="14804" xr:uid="{00000000-0005-0000-0000-0000D5390000}"/>
    <cellStyle name="Normal 2 2 3 3 3 2 3 2 2" xfId="14805" xr:uid="{00000000-0005-0000-0000-0000D6390000}"/>
    <cellStyle name="Normal 2 2 3 3 3 2 3 3" xfId="14806" xr:uid="{00000000-0005-0000-0000-0000D7390000}"/>
    <cellStyle name="Normal 2 2 3 3 3 2 4" xfId="14807" xr:uid="{00000000-0005-0000-0000-0000D8390000}"/>
    <cellStyle name="Normal 2 2 3 3 3 2 4 2" xfId="14808" xr:uid="{00000000-0005-0000-0000-0000D9390000}"/>
    <cellStyle name="Normal 2 2 3 3 3 2 4 2 2" xfId="14809" xr:uid="{00000000-0005-0000-0000-0000DA390000}"/>
    <cellStyle name="Normal 2 2 3 3 3 2 4 3" xfId="14810" xr:uid="{00000000-0005-0000-0000-0000DB390000}"/>
    <cellStyle name="Normal 2 2 3 3 3 2 5" xfId="14811" xr:uid="{00000000-0005-0000-0000-0000DC390000}"/>
    <cellStyle name="Normal 2 2 3 3 3 2 5 2" xfId="14812" xr:uid="{00000000-0005-0000-0000-0000DD390000}"/>
    <cellStyle name="Normal 2 2 3 3 3 2 6" xfId="14813" xr:uid="{00000000-0005-0000-0000-0000DE390000}"/>
    <cellStyle name="Normal 2 2 3 3 3 2 6 2" xfId="14814" xr:uid="{00000000-0005-0000-0000-0000DF390000}"/>
    <cellStyle name="Normal 2 2 3 3 3 2 7" xfId="14815" xr:uid="{00000000-0005-0000-0000-0000E0390000}"/>
    <cellStyle name="Normal 2 2 3 3 3 3" xfId="14816" xr:uid="{00000000-0005-0000-0000-0000E1390000}"/>
    <cellStyle name="Normal 2 2 3 3 3 3 2" xfId="14817" xr:uid="{00000000-0005-0000-0000-0000E2390000}"/>
    <cellStyle name="Normal 2 2 3 3 3 3 2 2" xfId="14818" xr:uid="{00000000-0005-0000-0000-0000E3390000}"/>
    <cellStyle name="Normal 2 2 3 3 3 3 3" xfId="14819" xr:uid="{00000000-0005-0000-0000-0000E4390000}"/>
    <cellStyle name="Normal 2 2 3 3 3 4" xfId="14820" xr:uid="{00000000-0005-0000-0000-0000E5390000}"/>
    <cellStyle name="Normal 2 2 3 3 3 4 2" xfId="14821" xr:uid="{00000000-0005-0000-0000-0000E6390000}"/>
    <cellStyle name="Normal 2 2 3 3 3 4 2 2" xfId="14822" xr:uid="{00000000-0005-0000-0000-0000E7390000}"/>
    <cellStyle name="Normal 2 2 3 3 3 4 3" xfId="14823" xr:uid="{00000000-0005-0000-0000-0000E8390000}"/>
    <cellStyle name="Normal 2 2 3 3 3 5" xfId="14824" xr:uid="{00000000-0005-0000-0000-0000E9390000}"/>
    <cellStyle name="Normal 2 2 3 3 3 5 2" xfId="14825" xr:uid="{00000000-0005-0000-0000-0000EA390000}"/>
    <cellStyle name="Normal 2 2 3 3 3 5 2 2" xfId="14826" xr:uid="{00000000-0005-0000-0000-0000EB390000}"/>
    <cellStyle name="Normal 2 2 3 3 3 5 3" xfId="14827" xr:uid="{00000000-0005-0000-0000-0000EC390000}"/>
    <cellStyle name="Normal 2 2 3 3 3 6" xfId="14828" xr:uid="{00000000-0005-0000-0000-0000ED390000}"/>
    <cellStyle name="Normal 2 2 3 3 3 6 2" xfId="14829" xr:uid="{00000000-0005-0000-0000-0000EE390000}"/>
    <cellStyle name="Normal 2 2 3 3 3 7" xfId="14830" xr:uid="{00000000-0005-0000-0000-0000EF390000}"/>
    <cellStyle name="Normal 2 2 3 3 3 7 2" xfId="14831" xr:uid="{00000000-0005-0000-0000-0000F0390000}"/>
    <cellStyle name="Normal 2 2 3 3 3 8" xfId="14832" xr:uid="{00000000-0005-0000-0000-0000F1390000}"/>
    <cellStyle name="Normal 2 2 3 3 4" xfId="14833" xr:uid="{00000000-0005-0000-0000-0000F2390000}"/>
    <cellStyle name="Normal 2 2 3 3 4 2" xfId="14834" xr:uid="{00000000-0005-0000-0000-0000F3390000}"/>
    <cellStyle name="Normal 2 2 3 3 4 2 2" xfId="14835" xr:uid="{00000000-0005-0000-0000-0000F4390000}"/>
    <cellStyle name="Normal 2 2 3 3 4 2 2 2" xfId="14836" xr:uid="{00000000-0005-0000-0000-0000F5390000}"/>
    <cellStyle name="Normal 2 2 3 3 4 2 3" xfId="14837" xr:uid="{00000000-0005-0000-0000-0000F6390000}"/>
    <cellStyle name="Normal 2 2 3 3 4 3" xfId="14838" xr:uid="{00000000-0005-0000-0000-0000F7390000}"/>
    <cellStyle name="Normal 2 2 3 3 4 3 2" xfId="14839" xr:uid="{00000000-0005-0000-0000-0000F8390000}"/>
    <cellStyle name="Normal 2 2 3 3 4 3 2 2" xfId="14840" xr:uid="{00000000-0005-0000-0000-0000F9390000}"/>
    <cellStyle name="Normal 2 2 3 3 4 3 3" xfId="14841" xr:uid="{00000000-0005-0000-0000-0000FA390000}"/>
    <cellStyle name="Normal 2 2 3 3 4 4" xfId="14842" xr:uid="{00000000-0005-0000-0000-0000FB390000}"/>
    <cellStyle name="Normal 2 2 3 3 4 4 2" xfId="14843" xr:uid="{00000000-0005-0000-0000-0000FC390000}"/>
    <cellStyle name="Normal 2 2 3 3 4 4 2 2" xfId="14844" xr:uid="{00000000-0005-0000-0000-0000FD390000}"/>
    <cellStyle name="Normal 2 2 3 3 4 4 3" xfId="14845" xr:uid="{00000000-0005-0000-0000-0000FE390000}"/>
    <cellStyle name="Normal 2 2 3 3 4 5" xfId="14846" xr:uid="{00000000-0005-0000-0000-0000FF390000}"/>
    <cellStyle name="Normal 2 2 3 3 4 5 2" xfId="14847" xr:uid="{00000000-0005-0000-0000-0000003A0000}"/>
    <cellStyle name="Normal 2 2 3 3 4 6" xfId="14848" xr:uid="{00000000-0005-0000-0000-0000013A0000}"/>
    <cellStyle name="Normal 2 2 3 3 4 6 2" xfId="14849" xr:uid="{00000000-0005-0000-0000-0000023A0000}"/>
    <cellStyle name="Normal 2 2 3 3 4 7" xfId="14850" xr:uid="{00000000-0005-0000-0000-0000033A0000}"/>
    <cellStyle name="Normal 2 2 3 3 5" xfId="14851" xr:uid="{00000000-0005-0000-0000-0000043A0000}"/>
    <cellStyle name="Normal 2 2 3 3 5 2" xfId="14852" xr:uid="{00000000-0005-0000-0000-0000053A0000}"/>
    <cellStyle name="Normal 2 2 3 3 5 2 2" xfId="14853" xr:uid="{00000000-0005-0000-0000-0000063A0000}"/>
    <cellStyle name="Normal 2 2 3 3 5 2 2 2" xfId="14854" xr:uid="{00000000-0005-0000-0000-0000073A0000}"/>
    <cellStyle name="Normal 2 2 3 3 5 2 3" xfId="14855" xr:uid="{00000000-0005-0000-0000-0000083A0000}"/>
    <cellStyle name="Normal 2 2 3 3 5 3" xfId="14856" xr:uid="{00000000-0005-0000-0000-0000093A0000}"/>
    <cellStyle name="Normal 2 2 3 3 5 3 2" xfId="14857" xr:uid="{00000000-0005-0000-0000-00000A3A0000}"/>
    <cellStyle name="Normal 2 2 3 3 5 3 2 2" xfId="14858" xr:uid="{00000000-0005-0000-0000-00000B3A0000}"/>
    <cellStyle name="Normal 2 2 3 3 5 3 3" xfId="14859" xr:uid="{00000000-0005-0000-0000-00000C3A0000}"/>
    <cellStyle name="Normal 2 2 3 3 5 4" xfId="14860" xr:uid="{00000000-0005-0000-0000-00000D3A0000}"/>
    <cellStyle name="Normal 2 2 3 3 5 4 2" xfId="14861" xr:uid="{00000000-0005-0000-0000-00000E3A0000}"/>
    <cellStyle name="Normal 2 2 3 3 5 4 2 2" xfId="14862" xr:uid="{00000000-0005-0000-0000-00000F3A0000}"/>
    <cellStyle name="Normal 2 2 3 3 5 4 3" xfId="14863" xr:uid="{00000000-0005-0000-0000-0000103A0000}"/>
    <cellStyle name="Normal 2 2 3 3 5 5" xfId="14864" xr:uid="{00000000-0005-0000-0000-0000113A0000}"/>
    <cellStyle name="Normal 2 2 3 3 5 5 2" xfId="14865" xr:uid="{00000000-0005-0000-0000-0000123A0000}"/>
    <cellStyle name="Normal 2 2 3 3 5 6" xfId="14866" xr:uid="{00000000-0005-0000-0000-0000133A0000}"/>
    <cellStyle name="Normal 2 2 3 3 5 6 2" xfId="14867" xr:uid="{00000000-0005-0000-0000-0000143A0000}"/>
    <cellStyle name="Normal 2 2 3 3 5 7" xfId="14868" xr:uid="{00000000-0005-0000-0000-0000153A0000}"/>
    <cellStyle name="Normal 2 2 3 3 6" xfId="14869" xr:uid="{00000000-0005-0000-0000-0000163A0000}"/>
    <cellStyle name="Normal 2 2 3 3 6 2" xfId="14870" xr:uid="{00000000-0005-0000-0000-0000173A0000}"/>
    <cellStyle name="Normal 2 2 3 3 6 2 2" xfId="14871" xr:uid="{00000000-0005-0000-0000-0000183A0000}"/>
    <cellStyle name="Normal 2 2 3 3 6 3" xfId="14872" xr:uid="{00000000-0005-0000-0000-0000193A0000}"/>
    <cellStyle name="Normal 2 2 3 3 7" xfId="14873" xr:uid="{00000000-0005-0000-0000-00001A3A0000}"/>
    <cellStyle name="Normal 2 2 3 3 7 2" xfId="14874" xr:uid="{00000000-0005-0000-0000-00001B3A0000}"/>
    <cellStyle name="Normal 2 2 3 3 7 2 2" xfId="14875" xr:uid="{00000000-0005-0000-0000-00001C3A0000}"/>
    <cellStyle name="Normal 2 2 3 3 7 3" xfId="14876" xr:uid="{00000000-0005-0000-0000-00001D3A0000}"/>
    <cellStyle name="Normal 2 2 3 3 8" xfId="14877" xr:uid="{00000000-0005-0000-0000-00001E3A0000}"/>
    <cellStyle name="Normal 2 2 3 3 8 2" xfId="14878" xr:uid="{00000000-0005-0000-0000-00001F3A0000}"/>
    <cellStyle name="Normal 2 2 3 3 8 2 2" xfId="14879" xr:uid="{00000000-0005-0000-0000-0000203A0000}"/>
    <cellStyle name="Normal 2 2 3 3 8 3" xfId="14880" xr:uid="{00000000-0005-0000-0000-0000213A0000}"/>
    <cellStyle name="Normal 2 2 3 3 9" xfId="14881" xr:uid="{00000000-0005-0000-0000-0000223A0000}"/>
    <cellStyle name="Normal 2 2 3 3 9 2" xfId="14882" xr:uid="{00000000-0005-0000-0000-0000233A0000}"/>
    <cellStyle name="Normal 2 2 3 4" xfId="14883" xr:uid="{00000000-0005-0000-0000-0000243A0000}"/>
    <cellStyle name="Normal 2 2 3 4 2" xfId="14884" xr:uid="{00000000-0005-0000-0000-0000253A0000}"/>
    <cellStyle name="Normal 2 2 3 4 2 2" xfId="14885" xr:uid="{00000000-0005-0000-0000-0000263A0000}"/>
    <cellStyle name="Normal 2 2 3 4 2 2 2" xfId="14886" xr:uid="{00000000-0005-0000-0000-0000273A0000}"/>
    <cellStyle name="Normal 2 2 3 4 2 2 2 2" xfId="14887" xr:uid="{00000000-0005-0000-0000-0000283A0000}"/>
    <cellStyle name="Normal 2 2 3 4 2 2 3" xfId="14888" xr:uid="{00000000-0005-0000-0000-0000293A0000}"/>
    <cellStyle name="Normal 2 2 3 4 2 3" xfId="14889" xr:uid="{00000000-0005-0000-0000-00002A3A0000}"/>
    <cellStyle name="Normal 2 2 3 4 2 3 2" xfId="14890" xr:uid="{00000000-0005-0000-0000-00002B3A0000}"/>
    <cellStyle name="Normal 2 2 3 4 2 3 2 2" xfId="14891" xr:uid="{00000000-0005-0000-0000-00002C3A0000}"/>
    <cellStyle name="Normal 2 2 3 4 2 3 3" xfId="14892" xr:uid="{00000000-0005-0000-0000-00002D3A0000}"/>
    <cellStyle name="Normal 2 2 3 4 2 4" xfId="14893" xr:uid="{00000000-0005-0000-0000-00002E3A0000}"/>
    <cellStyle name="Normal 2 2 3 4 2 4 2" xfId="14894" xr:uid="{00000000-0005-0000-0000-00002F3A0000}"/>
    <cellStyle name="Normal 2 2 3 4 2 4 2 2" xfId="14895" xr:uid="{00000000-0005-0000-0000-0000303A0000}"/>
    <cellStyle name="Normal 2 2 3 4 2 4 3" xfId="14896" xr:uid="{00000000-0005-0000-0000-0000313A0000}"/>
    <cellStyle name="Normal 2 2 3 4 2 5" xfId="14897" xr:uid="{00000000-0005-0000-0000-0000323A0000}"/>
    <cellStyle name="Normal 2 2 3 4 2 5 2" xfId="14898" xr:uid="{00000000-0005-0000-0000-0000333A0000}"/>
    <cellStyle name="Normal 2 2 3 4 2 6" xfId="14899" xr:uid="{00000000-0005-0000-0000-0000343A0000}"/>
    <cellStyle name="Normal 2 2 3 4 2 6 2" xfId="14900" xr:uid="{00000000-0005-0000-0000-0000353A0000}"/>
    <cellStyle name="Normal 2 2 3 4 2 7" xfId="14901" xr:uid="{00000000-0005-0000-0000-0000363A0000}"/>
    <cellStyle name="Normal 2 2 3 4 3" xfId="14902" xr:uid="{00000000-0005-0000-0000-0000373A0000}"/>
    <cellStyle name="Normal 2 2 3 4 3 2" xfId="14903" xr:uid="{00000000-0005-0000-0000-0000383A0000}"/>
    <cellStyle name="Normal 2 2 3 4 3 2 2" xfId="14904" xr:uid="{00000000-0005-0000-0000-0000393A0000}"/>
    <cellStyle name="Normal 2 2 3 4 3 2 2 2" xfId="14905" xr:uid="{00000000-0005-0000-0000-00003A3A0000}"/>
    <cellStyle name="Normal 2 2 3 4 3 2 3" xfId="14906" xr:uid="{00000000-0005-0000-0000-00003B3A0000}"/>
    <cellStyle name="Normal 2 2 3 4 3 3" xfId="14907" xr:uid="{00000000-0005-0000-0000-00003C3A0000}"/>
    <cellStyle name="Normal 2 2 3 4 3 3 2" xfId="14908" xr:uid="{00000000-0005-0000-0000-00003D3A0000}"/>
    <cellStyle name="Normal 2 2 3 4 3 3 2 2" xfId="14909" xr:uid="{00000000-0005-0000-0000-00003E3A0000}"/>
    <cellStyle name="Normal 2 2 3 4 3 3 3" xfId="14910" xr:uid="{00000000-0005-0000-0000-00003F3A0000}"/>
    <cellStyle name="Normal 2 2 3 4 3 4" xfId="14911" xr:uid="{00000000-0005-0000-0000-0000403A0000}"/>
    <cellStyle name="Normal 2 2 3 4 3 4 2" xfId="14912" xr:uid="{00000000-0005-0000-0000-0000413A0000}"/>
    <cellStyle name="Normal 2 2 3 4 3 4 2 2" xfId="14913" xr:uid="{00000000-0005-0000-0000-0000423A0000}"/>
    <cellStyle name="Normal 2 2 3 4 3 4 3" xfId="14914" xr:uid="{00000000-0005-0000-0000-0000433A0000}"/>
    <cellStyle name="Normal 2 2 3 4 3 5" xfId="14915" xr:uid="{00000000-0005-0000-0000-0000443A0000}"/>
    <cellStyle name="Normal 2 2 3 4 3 5 2" xfId="14916" xr:uid="{00000000-0005-0000-0000-0000453A0000}"/>
    <cellStyle name="Normal 2 2 3 4 3 6" xfId="14917" xr:uid="{00000000-0005-0000-0000-0000463A0000}"/>
    <cellStyle name="Normal 2 2 3 4 3 6 2" xfId="14918" xr:uid="{00000000-0005-0000-0000-0000473A0000}"/>
    <cellStyle name="Normal 2 2 3 4 3 7" xfId="14919" xr:uid="{00000000-0005-0000-0000-0000483A0000}"/>
    <cellStyle name="Normal 2 2 3 4 4" xfId="14920" xr:uid="{00000000-0005-0000-0000-0000493A0000}"/>
    <cellStyle name="Normal 2 2 3 4 4 2" xfId="14921" xr:uid="{00000000-0005-0000-0000-00004A3A0000}"/>
    <cellStyle name="Normal 2 2 3 4 4 2 2" xfId="14922" xr:uid="{00000000-0005-0000-0000-00004B3A0000}"/>
    <cellStyle name="Normal 2 2 3 4 4 3" xfId="14923" xr:uid="{00000000-0005-0000-0000-00004C3A0000}"/>
    <cellStyle name="Normal 2 2 3 4 5" xfId="14924" xr:uid="{00000000-0005-0000-0000-00004D3A0000}"/>
    <cellStyle name="Normal 2 2 3 4 5 2" xfId="14925" xr:uid="{00000000-0005-0000-0000-00004E3A0000}"/>
    <cellStyle name="Normal 2 2 3 4 5 2 2" xfId="14926" xr:uid="{00000000-0005-0000-0000-00004F3A0000}"/>
    <cellStyle name="Normal 2 2 3 4 5 3" xfId="14927" xr:uid="{00000000-0005-0000-0000-0000503A0000}"/>
    <cellStyle name="Normal 2 2 3 4 6" xfId="14928" xr:uid="{00000000-0005-0000-0000-0000513A0000}"/>
    <cellStyle name="Normal 2 2 3 4 6 2" xfId="14929" xr:uid="{00000000-0005-0000-0000-0000523A0000}"/>
    <cellStyle name="Normal 2 2 3 4 6 2 2" xfId="14930" xr:uid="{00000000-0005-0000-0000-0000533A0000}"/>
    <cellStyle name="Normal 2 2 3 4 6 3" xfId="14931" xr:uid="{00000000-0005-0000-0000-0000543A0000}"/>
    <cellStyle name="Normal 2 2 3 4 7" xfId="14932" xr:uid="{00000000-0005-0000-0000-0000553A0000}"/>
    <cellStyle name="Normal 2 2 3 4 7 2" xfId="14933" xr:uid="{00000000-0005-0000-0000-0000563A0000}"/>
    <cellStyle name="Normal 2 2 3 4 8" xfId="14934" xr:uid="{00000000-0005-0000-0000-0000573A0000}"/>
    <cellStyle name="Normal 2 2 3 4 8 2" xfId="14935" xr:uid="{00000000-0005-0000-0000-0000583A0000}"/>
    <cellStyle name="Normal 2 2 3 4 9" xfId="14936" xr:uid="{00000000-0005-0000-0000-0000593A0000}"/>
    <cellStyle name="Normal 2 2 3 5" xfId="14937" xr:uid="{00000000-0005-0000-0000-00005A3A0000}"/>
    <cellStyle name="Normal 2 2 3 5 2" xfId="14938" xr:uid="{00000000-0005-0000-0000-00005B3A0000}"/>
    <cellStyle name="Normal 2 2 3 5 2 2" xfId="14939" xr:uid="{00000000-0005-0000-0000-00005C3A0000}"/>
    <cellStyle name="Normal 2 2 3 5 2 2 2" xfId="14940" xr:uid="{00000000-0005-0000-0000-00005D3A0000}"/>
    <cellStyle name="Normal 2 2 3 5 2 2 2 2" xfId="14941" xr:uid="{00000000-0005-0000-0000-00005E3A0000}"/>
    <cellStyle name="Normal 2 2 3 5 2 2 3" xfId="14942" xr:uid="{00000000-0005-0000-0000-00005F3A0000}"/>
    <cellStyle name="Normal 2 2 3 5 2 3" xfId="14943" xr:uid="{00000000-0005-0000-0000-0000603A0000}"/>
    <cellStyle name="Normal 2 2 3 5 2 3 2" xfId="14944" xr:uid="{00000000-0005-0000-0000-0000613A0000}"/>
    <cellStyle name="Normal 2 2 3 5 2 3 2 2" xfId="14945" xr:uid="{00000000-0005-0000-0000-0000623A0000}"/>
    <cellStyle name="Normal 2 2 3 5 2 3 3" xfId="14946" xr:uid="{00000000-0005-0000-0000-0000633A0000}"/>
    <cellStyle name="Normal 2 2 3 5 2 4" xfId="14947" xr:uid="{00000000-0005-0000-0000-0000643A0000}"/>
    <cellStyle name="Normal 2 2 3 5 2 4 2" xfId="14948" xr:uid="{00000000-0005-0000-0000-0000653A0000}"/>
    <cellStyle name="Normal 2 2 3 5 2 4 2 2" xfId="14949" xr:uid="{00000000-0005-0000-0000-0000663A0000}"/>
    <cellStyle name="Normal 2 2 3 5 2 4 3" xfId="14950" xr:uid="{00000000-0005-0000-0000-0000673A0000}"/>
    <cellStyle name="Normal 2 2 3 5 2 5" xfId="14951" xr:uid="{00000000-0005-0000-0000-0000683A0000}"/>
    <cellStyle name="Normal 2 2 3 5 2 5 2" xfId="14952" xr:uid="{00000000-0005-0000-0000-0000693A0000}"/>
    <cellStyle name="Normal 2 2 3 5 2 6" xfId="14953" xr:uid="{00000000-0005-0000-0000-00006A3A0000}"/>
    <cellStyle name="Normal 2 2 3 5 2 6 2" xfId="14954" xr:uid="{00000000-0005-0000-0000-00006B3A0000}"/>
    <cellStyle name="Normal 2 2 3 5 2 7" xfId="14955" xr:uid="{00000000-0005-0000-0000-00006C3A0000}"/>
    <cellStyle name="Normal 2 2 3 5 3" xfId="14956" xr:uid="{00000000-0005-0000-0000-00006D3A0000}"/>
    <cellStyle name="Normal 2 2 3 5 3 2" xfId="14957" xr:uid="{00000000-0005-0000-0000-00006E3A0000}"/>
    <cellStyle name="Normal 2 2 3 5 3 2 2" xfId="14958" xr:uid="{00000000-0005-0000-0000-00006F3A0000}"/>
    <cellStyle name="Normal 2 2 3 5 3 3" xfId="14959" xr:uid="{00000000-0005-0000-0000-0000703A0000}"/>
    <cellStyle name="Normal 2 2 3 5 4" xfId="14960" xr:uid="{00000000-0005-0000-0000-0000713A0000}"/>
    <cellStyle name="Normal 2 2 3 5 4 2" xfId="14961" xr:uid="{00000000-0005-0000-0000-0000723A0000}"/>
    <cellStyle name="Normal 2 2 3 5 4 2 2" xfId="14962" xr:uid="{00000000-0005-0000-0000-0000733A0000}"/>
    <cellStyle name="Normal 2 2 3 5 4 3" xfId="14963" xr:uid="{00000000-0005-0000-0000-0000743A0000}"/>
    <cellStyle name="Normal 2 2 3 5 5" xfId="14964" xr:uid="{00000000-0005-0000-0000-0000753A0000}"/>
    <cellStyle name="Normal 2 2 3 5 5 2" xfId="14965" xr:uid="{00000000-0005-0000-0000-0000763A0000}"/>
    <cellStyle name="Normal 2 2 3 5 5 2 2" xfId="14966" xr:uid="{00000000-0005-0000-0000-0000773A0000}"/>
    <cellStyle name="Normal 2 2 3 5 5 3" xfId="14967" xr:uid="{00000000-0005-0000-0000-0000783A0000}"/>
    <cellStyle name="Normal 2 2 3 5 6" xfId="14968" xr:uid="{00000000-0005-0000-0000-0000793A0000}"/>
    <cellStyle name="Normal 2 2 3 5 6 2" xfId="14969" xr:uid="{00000000-0005-0000-0000-00007A3A0000}"/>
    <cellStyle name="Normal 2 2 3 5 7" xfId="14970" xr:uid="{00000000-0005-0000-0000-00007B3A0000}"/>
    <cellStyle name="Normal 2 2 3 5 7 2" xfId="14971" xr:uid="{00000000-0005-0000-0000-00007C3A0000}"/>
    <cellStyle name="Normal 2 2 3 5 8" xfId="14972" xr:uid="{00000000-0005-0000-0000-00007D3A0000}"/>
    <cellStyle name="Normal 2 2 3 6" xfId="14973" xr:uid="{00000000-0005-0000-0000-00007E3A0000}"/>
    <cellStyle name="Normal 2 2 3 6 2" xfId="14974" xr:uid="{00000000-0005-0000-0000-00007F3A0000}"/>
    <cellStyle name="Normal 2 2 3 6 2 2" xfId="14975" xr:uid="{00000000-0005-0000-0000-0000803A0000}"/>
    <cellStyle name="Normal 2 2 3 6 2 2 2" xfId="14976" xr:uid="{00000000-0005-0000-0000-0000813A0000}"/>
    <cellStyle name="Normal 2 2 3 6 2 3" xfId="14977" xr:uid="{00000000-0005-0000-0000-0000823A0000}"/>
    <cellStyle name="Normal 2 2 3 6 3" xfId="14978" xr:uid="{00000000-0005-0000-0000-0000833A0000}"/>
    <cellStyle name="Normal 2 2 3 6 3 2" xfId="14979" xr:uid="{00000000-0005-0000-0000-0000843A0000}"/>
    <cellStyle name="Normal 2 2 3 6 3 2 2" xfId="14980" xr:uid="{00000000-0005-0000-0000-0000853A0000}"/>
    <cellStyle name="Normal 2 2 3 6 3 3" xfId="14981" xr:uid="{00000000-0005-0000-0000-0000863A0000}"/>
    <cellStyle name="Normal 2 2 3 6 4" xfId="14982" xr:uid="{00000000-0005-0000-0000-0000873A0000}"/>
    <cellStyle name="Normal 2 2 3 6 4 2" xfId="14983" xr:uid="{00000000-0005-0000-0000-0000883A0000}"/>
    <cellStyle name="Normal 2 2 3 6 4 2 2" xfId="14984" xr:uid="{00000000-0005-0000-0000-0000893A0000}"/>
    <cellStyle name="Normal 2 2 3 6 4 3" xfId="14985" xr:uid="{00000000-0005-0000-0000-00008A3A0000}"/>
    <cellStyle name="Normal 2 2 3 6 5" xfId="14986" xr:uid="{00000000-0005-0000-0000-00008B3A0000}"/>
    <cellStyle name="Normal 2 2 3 6 5 2" xfId="14987" xr:uid="{00000000-0005-0000-0000-00008C3A0000}"/>
    <cellStyle name="Normal 2 2 3 6 6" xfId="14988" xr:uid="{00000000-0005-0000-0000-00008D3A0000}"/>
    <cellStyle name="Normal 2 2 3 6 6 2" xfId="14989" xr:uid="{00000000-0005-0000-0000-00008E3A0000}"/>
    <cellStyle name="Normal 2 2 3 6 7" xfId="14990" xr:uid="{00000000-0005-0000-0000-00008F3A0000}"/>
    <cellStyle name="Normal 2 2 3 7" xfId="14991" xr:uid="{00000000-0005-0000-0000-0000903A0000}"/>
    <cellStyle name="Normal 2 2 3 7 2" xfId="14992" xr:uid="{00000000-0005-0000-0000-0000913A0000}"/>
    <cellStyle name="Normal 2 2 3 7 2 2" xfId="14993" xr:uid="{00000000-0005-0000-0000-0000923A0000}"/>
    <cellStyle name="Normal 2 2 3 7 2 2 2" xfId="14994" xr:uid="{00000000-0005-0000-0000-0000933A0000}"/>
    <cellStyle name="Normal 2 2 3 7 2 3" xfId="14995" xr:uid="{00000000-0005-0000-0000-0000943A0000}"/>
    <cellStyle name="Normal 2 2 3 7 3" xfId="14996" xr:uid="{00000000-0005-0000-0000-0000953A0000}"/>
    <cellStyle name="Normal 2 2 3 7 3 2" xfId="14997" xr:uid="{00000000-0005-0000-0000-0000963A0000}"/>
    <cellStyle name="Normal 2 2 3 7 3 2 2" xfId="14998" xr:uid="{00000000-0005-0000-0000-0000973A0000}"/>
    <cellStyle name="Normal 2 2 3 7 3 3" xfId="14999" xr:uid="{00000000-0005-0000-0000-0000983A0000}"/>
    <cellStyle name="Normal 2 2 3 7 4" xfId="15000" xr:uid="{00000000-0005-0000-0000-0000993A0000}"/>
    <cellStyle name="Normal 2 2 3 7 4 2" xfId="15001" xr:uid="{00000000-0005-0000-0000-00009A3A0000}"/>
    <cellStyle name="Normal 2 2 3 7 4 2 2" xfId="15002" xr:uid="{00000000-0005-0000-0000-00009B3A0000}"/>
    <cellStyle name="Normal 2 2 3 7 4 3" xfId="15003" xr:uid="{00000000-0005-0000-0000-00009C3A0000}"/>
    <cellStyle name="Normal 2 2 3 7 5" xfId="15004" xr:uid="{00000000-0005-0000-0000-00009D3A0000}"/>
    <cellStyle name="Normal 2 2 3 7 5 2" xfId="15005" xr:uid="{00000000-0005-0000-0000-00009E3A0000}"/>
    <cellStyle name="Normal 2 2 3 7 6" xfId="15006" xr:uid="{00000000-0005-0000-0000-00009F3A0000}"/>
    <cellStyle name="Normal 2 2 3 7 6 2" xfId="15007" xr:uid="{00000000-0005-0000-0000-0000A03A0000}"/>
    <cellStyle name="Normal 2 2 3 7 7" xfId="15008" xr:uid="{00000000-0005-0000-0000-0000A13A0000}"/>
    <cellStyle name="Normal 2 2 3 8" xfId="15009" xr:uid="{00000000-0005-0000-0000-0000A23A0000}"/>
    <cellStyle name="Normal 2 2 3 8 2" xfId="15010" xr:uid="{00000000-0005-0000-0000-0000A33A0000}"/>
    <cellStyle name="Normal 2 2 3 8 2 2" xfId="15011" xr:uid="{00000000-0005-0000-0000-0000A43A0000}"/>
    <cellStyle name="Normal 2 2 3 8 3" xfId="15012" xr:uid="{00000000-0005-0000-0000-0000A53A0000}"/>
    <cellStyle name="Normal 2 2 3 9" xfId="15013" xr:uid="{00000000-0005-0000-0000-0000A63A0000}"/>
    <cellStyle name="Normal 2 2 3 9 2" xfId="15014" xr:uid="{00000000-0005-0000-0000-0000A73A0000}"/>
    <cellStyle name="Normal 2 2 3 9 2 2" xfId="15015" xr:uid="{00000000-0005-0000-0000-0000A83A0000}"/>
    <cellStyle name="Normal 2 2 3 9 3" xfId="15016" xr:uid="{00000000-0005-0000-0000-0000A93A0000}"/>
    <cellStyle name="Normal 2 2 3_Confidential Information" xfId="15017" xr:uid="{00000000-0005-0000-0000-0000AA3A0000}"/>
    <cellStyle name="Normal 2 2 4" xfId="15018" xr:uid="{00000000-0005-0000-0000-0000AB3A0000}"/>
    <cellStyle name="Normal 2 2 5" xfId="15019" xr:uid="{00000000-0005-0000-0000-0000AC3A0000}"/>
    <cellStyle name="Normal 2 2 6" xfId="15020" xr:uid="{00000000-0005-0000-0000-0000AD3A0000}"/>
    <cellStyle name="Normal 2 2 7" xfId="15021" xr:uid="{00000000-0005-0000-0000-0000AE3A0000}"/>
    <cellStyle name="Normal 2 2 8" xfId="15022" xr:uid="{00000000-0005-0000-0000-0000AF3A0000}"/>
    <cellStyle name="Normal 2 2 9" xfId="15023" xr:uid="{00000000-0005-0000-0000-0000B03A0000}"/>
    <cellStyle name="Normal 2 3" xfId="15024" xr:uid="{00000000-0005-0000-0000-0000B13A0000}"/>
    <cellStyle name="Normal 2 3 10" xfId="15025" xr:uid="{00000000-0005-0000-0000-0000B23A0000}"/>
    <cellStyle name="Normal 2 3 10 2" xfId="15026" xr:uid="{00000000-0005-0000-0000-0000B33A0000}"/>
    <cellStyle name="Normal 2 3 10 2 2" xfId="15027" xr:uid="{00000000-0005-0000-0000-0000B43A0000}"/>
    <cellStyle name="Normal 2 3 10 3" xfId="15028" xr:uid="{00000000-0005-0000-0000-0000B53A0000}"/>
    <cellStyle name="Normal 2 3 11" xfId="15029" xr:uid="{00000000-0005-0000-0000-0000B63A0000}"/>
    <cellStyle name="Normal 2 3 11 2" xfId="15030" xr:uid="{00000000-0005-0000-0000-0000B73A0000}"/>
    <cellStyle name="Normal 2 3 11 2 2" xfId="15031" xr:uid="{00000000-0005-0000-0000-0000B83A0000}"/>
    <cellStyle name="Normal 2 3 11 3" xfId="15032" xr:uid="{00000000-0005-0000-0000-0000B93A0000}"/>
    <cellStyle name="Normal 2 3 12" xfId="15033" xr:uid="{00000000-0005-0000-0000-0000BA3A0000}"/>
    <cellStyle name="Normal 2 3 12 2" xfId="15034" xr:uid="{00000000-0005-0000-0000-0000BB3A0000}"/>
    <cellStyle name="Normal 2 3 12 2 2" xfId="15035" xr:uid="{00000000-0005-0000-0000-0000BC3A0000}"/>
    <cellStyle name="Normal 2 3 12 3" xfId="15036" xr:uid="{00000000-0005-0000-0000-0000BD3A0000}"/>
    <cellStyle name="Normal 2 3 13" xfId="15037" xr:uid="{00000000-0005-0000-0000-0000BE3A0000}"/>
    <cellStyle name="Normal 2 3 13 2" xfId="15038" xr:uid="{00000000-0005-0000-0000-0000BF3A0000}"/>
    <cellStyle name="Normal 2 3 13 2 2" xfId="15039" xr:uid="{00000000-0005-0000-0000-0000C03A0000}"/>
    <cellStyle name="Normal 2 3 13 3" xfId="15040" xr:uid="{00000000-0005-0000-0000-0000C13A0000}"/>
    <cellStyle name="Normal 2 3 14" xfId="15041" xr:uid="{00000000-0005-0000-0000-0000C23A0000}"/>
    <cellStyle name="Normal 2 3 14 2" xfId="15042" xr:uid="{00000000-0005-0000-0000-0000C33A0000}"/>
    <cellStyle name="Normal 2 3 15" xfId="15043" xr:uid="{00000000-0005-0000-0000-0000C43A0000}"/>
    <cellStyle name="Normal 2 3 15 2" xfId="15044" xr:uid="{00000000-0005-0000-0000-0000C53A0000}"/>
    <cellStyle name="Normal 2 3 16" xfId="15045" xr:uid="{00000000-0005-0000-0000-0000C63A0000}"/>
    <cellStyle name="Normal 2 3 17" xfId="15046" xr:uid="{00000000-0005-0000-0000-0000C73A0000}"/>
    <cellStyle name="Normal 2 3 2" xfId="15047" xr:uid="{00000000-0005-0000-0000-0000C83A0000}"/>
    <cellStyle name="Normal 2 3 2 10" xfId="15048" xr:uid="{00000000-0005-0000-0000-0000C93A0000}"/>
    <cellStyle name="Normal 2 3 2 10 2" xfId="15049" xr:uid="{00000000-0005-0000-0000-0000CA3A0000}"/>
    <cellStyle name="Normal 2 3 2 10 2 2" xfId="15050" xr:uid="{00000000-0005-0000-0000-0000CB3A0000}"/>
    <cellStyle name="Normal 2 3 2 10 3" xfId="15051" xr:uid="{00000000-0005-0000-0000-0000CC3A0000}"/>
    <cellStyle name="Normal 2 3 2 11" xfId="15052" xr:uid="{00000000-0005-0000-0000-0000CD3A0000}"/>
    <cellStyle name="Normal 2 3 2 11 2" xfId="15053" xr:uid="{00000000-0005-0000-0000-0000CE3A0000}"/>
    <cellStyle name="Normal 2 3 2 12" xfId="15054" xr:uid="{00000000-0005-0000-0000-0000CF3A0000}"/>
    <cellStyle name="Normal 2 3 2 12 2" xfId="15055" xr:uid="{00000000-0005-0000-0000-0000D03A0000}"/>
    <cellStyle name="Normal 2 3 2 13" xfId="15056" xr:uid="{00000000-0005-0000-0000-0000D13A0000}"/>
    <cellStyle name="Normal 2 3 2 2" xfId="15057" xr:uid="{00000000-0005-0000-0000-0000D23A0000}"/>
    <cellStyle name="Normal 2 3 2 2 10" xfId="15058" xr:uid="{00000000-0005-0000-0000-0000D33A0000}"/>
    <cellStyle name="Normal 2 3 2 2 10 2" xfId="15059" xr:uid="{00000000-0005-0000-0000-0000D43A0000}"/>
    <cellStyle name="Normal 2 3 2 2 11" xfId="15060" xr:uid="{00000000-0005-0000-0000-0000D53A0000}"/>
    <cellStyle name="Normal 2 3 2 2 2" xfId="15061" xr:uid="{00000000-0005-0000-0000-0000D63A0000}"/>
    <cellStyle name="Normal 2 3 2 2 2 2" xfId="15062" xr:uid="{00000000-0005-0000-0000-0000D73A0000}"/>
    <cellStyle name="Normal 2 3 2 2 2 2 2" xfId="15063" xr:uid="{00000000-0005-0000-0000-0000D83A0000}"/>
    <cellStyle name="Normal 2 3 2 2 2 2 2 2" xfId="15064" xr:uid="{00000000-0005-0000-0000-0000D93A0000}"/>
    <cellStyle name="Normal 2 3 2 2 2 2 2 2 2" xfId="15065" xr:uid="{00000000-0005-0000-0000-0000DA3A0000}"/>
    <cellStyle name="Normal 2 3 2 2 2 2 2 3" xfId="15066" xr:uid="{00000000-0005-0000-0000-0000DB3A0000}"/>
    <cellStyle name="Normal 2 3 2 2 2 2 3" xfId="15067" xr:uid="{00000000-0005-0000-0000-0000DC3A0000}"/>
    <cellStyle name="Normal 2 3 2 2 2 2 3 2" xfId="15068" xr:uid="{00000000-0005-0000-0000-0000DD3A0000}"/>
    <cellStyle name="Normal 2 3 2 2 2 2 3 2 2" xfId="15069" xr:uid="{00000000-0005-0000-0000-0000DE3A0000}"/>
    <cellStyle name="Normal 2 3 2 2 2 2 3 3" xfId="15070" xr:uid="{00000000-0005-0000-0000-0000DF3A0000}"/>
    <cellStyle name="Normal 2 3 2 2 2 2 4" xfId="15071" xr:uid="{00000000-0005-0000-0000-0000E03A0000}"/>
    <cellStyle name="Normal 2 3 2 2 2 2 4 2" xfId="15072" xr:uid="{00000000-0005-0000-0000-0000E13A0000}"/>
    <cellStyle name="Normal 2 3 2 2 2 2 4 2 2" xfId="15073" xr:uid="{00000000-0005-0000-0000-0000E23A0000}"/>
    <cellStyle name="Normal 2 3 2 2 2 2 4 3" xfId="15074" xr:uid="{00000000-0005-0000-0000-0000E33A0000}"/>
    <cellStyle name="Normal 2 3 2 2 2 2 5" xfId="15075" xr:uid="{00000000-0005-0000-0000-0000E43A0000}"/>
    <cellStyle name="Normal 2 3 2 2 2 2 5 2" xfId="15076" xr:uid="{00000000-0005-0000-0000-0000E53A0000}"/>
    <cellStyle name="Normal 2 3 2 2 2 2 6" xfId="15077" xr:uid="{00000000-0005-0000-0000-0000E63A0000}"/>
    <cellStyle name="Normal 2 3 2 2 2 2 6 2" xfId="15078" xr:uid="{00000000-0005-0000-0000-0000E73A0000}"/>
    <cellStyle name="Normal 2 3 2 2 2 2 7" xfId="15079" xr:uid="{00000000-0005-0000-0000-0000E83A0000}"/>
    <cellStyle name="Normal 2 3 2 2 2 3" xfId="15080" xr:uid="{00000000-0005-0000-0000-0000E93A0000}"/>
    <cellStyle name="Normal 2 3 2 2 2 3 2" xfId="15081" xr:uid="{00000000-0005-0000-0000-0000EA3A0000}"/>
    <cellStyle name="Normal 2 3 2 2 2 3 2 2" xfId="15082" xr:uid="{00000000-0005-0000-0000-0000EB3A0000}"/>
    <cellStyle name="Normal 2 3 2 2 2 3 2 2 2" xfId="15083" xr:uid="{00000000-0005-0000-0000-0000EC3A0000}"/>
    <cellStyle name="Normal 2 3 2 2 2 3 2 3" xfId="15084" xr:uid="{00000000-0005-0000-0000-0000ED3A0000}"/>
    <cellStyle name="Normal 2 3 2 2 2 3 3" xfId="15085" xr:uid="{00000000-0005-0000-0000-0000EE3A0000}"/>
    <cellStyle name="Normal 2 3 2 2 2 3 3 2" xfId="15086" xr:uid="{00000000-0005-0000-0000-0000EF3A0000}"/>
    <cellStyle name="Normal 2 3 2 2 2 3 3 2 2" xfId="15087" xr:uid="{00000000-0005-0000-0000-0000F03A0000}"/>
    <cellStyle name="Normal 2 3 2 2 2 3 3 3" xfId="15088" xr:uid="{00000000-0005-0000-0000-0000F13A0000}"/>
    <cellStyle name="Normal 2 3 2 2 2 3 4" xfId="15089" xr:uid="{00000000-0005-0000-0000-0000F23A0000}"/>
    <cellStyle name="Normal 2 3 2 2 2 3 4 2" xfId="15090" xr:uid="{00000000-0005-0000-0000-0000F33A0000}"/>
    <cellStyle name="Normal 2 3 2 2 2 3 4 2 2" xfId="15091" xr:uid="{00000000-0005-0000-0000-0000F43A0000}"/>
    <cellStyle name="Normal 2 3 2 2 2 3 4 3" xfId="15092" xr:uid="{00000000-0005-0000-0000-0000F53A0000}"/>
    <cellStyle name="Normal 2 3 2 2 2 3 5" xfId="15093" xr:uid="{00000000-0005-0000-0000-0000F63A0000}"/>
    <cellStyle name="Normal 2 3 2 2 2 3 5 2" xfId="15094" xr:uid="{00000000-0005-0000-0000-0000F73A0000}"/>
    <cellStyle name="Normal 2 3 2 2 2 3 6" xfId="15095" xr:uid="{00000000-0005-0000-0000-0000F83A0000}"/>
    <cellStyle name="Normal 2 3 2 2 2 3 6 2" xfId="15096" xr:uid="{00000000-0005-0000-0000-0000F93A0000}"/>
    <cellStyle name="Normal 2 3 2 2 2 3 7" xfId="15097" xr:uid="{00000000-0005-0000-0000-0000FA3A0000}"/>
    <cellStyle name="Normal 2 3 2 2 2 4" xfId="15098" xr:uid="{00000000-0005-0000-0000-0000FB3A0000}"/>
    <cellStyle name="Normal 2 3 2 2 2 4 2" xfId="15099" xr:uid="{00000000-0005-0000-0000-0000FC3A0000}"/>
    <cellStyle name="Normal 2 3 2 2 2 4 2 2" xfId="15100" xr:uid="{00000000-0005-0000-0000-0000FD3A0000}"/>
    <cellStyle name="Normal 2 3 2 2 2 4 3" xfId="15101" xr:uid="{00000000-0005-0000-0000-0000FE3A0000}"/>
    <cellStyle name="Normal 2 3 2 2 2 5" xfId="15102" xr:uid="{00000000-0005-0000-0000-0000FF3A0000}"/>
    <cellStyle name="Normal 2 3 2 2 2 5 2" xfId="15103" xr:uid="{00000000-0005-0000-0000-0000003B0000}"/>
    <cellStyle name="Normal 2 3 2 2 2 5 2 2" xfId="15104" xr:uid="{00000000-0005-0000-0000-0000013B0000}"/>
    <cellStyle name="Normal 2 3 2 2 2 5 3" xfId="15105" xr:uid="{00000000-0005-0000-0000-0000023B0000}"/>
    <cellStyle name="Normal 2 3 2 2 2 6" xfId="15106" xr:uid="{00000000-0005-0000-0000-0000033B0000}"/>
    <cellStyle name="Normal 2 3 2 2 2 6 2" xfId="15107" xr:uid="{00000000-0005-0000-0000-0000043B0000}"/>
    <cellStyle name="Normal 2 3 2 2 2 6 2 2" xfId="15108" xr:uid="{00000000-0005-0000-0000-0000053B0000}"/>
    <cellStyle name="Normal 2 3 2 2 2 6 3" xfId="15109" xr:uid="{00000000-0005-0000-0000-0000063B0000}"/>
    <cellStyle name="Normal 2 3 2 2 2 7" xfId="15110" xr:uid="{00000000-0005-0000-0000-0000073B0000}"/>
    <cellStyle name="Normal 2 3 2 2 2 7 2" xfId="15111" xr:uid="{00000000-0005-0000-0000-0000083B0000}"/>
    <cellStyle name="Normal 2 3 2 2 2 8" xfId="15112" xr:uid="{00000000-0005-0000-0000-0000093B0000}"/>
    <cellStyle name="Normal 2 3 2 2 2 8 2" xfId="15113" xr:uid="{00000000-0005-0000-0000-00000A3B0000}"/>
    <cellStyle name="Normal 2 3 2 2 2 9" xfId="15114" xr:uid="{00000000-0005-0000-0000-00000B3B0000}"/>
    <cellStyle name="Normal 2 3 2 2 3" xfId="15115" xr:uid="{00000000-0005-0000-0000-00000C3B0000}"/>
    <cellStyle name="Normal 2 3 2 2 3 2" xfId="15116" xr:uid="{00000000-0005-0000-0000-00000D3B0000}"/>
    <cellStyle name="Normal 2 3 2 2 3 2 2" xfId="15117" xr:uid="{00000000-0005-0000-0000-00000E3B0000}"/>
    <cellStyle name="Normal 2 3 2 2 3 2 2 2" xfId="15118" xr:uid="{00000000-0005-0000-0000-00000F3B0000}"/>
    <cellStyle name="Normal 2 3 2 2 3 2 2 2 2" xfId="15119" xr:uid="{00000000-0005-0000-0000-0000103B0000}"/>
    <cellStyle name="Normal 2 3 2 2 3 2 2 3" xfId="15120" xr:uid="{00000000-0005-0000-0000-0000113B0000}"/>
    <cellStyle name="Normal 2 3 2 2 3 2 3" xfId="15121" xr:uid="{00000000-0005-0000-0000-0000123B0000}"/>
    <cellStyle name="Normal 2 3 2 2 3 2 3 2" xfId="15122" xr:uid="{00000000-0005-0000-0000-0000133B0000}"/>
    <cellStyle name="Normal 2 3 2 2 3 2 3 2 2" xfId="15123" xr:uid="{00000000-0005-0000-0000-0000143B0000}"/>
    <cellStyle name="Normal 2 3 2 2 3 2 3 3" xfId="15124" xr:uid="{00000000-0005-0000-0000-0000153B0000}"/>
    <cellStyle name="Normal 2 3 2 2 3 2 4" xfId="15125" xr:uid="{00000000-0005-0000-0000-0000163B0000}"/>
    <cellStyle name="Normal 2 3 2 2 3 2 4 2" xfId="15126" xr:uid="{00000000-0005-0000-0000-0000173B0000}"/>
    <cellStyle name="Normal 2 3 2 2 3 2 4 2 2" xfId="15127" xr:uid="{00000000-0005-0000-0000-0000183B0000}"/>
    <cellStyle name="Normal 2 3 2 2 3 2 4 3" xfId="15128" xr:uid="{00000000-0005-0000-0000-0000193B0000}"/>
    <cellStyle name="Normal 2 3 2 2 3 2 5" xfId="15129" xr:uid="{00000000-0005-0000-0000-00001A3B0000}"/>
    <cellStyle name="Normal 2 3 2 2 3 2 5 2" xfId="15130" xr:uid="{00000000-0005-0000-0000-00001B3B0000}"/>
    <cellStyle name="Normal 2 3 2 2 3 2 6" xfId="15131" xr:uid="{00000000-0005-0000-0000-00001C3B0000}"/>
    <cellStyle name="Normal 2 3 2 2 3 2 6 2" xfId="15132" xr:uid="{00000000-0005-0000-0000-00001D3B0000}"/>
    <cellStyle name="Normal 2 3 2 2 3 2 7" xfId="15133" xr:uid="{00000000-0005-0000-0000-00001E3B0000}"/>
    <cellStyle name="Normal 2 3 2 2 3 3" xfId="15134" xr:uid="{00000000-0005-0000-0000-00001F3B0000}"/>
    <cellStyle name="Normal 2 3 2 2 3 3 2" xfId="15135" xr:uid="{00000000-0005-0000-0000-0000203B0000}"/>
    <cellStyle name="Normal 2 3 2 2 3 3 2 2" xfId="15136" xr:uid="{00000000-0005-0000-0000-0000213B0000}"/>
    <cellStyle name="Normal 2 3 2 2 3 3 3" xfId="15137" xr:uid="{00000000-0005-0000-0000-0000223B0000}"/>
    <cellStyle name="Normal 2 3 2 2 3 4" xfId="15138" xr:uid="{00000000-0005-0000-0000-0000233B0000}"/>
    <cellStyle name="Normal 2 3 2 2 3 4 2" xfId="15139" xr:uid="{00000000-0005-0000-0000-0000243B0000}"/>
    <cellStyle name="Normal 2 3 2 2 3 4 2 2" xfId="15140" xr:uid="{00000000-0005-0000-0000-0000253B0000}"/>
    <cellStyle name="Normal 2 3 2 2 3 4 3" xfId="15141" xr:uid="{00000000-0005-0000-0000-0000263B0000}"/>
    <cellStyle name="Normal 2 3 2 2 3 5" xfId="15142" xr:uid="{00000000-0005-0000-0000-0000273B0000}"/>
    <cellStyle name="Normal 2 3 2 2 3 5 2" xfId="15143" xr:uid="{00000000-0005-0000-0000-0000283B0000}"/>
    <cellStyle name="Normal 2 3 2 2 3 5 2 2" xfId="15144" xr:uid="{00000000-0005-0000-0000-0000293B0000}"/>
    <cellStyle name="Normal 2 3 2 2 3 5 3" xfId="15145" xr:uid="{00000000-0005-0000-0000-00002A3B0000}"/>
    <cellStyle name="Normal 2 3 2 2 3 6" xfId="15146" xr:uid="{00000000-0005-0000-0000-00002B3B0000}"/>
    <cellStyle name="Normal 2 3 2 2 3 6 2" xfId="15147" xr:uid="{00000000-0005-0000-0000-00002C3B0000}"/>
    <cellStyle name="Normal 2 3 2 2 3 7" xfId="15148" xr:uid="{00000000-0005-0000-0000-00002D3B0000}"/>
    <cellStyle name="Normal 2 3 2 2 3 7 2" xfId="15149" xr:uid="{00000000-0005-0000-0000-00002E3B0000}"/>
    <cellStyle name="Normal 2 3 2 2 3 8" xfId="15150" xr:uid="{00000000-0005-0000-0000-00002F3B0000}"/>
    <cellStyle name="Normal 2 3 2 2 4" xfId="15151" xr:uid="{00000000-0005-0000-0000-0000303B0000}"/>
    <cellStyle name="Normal 2 3 2 2 4 2" xfId="15152" xr:uid="{00000000-0005-0000-0000-0000313B0000}"/>
    <cellStyle name="Normal 2 3 2 2 4 2 2" xfId="15153" xr:uid="{00000000-0005-0000-0000-0000323B0000}"/>
    <cellStyle name="Normal 2 3 2 2 4 2 2 2" xfId="15154" xr:uid="{00000000-0005-0000-0000-0000333B0000}"/>
    <cellStyle name="Normal 2 3 2 2 4 2 3" xfId="15155" xr:uid="{00000000-0005-0000-0000-0000343B0000}"/>
    <cellStyle name="Normal 2 3 2 2 4 3" xfId="15156" xr:uid="{00000000-0005-0000-0000-0000353B0000}"/>
    <cellStyle name="Normal 2 3 2 2 4 3 2" xfId="15157" xr:uid="{00000000-0005-0000-0000-0000363B0000}"/>
    <cellStyle name="Normal 2 3 2 2 4 3 2 2" xfId="15158" xr:uid="{00000000-0005-0000-0000-0000373B0000}"/>
    <cellStyle name="Normal 2 3 2 2 4 3 3" xfId="15159" xr:uid="{00000000-0005-0000-0000-0000383B0000}"/>
    <cellStyle name="Normal 2 3 2 2 4 4" xfId="15160" xr:uid="{00000000-0005-0000-0000-0000393B0000}"/>
    <cellStyle name="Normal 2 3 2 2 4 4 2" xfId="15161" xr:uid="{00000000-0005-0000-0000-00003A3B0000}"/>
    <cellStyle name="Normal 2 3 2 2 4 4 2 2" xfId="15162" xr:uid="{00000000-0005-0000-0000-00003B3B0000}"/>
    <cellStyle name="Normal 2 3 2 2 4 4 3" xfId="15163" xr:uid="{00000000-0005-0000-0000-00003C3B0000}"/>
    <cellStyle name="Normal 2 3 2 2 4 5" xfId="15164" xr:uid="{00000000-0005-0000-0000-00003D3B0000}"/>
    <cellStyle name="Normal 2 3 2 2 4 5 2" xfId="15165" xr:uid="{00000000-0005-0000-0000-00003E3B0000}"/>
    <cellStyle name="Normal 2 3 2 2 4 6" xfId="15166" xr:uid="{00000000-0005-0000-0000-00003F3B0000}"/>
    <cellStyle name="Normal 2 3 2 2 4 6 2" xfId="15167" xr:uid="{00000000-0005-0000-0000-0000403B0000}"/>
    <cellStyle name="Normal 2 3 2 2 4 7" xfId="15168" xr:uid="{00000000-0005-0000-0000-0000413B0000}"/>
    <cellStyle name="Normal 2 3 2 2 5" xfId="15169" xr:uid="{00000000-0005-0000-0000-0000423B0000}"/>
    <cellStyle name="Normal 2 3 2 2 5 2" xfId="15170" xr:uid="{00000000-0005-0000-0000-0000433B0000}"/>
    <cellStyle name="Normal 2 3 2 2 5 2 2" xfId="15171" xr:uid="{00000000-0005-0000-0000-0000443B0000}"/>
    <cellStyle name="Normal 2 3 2 2 5 2 2 2" xfId="15172" xr:uid="{00000000-0005-0000-0000-0000453B0000}"/>
    <cellStyle name="Normal 2 3 2 2 5 2 3" xfId="15173" xr:uid="{00000000-0005-0000-0000-0000463B0000}"/>
    <cellStyle name="Normal 2 3 2 2 5 3" xfId="15174" xr:uid="{00000000-0005-0000-0000-0000473B0000}"/>
    <cellStyle name="Normal 2 3 2 2 5 3 2" xfId="15175" xr:uid="{00000000-0005-0000-0000-0000483B0000}"/>
    <cellStyle name="Normal 2 3 2 2 5 3 2 2" xfId="15176" xr:uid="{00000000-0005-0000-0000-0000493B0000}"/>
    <cellStyle name="Normal 2 3 2 2 5 3 3" xfId="15177" xr:uid="{00000000-0005-0000-0000-00004A3B0000}"/>
    <cellStyle name="Normal 2 3 2 2 5 4" xfId="15178" xr:uid="{00000000-0005-0000-0000-00004B3B0000}"/>
    <cellStyle name="Normal 2 3 2 2 5 4 2" xfId="15179" xr:uid="{00000000-0005-0000-0000-00004C3B0000}"/>
    <cellStyle name="Normal 2 3 2 2 5 4 2 2" xfId="15180" xr:uid="{00000000-0005-0000-0000-00004D3B0000}"/>
    <cellStyle name="Normal 2 3 2 2 5 4 3" xfId="15181" xr:uid="{00000000-0005-0000-0000-00004E3B0000}"/>
    <cellStyle name="Normal 2 3 2 2 5 5" xfId="15182" xr:uid="{00000000-0005-0000-0000-00004F3B0000}"/>
    <cellStyle name="Normal 2 3 2 2 5 5 2" xfId="15183" xr:uid="{00000000-0005-0000-0000-0000503B0000}"/>
    <cellStyle name="Normal 2 3 2 2 5 6" xfId="15184" xr:uid="{00000000-0005-0000-0000-0000513B0000}"/>
    <cellStyle name="Normal 2 3 2 2 5 6 2" xfId="15185" xr:uid="{00000000-0005-0000-0000-0000523B0000}"/>
    <cellStyle name="Normal 2 3 2 2 5 7" xfId="15186" xr:uid="{00000000-0005-0000-0000-0000533B0000}"/>
    <cellStyle name="Normal 2 3 2 2 6" xfId="15187" xr:uid="{00000000-0005-0000-0000-0000543B0000}"/>
    <cellStyle name="Normal 2 3 2 2 6 2" xfId="15188" xr:uid="{00000000-0005-0000-0000-0000553B0000}"/>
    <cellStyle name="Normal 2 3 2 2 6 2 2" xfId="15189" xr:uid="{00000000-0005-0000-0000-0000563B0000}"/>
    <cellStyle name="Normal 2 3 2 2 6 3" xfId="15190" xr:uid="{00000000-0005-0000-0000-0000573B0000}"/>
    <cellStyle name="Normal 2 3 2 2 7" xfId="15191" xr:uid="{00000000-0005-0000-0000-0000583B0000}"/>
    <cellStyle name="Normal 2 3 2 2 7 2" xfId="15192" xr:uid="{00000000-0005-0000-0000-0000593B0000}"/>
    <cellStyle name="Normal 2 3 2 2 7 2 2" xfId="15193" xr:uid="{00000000-0005-0000-0000-00005A3B0000}"/>
    <cellStyle name="Normal 2 3 2 2 7 3" xfId="15194" xr:uid="{00000000-0005-0000-0000-00005B3B0000}"/>
    <cellStyle name="Normal 2 3 2 2 8" xfId="15195" xr:uid="{00000000-0005-0000-0000-00005C3B0000}"/>
    <cellStyle name="Normal 2 3 2 2 8 2" xfId="15196" xr:uid="{00000000-0005-0000-0000-00005D3B0000}"/>
    <cellStyle name="Normal 2 3 2 2 8 2 2" xfId="15197" xr:uid="{00000000-0005-0000-0000-00005E3B0000}"/>
    <cellStyle name="Normal 2 3 2 2 8 3" xfId="15198" xr:uid="{00000000-0005-0000-0000-00005F3B0000}"/>
    <cellStyle name="Normal 2 3 2 2 9" xfId="15199" xr:uid="{00000000-0005-0000-0000-0000603B0000}"/>
    <cellStyle name="Normal 2 3 2 2 9 2" xfId="15200" xr:uid="{00000000-0005-0000-0000-0000613B0000}"/>
    <cellStyle name="Normal 2 3 2 3" xfId="15201" xr:uid="{00000000-0005-0000-0000-0000623B0000}"/>
    <cellStyle name="Normal 2 3 2 3 10" xfId="15202" xr:uid="{00000000-0005-0000-0000-0000633B0000}"/>
    <cellStyle name="Normal 2 3 2 3 10 2" xfId="15203" xr:uid="{00000000-0005-0000-0000-0000643B0000}"/>
    <cellStyle name="Normal 2 3 2 3 11" xfId="15204" xr:uid="{00000000-0005-0000-0000-0000653B0000}"/>
    <cellStyle name="Normal 2 3 2 3 2" xfId="15205" xr:uid="{00000000-0005-0000-0000-0000663B0000}"/>
    <cellStyle name="Normal 2 3 2 3 2 2" xfId="15206" xr:uid="{00000000-0005-0000-0000-0000673B0000}"/>
    <cellStyle name="Normal 2 3 2 3 2 2 2" xfId="15207" xr:uid="{00000000-0005-0000-0000-0000683B0000}"/>
    <cellStyle name="Normal 2 3 2 3 2 2 2 2" xfId="15208" xr:uid="{00000000-0005-0000-0000-0000693B0000}"/>
    <cellStyle name="Normal 2 3 2 3 2 2 2 2 2" xfId="15209" xr:uid="{00000000-0005-0000-0000-00006A3B0000}"/>
    <cellStyle name="Normal 2 3 2 3 2 2 2 3" xfId="15210" xr:uid="{00000000-0005-0000-0000-00006B3B0000}"/>
    <cellStyle name="Normal 2 3 2 3 2 2 3" xfId="15211" xr:uid="{00000000-0005-0000-0000-00006C3B0000}"/>
    <cellStyle name="Normal 2 3 2 3 2 2 3 2" xfId="15212" xr:uid="{00000000-0005-0000-0000-00006D3B0000}"/>
    <cellStyle name="Normal 2 3 2 3 2 2 3 2 2" xfId="15213" xr:uid="{00000000-0005-0000-0000-00006E3B0000}"/>
    <cellStyle name="Normal 2 3 2 3 2 2 3 3" xfId="15214" xr:uid="{00000000-0005-0000-0000-00006F3B0000}"/>
    <cellStyle name="Normal 2 3 2 3 2 2 4" xfId="15215" xr:uid="{00000000-0005-0000-0000-0000703B0000}"/>
    <cellStyle name="Normal 2 3 2 3 2 2 4 2" xfId="15216" xr:uid="{00000000-0005-0000-0000-0000713B0000}"/>
    <cellStyle name="Normal 2 3 2 3 2 2 4 2 2" xfId="15217" xr:uid="{00000000-0005-0000-0000-0000723B0000}"/>
    <cellStyle name="Normal 2 3 2 3 2 2 4 3" xfId="15218" xr:uid="{00000000-0005-0000-0000-0000733B0000}"/>
    <cellStyle name="Normal 2 3 2 3 2 2 5" xfId="15219" xr:uid="{00000000-0005-0000-0000-0000743B0000}"/>
    <cellStyle name="Normal 2 3 2 3 2 2 5 2" xfId="15220" xr:uid="{00000000-0005-0000-0000-0000753B0000}"/>
    <cellStyle name="Normal 2 3 2 3 2 2 6" xfId="15221" xr:uid="{00000000-0005-0000-0000-0000763B0000}"/>
    <cellStyle name="Normal 2 3 2 3 2 2 6 2" xfId="15222" xr:uid="{00000000-0005-0000-0000-0000773B0000}"/>
    <cellStyle name="Normal 2 3 2 3 2 2 7" xfId="15223" xr:uid="{00000000-0005-0000-0000-0000783B0000}"/>
    <cellStyle name="Normal 2 3 2 3 2 3" xfId="15224" xr:uid="{00000000-0005-0000-0000-0000793B0000}"/>
    <cellStyle name="Normal 2 3 2 3 2 3 2" xfId="15225" xr:uid="{00000000-0005-0000-0000-00007A3B0000}"/>
    <cellStyle name="Normal 2 3 2 3 2 3 2 2" xfId="15226" xr:uid="{00000000-0005-0000-0000-00007B3B0000}"/>
    <cellStyle name="Normal 2 3 2 3 2 3 2 2 2" xfId="15227" xr:uid="{00000000-0005-0000-0000-00007C3B0000}"/>
    <cellStyle name="Normal 2 3 2 3 2 3 2 3" xfId="15228" xr:uid="{00000000-0005-0000-0000-00007D3B0000}"/>
    <cellStyle name="Normal 2 3 2 3 2 3 3" xfId="15229" xr:uid="{00000000-0005-0000-0000-00007E3B0000}"/>
    <cellStyle name="Normal 2 3 2 3 2 3 3 2" xfId="15230" xr:uid="{00000000-0005-0000-0000-00007F3B0000}"/>
    <cellStyle name="Normal 2 3 2 3 2 3 3 2 2" xfId="15231" xr:uid="{00000000-0005-0000-0000-0000803B0000}"/>
    <cellStyle name="Normal 2 3 2 3 2 3 3 3" xfId="15232" xr:uid="{00000000-0005-0000-0000-0000813B0000}"/>
    <cellStyle name="Normal 2 3 2 3 2 3 4" xfId="15233" xr:uid="{00000000-0005-0000-0000-0000823B0000}"/>
    <cellStyle name="Normal 2 3 2 3 2 3 4 2" xfId="15234" xr:uid="{00000000-0005-0000-0000-0000833B0000}"/>
    <cellStyle name="Normal 2 3 2 3 2 3 4 2 2" xfId="15235" xr:uid="{00000000-0005-0000-0000-0000843B0000}"/>
    <cellStyle name="Normal 2 3 2 3 2 3 4 3" xfId="15236" xr:uid="{00000000-0005-0000-0000-0000853B0000}"/>
    <cellStyle name="Normal 2 3 2 3 2 3 5" xfId="15237" xr:uid="{00000000-0005-0000-0000-0000863B0000}"/>
    <cellStyle name="Normal 2 3 2 3 2 3 5 2" xfId="15238" xr:uid="{00000000-0005-0000-0000-0000873B0000}"/>
    <cellStyle name="Normal 2 3 2 3 2 3 6" xfId="15239" xr:uid="{00000000-0005-0000-0000-0000883B0000}"/>
    <cellStyle name="Normal 2 3 2 3 2 3 6 2" xfId="15240" xr:uid="{00000000-0005-0000-0000-0000893B0000}"/>
    <cellStyle name="Normal 2 3 2 3 2 3 7" xfId="15241" xr:uid="{00000000-0005-0000-0000-00008A3B0000}"/>
    <cellStyle name="Normal 2 3 2 3 2 4" xfId="15242" xr:uid="{00000000-0005-0000-0000-00008B3B0000}"/>
    <cellStyle name="Normal 2 3 2 3 2 4 2" xfId="15243" xr:uid="{00000000-0005-0000-0000-00008C3B0000}"/>
    <cellStyle name="Normal 2 3 2 3 2 4 2 2" xfId="15244" xr:uid="{00000000-0005-0000-0000-00008D3B0000}"/>
    <cellStyle name="Normal 2 3 2 3 2 4 3" xfId="15245" xr:uid="{00000000-0005-0000-0000-00008E3B0000}"/>
    <cellStyle name="Normal 2 3 2 3 2 5" xfId="15246" xr:uid="{00000000-0005-0000-0000-00008F3B0000}"/>
    <cellStyle name="Normal 2 3 2 3 2 5 2" xfId="15247" xr:uid="{00000000-0005-0000-0000-0000903B0000}"/>
    <cellStyle name="Normal 2 3 2 3 2 5 2 2" xfId="15248" xr:uid="{00000000-0005-0000-0000-0000913B0000}"/>
    <cellStyle name="Normal 2 3 2 3 2 5 3" xfId="15249" xr:uid="{00000000-0005-0000-0000-0000923B0000}"/>
    <cellStyle name="Normal 2 3 2 3 2 6" xfId="15250" xr:uid="{00000000-0005-0000-0000-0000933B0000}"/>
    <cellStyle name="Normal 2 3 2 3 2 6 2" xfId="15251" xr:uid="{00000000-0005-0000-0000-0000943B0000}"/>
    <cellStyle name="Normal 2 3 2 3 2 6 2 2" xfId="15252" xr:uid="{00000000-0005-0000-0000-0000953B0000}"/>
    <cellStyle name="Normal 2 3 2 3 2 6 3" xfId="15253" xr:uid="{00000000-0005-0000-0000-0000963B0000}"/>
    <cellStyle name="Normal 2 3 2 3 2 7" xfId="15254" xr:uid="{00000000-0005-0000-0000-0000973B0000}"/>
    <cellStyle name="Normal 2 3 2 3 2 7 2" xfId="15255" xr:uid="{00000000-0005-0000-0000-0000983B0000}"/>
    <cellStyle name="Normal 2 3 2 3 2 8" xfId="15256" xr:uid="{00000000-0005-0000-0000-0000993B0000}"/>
    <cellStyle name="Normal 2 3 2 3 2 8 2" xfId="15257" xr:uid="{00000000-0005-0000-0000-00009A3B0000}"/>
    <cellStyle name="Normal 2 3 2 3 2 9" xfId="15258" xr:uid="{00000000-0005-0000-0000-00009B3B0000}"/>
    <cellStyle name="Normal 2 3 2 3 3" xfId="15259" xr:uid="{00000000-0005-0000-0000-00009C3B0000}"/>
    <cellStyle name="Normal 2 3 2 3 3 2" xfId="15260" xr:uid="{00000000-0005-0000-0000-00009D3B0000}"/>
    <cellStyle name="Normal 2 3 2 3 3 2 2" xfId="15261" xr:uid="{00000000-0005-0000-0000-00009E3B0000}"/>
    <cellStyle name="Normal 2 3 2 3 3 2 2 2" xfId="15262" xr:uid="{00000000-0005-0000-0000-00009F3B0000}"/>
    <cellStyle name="Normal 2 3 2 3 3 2 2 2 2" xfId="15263" xr:uid="{00000000-0005-0000-0000-0000A03B0000}"/>
    <cellStyle name="Normal 2 3 2 3 3 2 2 3" xfId="15264" xr:uid="{00000000-0005-0000-0000-0000A13B0000}"/>
    <cellStyle name="Normal 2 3 2 3 3 2 3" xfId="15265" xr:uid="{00000000-0005-0000-0000-0000A23B0000}"/>
    <cellStyle name="Normal 2 3 2 3 3 2 3 2" xfId="15266" xr:uid="{00000000-0005-0000-0000-0000A33B0000}"/>
    <cellStyle name="Normal 2 3 2 3 3 2 3 2 2" xfId="15267" xr:uid="{00000000-0005-0000-0000-0000A43B0000}"/>
    <cellStyle name="Normal 2 3 2 3 3 2 3 3" xfId="15268" xr:uid="{00000000-0005-0000-0000-0000A53B0000}"/>
    <cellStyle name="Normal 2 3 2 3 3 2 4" xfId="15269" xr:uid="{00000000-0005-0000-0000-0000A63B0000}"/>
    <cellStyle name="Normal 2 3 2 3 3 2 4 2" xfId="15270" xr:uid="{00000000-0005-0000-0000-0000A73B0000}"/>
    <cellStyle name="Normal 2 3 2 3 3 2 4 2 2" xfId="15271" xr:uid="{00000000-0005-0000-0000-0000A83B0000}"/>
    <cellStyle name="Normal 2 3 2 3 3 2 4 3" xfId="15272" xr:uid="{00000000-0005-0000-0000-0000A93B0000}"/>
    <cellStyle name="Normal 2 3 2 3 3 2 5" xfId="15273" xr:uid="{00000000-0005-0000-0000-0000AA3B0000}"/>
    <cellStyle name="Normal 2 3 2 3 3 2 5 2" xfId="15274" xr:uid="{00000000-0005-0000-0000-0000AB3B0000}"/>
    <cellStyle name="Normal 2 3 2 3 3 2 6" xfId="15275" xr:uid="{00000000-0005-0000-0000-0000AC3B0000}"/>
    <cellStyle name="Normal 2 3 2 3 3 2 6 2" xfId="15276" xr:uid="{00000000-0005-0000-0000-0000AD3B0000}"/>
    <cellStyle name="Normal 2 3 2 3 3 2 7" xfId="15277" xr:uid="{00000000-0005-0000-0000-0000AE3B0000}"/>
    <cellStyle name="Normal 2 3 2 3 3 3" xfId="15278" xr:uid="{00000000-0005-0000-0000-0000AF3B0000}"/>
    <cellStyle name="Normal 2 3 2 3 3 3 2" xfId="15279" xr:uid="{00000000-0005-0000-0000-0000B03B0000}"/>
    <cellStyle name="Normal 2 3 2 3 3 3 2 2" xfId="15280" xr:uid="{00000000-0005-0000-0000-0000B13B0000}"/>
    <cellStyle name="Normal 2 3 2 3 3 3 3" xfId="15281" xr:uid="{00000000-0005-0000-0000-0000B23B0000}"/>
    <cellStyle name="Normal 2 3 2 3 3 4" xfId="15282" xr:uid="{00000000-0005-0000-0000-0000B33B0000}"/>
    <cellStyle name="Normal 2 3 2 3 3 4 2" xfId="15283" xr:uid="{00000000-0005-0000-0000-0000B43B0000}"/>
    <cellStyle name="Normal 2 3 2 3 3 4 2 2" xfId="15284" xr:uid="{00000000-0005-0000-0000-0000B53B0000}"/>
    <cellStyle name="Normal 2 3 2 3 3 4 3" xfId="15285" xr:uid="{00000000-0005-0000-0000-0000B63B0000}"/>
    <cellStyle name="Normal 2 3 2 3 3 5" xfId="15286" xr:uid="{00000000-0005-0000-0000-0000B73B0000}"/>
    <cellStyle name="Normal 2 3 2 3 3 5 2" xfId="15287" xr:uid="{00000000-0005-0000-0000-0000B83B0000}"/>
    <cellStyle name="Normal 2 3 2 3 3 5 2 2" xfId="15288" xr:uid="{00000000-0005-0000-0000-0000B93B0000}"/>
    <cellStyle name="Normal 2 3 2 3 3 5 3" xfId="15289" xr:uid="{00000000-0005-0000-0000-0000BA3B0000}"/>
    <cellStyle name="Normal 2 3 2 3 3 6" xfId="15290" xr:uid="{00000000-0005-0000-0000-0000BB3B0000}"/>
    <cellStyle name="Normal 2 3 2 3 3 6 2" xfId="15291" xr:uid="{00000000-0005-0000-0000-0000BC3B0000}"/>
    <cellStyle name="Normal 2 3 2 3 3 7" xfId="15292" xr:uid="{00000000-0005-0000-0000-0000BD3B0000}"/>
    <cellStyle name="Normal 2 3 2 3 3 7 2" xfId="15293" xr:uid="{00000000-0005-0000-0000-0000BE3B0000}"/>
    <cellStyle name="Normal 2 3 2 3 3 8" xfId="15294" xr:uid="{00000000-0005-0000-0000-0000BF3B0000}"/>
    <cellStyle name="Normal 2 3 2 3 4" xfId="15295" xr:uid="{00000000-0005-0000-0000-0000C03B0000}"/>
    <cellStyle name="Normal 2 3 2 3 4 2" xfId="15296" xr:uid="{00000000-0005-0000-0000-0000C13B0000}"/>
    <cellStyle name="Normal 2 3 2 3 4 2 2" xfId="15297" xr:uid="{00000000-0005-0000-0000-0000C23B0000}"/>
    <cellStyle name="Normal 2 3 2 3 4 2 2 2" xfId="15298" xr:uid="{00000000-0005-0000-0000-0000C33B0000}"/>
    <cellStyle name="Normal 2 3 2 3 4 2 3" xfId="15299" xr:uid="{00000000-0005-0000-0000-0000C43B0000}"/>
    <cellStyle name="Normal 2 3 2 3 4 3" xfId="15300" xr:uid="{00000000-0005-0000-0000-0000C53B0000}"/>
    <cellStyle name="Normal 2 3 2 3 4 3 2" xfId="15301" xr:uid="{00000000-0005-0000-0000-0000C63B0000}"/>
    <cellStyle name="Normal 2 3 2 3 4 3 2 2" xfId="15302" xr:uid="{00000000-0005-0000-0000-0000C73B0000}"/>
    <cellStyle name="Normal 2 3 2 3 4 3 3" xfId="15303" xr:uid="{00000000-0005-0000-0000-0000C83B0000}"/>
    <cellStyle name="Normal 2 3 2 3 4 4" xfId="15304" xr:uid="{00000000-0005-0000-0000-0000C93B0000}"/>
    <cellStyle name="Normal 2 3 2 3 4 4 2" xfId="15305" xr:uid="{00000000-0005-0000-0000-0000CA3B0000}"/>
    <cellStyle name="Normal 2 3 2 3 4 4 2 2" xfId="15306" xr:uid="{00000000-0005-0000-0000-0000CB3B0000}"/>
    <cellStyle name="Normal 2 3 2 3 4 4 3" xfId="15307" xr:uid="{00000000-0005-0000-0000-0000CC3B0000}"/>
    <cellStyle name="Normal 2 3 2 3 4 5" xfId="15308" xr:uid="{00000000-0005-0000-0000-0000CD3B0000}"/>
    <cellStyle name="Normal 2 3 2 3 4 5 2" xfId="15309" xr:uid="{00000000-0005-0000-0000-0000CE3B0000}"/>
    <cellStyle name="Normal 2 3 2 3 4 6" xfId="15310" xr:uid="{00000000-0005-0000-0000-0000CF3B0000}"/>
    <cellStyle name="Normal 2 3 2 3 4 6 2" xfId="15311" xr:uid="{00000000-0005-0000-0000-0000D03B0000}"/>
    <cellStyle name="Normal 2 3 2 3 4 7" xfId="15312" xr:uid="{00000000-0005-0000-0000-0000D13B0000}"/>
    <cellStyle name="Normal 2 3 2 3 5" xfId="15313" xr:uid="{00000000-0005-0000-0000-0000D23B0000}"/>
    <cellStyle name="Normal 2 3 2 3 5 2" xfId="15314" xr:uid="{00000000-0005-0000-0000-0000D33B0000}"/>
    <cellStyle name="Normal 2 3 2 3 5 2 2" xfId="15315" xr:uid="{00000000-0005-0000-0000-0000D43B0000}"/>
    <cellStyle name="Normal 2 3 2 3 5 2 2 2" xfId="15316" xr:uid="{00000000-0005-0000-0000-0000D53B0000}"/>
    <cellStyle name="Normal 2 3 2 3 5 2 3" xfId="15317" xr:uid="{00000000-0005-0000-0000-0000D63B0000}"/>
    <cellStyle name="Normal 2 3 2 3 5 3" xfId="15318" xr:uid="{00000000-0005-0000-0000-0000D73B0000}"/>
    <cellStyle name="Normal 2 3 2 3 5 3 2" xfId="15319" xr:uid="{00000000-0005-0000-0000-0000D83B0000}"/>
    <cellStyle name="Normal 2 3 2 3 5 3 2 2" xfId="15320" xr:uid="{00000000-0005-0000-0000-0000D93B0000}"/>
    <cellStyle name="Normal 2 3 2 3 5 3 3" xfId="15321" xr:uid="{00000000-0005-0000-0000-0000DA3B0000}"/>
    <cellStyle name="Normal 2 3 2 3 5 4" xfId="15322" xr:uid="{00000000-0005-0000-0000-0000DB3B0000}"/>
    <cellStyle name="Normal 2 3 2 3 5 4 2" xfId="15323" xr:uid="{00000000-0005-0000-0000-0000DC3B0000}"/>
    <cellStyle name="Normal 2 3 2 3 5 4 2 2" xfId="15324" xr:uid="{00000000-0005-0000-0000-0000DD3B0000}"/>
    <cellStyle name="Normal 2 3 2 3 5 4 3" xfId="15325" xr:uid="{00000000-0005-0000-0000-0000DE3B0000}"/>
    <cellStyle name="Normal 2 3 2 3 5 5" xfId="15326" xr:uid="{00000000-0005-0000-0000-0000DF3B0000}"/>
    <cellStyle name="Normal 2 3 2 3 5 5 2" xfId="15327" xr:uid="{00000000-0005-0000-0000-0000E03B0000}"/>
    <cellStyle name="Normal 2 3 2 3 5 6" xfId="15328" xr:uid="{00000000-0005-0000-0000-0000E13B0000}"/>
    <cellStyle name="Normal 2 3 2 3 5 6 2" xfId="15329" xr:uid="{00000000-0005-0000-0000-0000E23B0000}"/>
    <cellStyle name="Normal 2 3 2 3 5 7" xfId="15330" xr:uid="{00000000-0005-0000-0000-0000E33B0000}"/>
    <cellStyle name="Normal 2 3 2 3 6" xfId="15331" xr:uid="{00000000-0005-0000-0000-0000E43B0000}"/>
    <cellStyle name="Normal 2 3 2 3 6 2" xfId="15332" xr:uid="{00000000-0005-0000-0000-0000E53B0000}"/>
    <cellStyle name="Normal 2 3 2 3 6 2 2" xfId="15333" xr:uid="{00000000-0005-0000-0000-0000E63B0000}"/>
    <cellStyle name="Normal 2 3 2 3 6 3" xfId="15334" xr:uid="{00000000-0005-0000-0000-0000E73B0000}"/>
    <cellStyle name="Normal 2 3 2 3 7" xfId="15335" xr:uid="{00000000-0005-0000-0000-0000E83B0000}"/>
    <cellStyle name="Normal 2 3 2 3 7 2" xfId="15336" xr:uid="{00000000-0005-0000-0000-0000E93B0000}"/>
    <cellStyle name="Normal 2 3 2 3 7 2 2" xfId="15337" xr:uid="{00000000-0005-0000-0000-0000EA3B0000}"/>
    <cellStyle name="Normal 2 3 2 3 7 3" xfId="15338" xr:uid="{00000000-0005-0000-0000-0000EB3B0000}"/>
    <cellStyle name="Normal 2 3 2 3 8" xfId="15339" xr:uid="{00000000-0005-0000-0000-0000EC3B0000}"/>
    <cellStyle name="Normal 2 3 2 3 8 2" xfId="15340" xr:uid="{00000000-0005-0000-0000-0000ED3B0000}"/>
    <cellStyle name="Normal 2 3 2 3 8 2 2" xfId="15341" xr:uid="{00000000-0005-0000-0000-0000EE3B0000}"/>
    <cellStyle name="Normal 2 3 2 3 8 3" xfId="15342" xr:uid="{00000000-0005-0000-0000-0000EF3B0000}"/>
    <cellStyle name="Normal 2 3 2 3 9" xfId="15343" xr:uid="{00000000-0005-0000-0000-0000F03B0000}"/>
    <cellStyle name="Normal 2 3 2 3 9 2" xfId="15344" xr:uid="{00000000-0005-0000-0000-0000F13B0000}"/>
    <cellStyle name="Normal 2 3 2 4" xfId="15345" xr:uid="{00000000-0005-0000-0000-0000F23B0000}"/>
    <cellStyle name="Normal 2 3 2 4 2" xfId="15346" xr:uid="{00000000-0005-0000-0000-0000F33B0000}"/>
    <cellStyle name="Normal 2 3 2 4 2 2" xfId="15347" xr:uid="{00000000-0005-0000-0000-0000F43B0000}"/>
    <cellStyle name="Normal 2 3 2 4 2 2 2" xfId="15348" xr:uid="{00000000-0005-0000-0000-0000F53B0000}"/>
    <cellStyle name="Normal 2 3 2 4 2 2 2 2" xfId="15349" xr:uid="{00000000-0005-0000-0000-0000F63B0000}"/>
    <cellStyle name="Normal 2 3 2 4 2 2 3" xfId="15350" xr:uid="{00000000-0005-0000-0000-0000F73B0000}"/>
    <cellStyle name="Normal 2 3 2 4 2 3" xfId="15351" xr:uid="{00000000-0005-0000-0000-0000F83B0000}"/>
    <cellStyle name="Normal 2 3 2 4 2 3 2" xfId="15352" xr:uid="{00000000-0005-0000-0000-0000F93B0000}"/>
    <cellStyle name="Normal 2 3 2 4 2 3 2 2" xfId="15353" xr:uid="{00000000-0005-0000-0000-0000FA3B0000}"/>
    <cellStyle name="Normal 2 3 2 4 2 3 3" xfId="15354" xr:uid="{00000000-0005-0000-0000-0000FB3B0000}"/>
    <cellStyle name="Normal 2 3 2 4 2 4" xfId="15355" xr:uid="{00000000-0005-0000-0000-0000FC3B0000}"/>
    <cellStyle name="Normal 2 3 2 4 2 4 2" xfId="15356" xr:uid="{00000000-0005-0000-0000-0000FD3B0000}"/>
    <cellStyle name="Normal 2 3 2 4 2 4 2 2" xfId="15357" xr:uid="{00000000-0005-0000-0000-0000FE3B0000}"/>
    <cellStyle name="Normal 2 3 2 4 2 4 3" xfId="15358" xr:uid="{00000000-0005-0000-0000-0000FF3B0000}"/>
    <cellStyle name="Normal 2 3 2 4 2 5" xfId="15359" xr:uid="{00000000-0005-0000-0000-0000003C0000}"/>
    <cellStyle name="Normal 2 3 2 4 2 5 2" xfId="15360" xr:uid="{00000000-0005-0000-0000-0000013C0000}"/>
    <cellStyle name="Normal 2 3 2 4 2 6" xfId="15361" xr:uid="{00000000-0005-0000-0000-0000023C0000}"/>
    <cellStyle name="Normal 2 3 2 4 2 6 2" xfId="15362" xr:uid="{00000000-0005-0000-0000-0000033C0000}"/>
    <cellStyle name="Normal 2 3 2 4 2 7" xfId="15363" xr:uid="{00000000-0005-0000-0000-0000043C0000}"/>
    <cellStyle name="Normal 2 3 2 4 3" xfId="15364" xr:uid="{00000000-0005-0000-0000-0000053C0000}"/>
    <cellStyle name="Normal 2 3 2 4 3 2" xfId="15365" xr:uid="{00000000-0005-0000-0000-0000063C0000}"/>
    <cellStyle name="Normal 2 3 2 4 3 2 2" xfId="15366" xr:uid="{00000000-0005-0000-0000-0000073C0000}"/>
    <cellStyle name="Normal 2 3 2 4 3 2 2 2" xfId="15367" xr:uid="{00000000-0005-0000-0000-0000083C0000}"/>
    <cellStyle name="Normal 2 3 2 4 3 2 3" xfId="15368" xr:uid="{00000000-0005-0000-0000-0000093C0000}"/>
    <cellStyle name="Normal 2 3 2 4 3 3" xfId="15369" xr:uid="{00000000-0005-0000-0000-00000A3C0000}"/>
    <cellStyle name="Normal 2 3 2 4 3 3 2" xfId="15370" xr:uid="{00000000-0005-0000-0000-00000B3C0000}"/>
    <cellStyle name="Normal 2 3 2 4 3 3 2 2" xfId="15371" xr:uid="{00000000-0005-0000-0000-00000C3C0000}"/>
    <cellStyle name="Normal 2 3 2 4 3 3 3" xfId="15372" xr:uid="{00000000-0005-0000-0000-00000D3C0000}"/>
    <cellStyle name="Normal 2 3 2 4 3 4" xfId="15373" xr:uid="{00000000-0005-0000-0000-00000E3C0000}"/>
    <cellStyle name="Normal 2 3 2 4 3 4 2" xfId="15374" xr:uid="{00000000-0005-0000-0000-00000F3C0000}"/>
    <cellStyle name="Normal 2 3 2 4 3 4 2 2" xfId="15375" xr:uid="{00000000-0005-0000-0000-0000103C0000}"/>
    <cellStyle name="Normal 2 3 2 4 3 4 3" xfId="15376" xr:uid="{00000000-0005-0000-0000-0000113C0000}"/>
    <cellStyle name="Normal 2 3 2 4 3 5" xfId="15377" xr:uid="{00000000-0005-0000-0000-0000123C0000}"/>
    <cellStyle name="Normal 2 3 2 4 3 5 2" xfId="15378" xr:uid="{00000000-0005-0000-0000-0000133C0000}"/>
    <cellStyle name="Normal 2 3 2 4 3 6" xfId="15379" xr:uid="{00000000-0005-0000-0000-0000143C0000}"/>
    <cellStyle name="Normal 2 3 2 4 3 6 2" xfId="15380" xr:uid="{00000000-0005-0000-0000-0000153C0000}"/>
    <cellStyle name="Normal 2 3 2 4 3 7" xfId="15381" xr:uid="{00000000-0005-0000-0000-0000163C0000}"/>
    <cellStyle name="Normal 2 3 2 4 4" xfId="15382" xr:uid="{00000000-0005-0000-0000-0000173C0000}"/>
    <cellStyle name="Normal 2 3 2 4 4 2" xfId="15383" xr:uid="{00000000-0005-0000-0000-0000183C0000}"/>
    <cellStyle name="Normal 2 3 2 4 4 2 2" xfId="15384" xr:uid="{00000000-0005-0000-0000-0000193C0000}"/>
    <cellStyle name="Normal 2 3 2 4 4 3" xfId="15385" xr:uid="{00000000-0005-0000-0000-00001A3C0000}"/>
    <cellStyle name="Normal 2 3 2 4 5" xfId="15386" xr:uid="{00000000-0005-0000-0000-00001B3C0000}"/>
    <cellStyle name="Normal 2 3 2 4 5 2" xfId="15387" xr:uid="{00000000-0005-0000-0000-00001C3C0000}"/>
    <cellStyle name="Normal 2 3 2 4 5 2 2" xfId="15388" xr:uid="{00000000-0005-0000-0000-00001D3C0000}"/>
    <cellStyle name="Normal 2 3 2 4 5 3" xfId="15389" xr:uid="{00000000-0005-0000-0000-00001E3C0000}"/>
    <cellStyle name="Normal 2 3 2 4 6" xfId="15390" xr:uid="{00000000-0005-0000-0000-00001F3C0000}"/>
    <cellStyle name="Normal 2 3 2 4 6 2" xfId="15391" xr:uid="{00000000-0005-0000-0000-0000203C0000}"/>
    <cellStyle name="Normal 2 3 2 4 6 2 2" xfId="15392" xr:uid="{00000000-0005-0000-0000-0000213C0000}"/>
    <cellStyle name="Normal 2 3 2 4 6 3" xfId="15393" xr:uid="{00000000-0005-0000-0000-0000223C0000}"/>
    <cellStyle name="Normal 2 3 2 4 7" xfId="15394" xr:uid="{00000000-0005-0000-0000-0000233C0000}"/>
    <cellStyle name="Normal 2 3 2 4 7 2" xfId="15395" xr:uid="{00000000-0005-0000-0000-0000243C0000}"/>
    <cellStyle name="Normal 2 3 2 4 8" xfId="15396" xr:uid="{00000000-0005-0000-0000-0000253C0000}"/>
    <cellStyle name="Normal 2 3 2 4 8 2" xfId="15397" xr:uid="{00000000-0005-0000-0000-0000263C0000}"/>
    <cellStyle name="Normal 2 3 2 4 9" xfId="15398" xr:uid="{00000000-0005-0000-0000-0000273C0000}"/>
    <cellStyle name="Normal 2 3 2 5" xfId="15399" xr:uid="{00000000-0005-0000-0000-0000283C0000}"/>
    <cellStyle name="Normal 2 3 2 5 2" xfId="15400" xr:uid="{00000000-0005-0000-0000-0000293C0000}"/>
    <cellStyle name="Normal 2 3 2 5 2 2" xfId="15401" xr:uid="{00000000-0005-0000-0000-00002A3C0000}"/>
    <cellStyle name="Normal 2 3 2 5 2 2 2" xfId="15402" xr:uid="{00000000-0005-0000-0000-00002B3C0000}"/>
    <cellStyle name="Normal 2 3 2 5 2 2 2 2" xfId="15403" xr:uid="{00000000-0005-0000-0000-00002C3C0000}"/>
    <cellStyle name="Normal 2 3 2 5 2 2 3" xfId="15404" xr:uid="{00000000-0005-0000-0000-00002D3C0000}"/>
    <cellStyle name="Normal 2 3 2 5 2 3" xfId="15405" xr:uid="{00000000-0005-0000-0000-00002E3C0000}"/>
    <cellStyle name="Normal 2 3 2 5 2 3 2" xfId="15406" xr:uid="{00000000-0005-0000-0000-00002F3C0000}"/>
    <cellStyle name="Normal 2 3 2 5 2 3 2 2" xfId="15407" xr:uid="{00000000-0005-0000-0000-0000303C0000}"/>
    <cellStyle name="Normal 2 3 2 5 2 3 3" xfId="15408" xr:uid="{00000000-0005-0000-0000-0000313C0000}"/>
    <cellStyle name="Normal 2 3 2 5 2 4" xfId="15409" xr:uid="{00000000-0005-0000-0000-0000323C0000}"/>
    <cellStyle name="Normal 2 3 2 5 2 4 2" xfId="15410" xr:uid="{00000000-0005-0000-0000-0000333C0000}"/>
    <cellStyle name="Normal 2 3 2 5 2 4 2 2" xfId="15411" xr:uid="{00000000-0005-0000-0000-0000343C0000}"/>
    <cellStyle name="Normal 2 3 2 5 2 4 3" xfId="15412" xr:uid="{00000000-0005-0000-0000-0000353C0000}"/>
    <cellStyle name="Normal 2 3 2 5 2 5" xfId="15413" xr:uid="{00000000-0005-0000-0000-0000363C0000}"/>
    <cellStyle name="Normal 2 3 2 5 2 5 2" xfId="15414" xr:uid="{00000000-0005-0000-0000-0000373C0000}"/>
    <cellStyle name="Normal 2 3 2 5 2 6" xfId="15415" xr:uid="{00000000-0005-0000-0000-0000383C0000}"/>
    <cellStyle name="Normal 2 3 2 5 2 6 2" xfId="15416" xr:uid="{00000000-0005-0000-0000-0000393C0000}"/>
    <cellStyle name="Normal 2 3 2 5 2 7" xfId="15417" xr:uid="{00000000-0005-0000-0000-00003A3C0000}"/>
    <cellStyle name="Normal 2 3 2 5 3" xfId="15418" xr:uid="{00000000-0005-0000-0000-00003B3C0000}"/>
    <cellStyle name="Normal 2 3 2 5 3 2" xfId="15419" xr:uid="{00000000-0005-0000-0000-00003C3C0000}"/>
    <cellStyle name="Normal 2 3 2 5 3 2 2" xfId="15420" xr:uid="{00000000-0005-0000-0000-00003D3C0000}"/>
    <cellStyle name="Normal 2 3 2 5 3 3" xfId="15421" xr:uid="{00000000-0005-0000-0000-00003E3C0000}"/>
    <cellStyle name="Normal 2 3 2 5 4" xfId="15422" xr:uid="{00000000-0005-0000-0000-00003F3C0000}"/>
    <cellStyle name="Normal 2 3 2 5 4 2" xfId="15423" xr:uid="{00000000-0005-0000-0000-0000403C0000}"/>
    <cellStyle name="Normal 2 3 2 5 4 2 2" xfId="15424" xr:uid="{00000000-0005-0000-0000-0000413C0000}"/>
    <cellStyle name="Normal 2 3 2 5 4 3" xfId="15425" xr:uid="{00000000-0005-0000-0000-0000423C0000}"/>
    <cellStyle name="Normal 2 3 2 5 5" xfId="15426" xr:uid="{00000000-0005-0000-0000-0000433C0000}"/>
    <cellStyle name="Normal 2 3 2 5 5 2" xfId="15427" xr:uid="{00000000-0005-0000-0000-0000443C0000}"/>
    <cellStyle name="Normal 2 3 2 5 5 2 2" xfId="15428" xr:uid="{00000000-0005-0000-0000-0000453C0000}"/>
    <cellStyle name="Normal 2 3 2 5 5 3" xfId="15429" xr:uid="{00000000-0005-0000-0000-0000463C0000}"/>
    <cellStyle name="Normal 2 3 2 5 6" xfId="15430" xr:uid="{00000000-0005-0000-0000-0000473C0000}"/>
    <cellStyle name="Normal 2 3 2 5 6 2" xfId="15431" xr:uid="{00000000-0005-0000-0000-0000483C0000}"/>
    <cellStyle name="Normal 2 3 2 5 7" xfId="15432" xr:uid="{00000000-0005-0000-0000-0000493C0000}"/>
    <cellStyle name="Normal 2 3 2 5 7 2" xfId="15433" xr:uid="{00000000-0005-0000-0000-00004A3C0000}"/>
    <cellStyle name="Normal 2 3 2 5 8" xfId="15434" xr:uid="{00000000-0005-0000-0000-00004B3C0000}"/>
    <cellStyle name="Normal 2 3 2 6" xfId="15435" xr:uid="{00000000-0005-0000-0000-00004C3C0000}"/>
    <cellStyle name="Normal 2 3 2 6 2" xfId="15436" xr:uid="{00000000-0005-0000-0000-00004D3C0000}"/>
    <cellStyle name="Normal 2 3 2 6 2 2" xfId="15437" xr:uid="{00000000-0005-0000-0000-00004E3C0000}"/>
    <cellStyle name="Normal 2 3 2 6 2 2 2" xfId="15438" xr:uid="{00000000-0005-0000-0000-00004F3C0000}"/>
    <cellStyle name="Normal 2 3 2 6 2 3" xfId="15439" xr:uid="{00000000-0005-0000-0000-0000503C0000}"/>
    <cellStyle name="Normal 2 3 2 6 3" xfId="15440" xr:uid="{00000000-0005-0000-0000-0000513C0000}"/>
    <cellStyle name="Normal 2 3 2 6 3 2" xfId="15441" xr:uid="{00000000-0005-0000-0000-0000523C0000}"/>
    <cellStyle name="Normal 2 3 2 6 3 2 2" xfId="15442" xr:uid="{00000000-0005-0000-0000-0000533C0000}"/>
    <cellStyle name="Normal 2 3 2 6 3 3" xfId="15443" xr:uid="{00000000-0005-0000-0000-0000543C0000}"/>
    <cellStyle name="Normal 2 3 2 6 4" xfId="15444" xr:uid="{00000000-0005-0000-0000-0000553C0000}"/>
    <cellStyle name="Normal 2 3 2 6 4 2" xfId="15445" xr:uid="{00000000-0005-0000-0000-0000563C0000}"/>
    <cellStyle name="Normal 2 3 2 6 4 2 2" xfId="15446" xr:uid="{00000000-0005-0000-0000-0000573C0000}"/>
    <cellStyle name="Normal 2 3 2 6 4 3" xfId="15447" xr:uid="{00000000-0005-0000-0000-0000583C0000}"/>
    <cellStyle name="Normal 2 3 2 6 5" xfId="15448" xr:uid="{00000000-0005-0000-0000-0000593C0000}"/>
    <cellStyle name="Normal 2 3 2 6 5 2" xfId="15449" xr:uid="{00000000-0005-0000-0000-00005A3C0000}"/>
    <cellStyle name="Normal 2 3 2 6 6" xfId="15450" xr:uid="{00000000-0005-0000-0000-00005B3C0000}"/>
    <cellStyle name="Normal 2 3 2 6 6 2" xfId="15451" xr:uid="{00000000-0005-0000-0000-00005C3C0000}"/>
    <cellStyle name="Normal 2 3 2 6 7" xfId="15452" xr:uid="{00000000-0005-0000-0000-00005D3C0000}"/>
    <cellStyle name="Normal 2 3 2 7" xfId="15453" xr:uid="{00000000-0005-0000-0000-00005E3C0000}"/>
    <cellStyle name="Normal 2 3 2 7 2" xfId="15454" xr:uid="{00000000-0005-0000-0000-00005F3C0000}"/>
    <cellStyle name="Normal 2 3 2 7 2 2" xfId="15455" xr:uid="{00000000-0005-0000-0000-0000603C0000}"/>
    <cellStyle name="Normal 2 3 2 7 2 2 2" xfId="15456" xr:uid="{00000000-0005-0000-0000-0000613C0000}"/>
    <cellStyle name="Normal 2 3 2 7 2 3" xfId="15457" xr:uid="{00000000-0005-0000-0000-0000623C0000}"/>
    <cellStyle name="Normal 2 3 2 7 3" xfId="15458" xr:uid="{00000000-0005-0000-0000-0000633C0000}"/>
    <cellStyle name="Normal 2 3 2 7 3 2" xfId="15459" xr:uid="{00000000-0005-0000-0000-0000643C0000}"/>
    <cellStyle name="Normal 2 3 2 7 3 2 2" xfId="15460" xr:uid="{00000000-0005-0000-0000-0000653C0000}"/>
    <cellStyle name="Normal 2 3 2 7 3 3" xfId="15461" xr:uid="{00000000-0005-0000-0000-0000663C0000}"/>
    <cellStyle name="Normal 2 3 2 7 4" xfId="15462" xr:uid="{00000000-0005-0000-0000-0000673C0000}"/>
    <cellStyle name="Normal 2 3 2 7 4 2" xfId="15463" xr:uid="{00000000-0005-0000-0000-0000683C0000}"/>
    <cellStyle name="Normal 2 3 2 7 4 2 2" xfId="15464" xr:uid="{00000000-0005-0000-0000-0000693C0000}"/>
    <cellStyle name="Normal 2 3 2 7 4 3" xfId="15465" xr:uid="{00000000-0005-0000-0000-00006A3C0000}"/>
    <cellStyle name="Normal 2 3 2 7 5" xfId="15466" xr:uid="{00000000-0005-0000-0000-00006B3C0000}"/>
    <cellStyle name="Normal 2 3 2 7 5 2" xfId="15467" xr:uid="{00000000-0005-0000-0000-00006C3C0000}"/>
    <cellStyle name="Normal 2 3 2 7 6" xfId="15468" xr:uid="{00000000-0005-0000-0000-00006D3C0000}"/>
    <cellStyle name="Normal 2 3 2 7 6 2" xfId="15469" xr:uid="{00000000-0005-0000-0000-00006E3C0000}"/>
    <cellStyle name="Normal 2 3 2 7 7" xfId="15470" xr:uid="{00000000-0005-0000-0000-00006F3C0000}"/>
    <cellStyle name="Normal 2 3 2 8" xfId="15471" xr:uid="{00000000-0005-0000-0000-0000703C0000}"/>
    <cellStyle name="Normal 2 3 2 8 2" xfId="15472" xr:uid="{00000000-0005-0000-0000-0000713C0000}"/>
    <cellStyle name="Normal 2 3 2 8 2 2" xfId="15473" xr:uid="{00000000-0005-0000-0000-0000723C0000}"/>
    <cellStyle name="Normal 2 3 2 8 3" xfId="15474" xr:uid="{00000000-0005-0000-0000-0000733C0000}"/>
    <cellStyle name="Normal 2 3 2 9" xfId="15475" xr:uid="{00000000-0005-0000-0000-0000743C0000}"/>
    <cellStyle name="Normal 2 3 2 9 2" xfId="15476" xr:uid="{00000000-0005-0000-0000-0000753C0000}"/>
    <cellStyle name="Normal 2 3 2 9 2 2" xfId="15477" xr:uid="{00000000-0005-0000-0000-0000763C0000}"/>
    <cellStyle name="Normal 2 3 2 9 3" xfId="15478" xr:uid="{00000000-0005-0000-0000-0000773C0000}"/>
    <cellStyle name="Normal 2 3 2_Confidential Information" xfId="15479" xr:uid="{00000000-0005-0000-0000-0000783C0000}"/>
    <cellStyle name="Normal 2 3 3" xfId="15480" xr:uid="{00000000-0005-0000-0000-0000793C0000}"/>
    <cellStyle name="Normal 2 3 3 10" xfId="15481" xr:uid="{00000000-0005-0000-0000-00007A3C0000}"/>
    <cellStyle name="Normal 2 3 3 10 2" xfId="15482" xr:uid="{00000000-0005-0000-0000-00007B3C0000}"/>
    <cellStyle name="Normal 2 3 3 10 2 2" xfId="15483" xr:uid="{00000000-0005-0000-0000-00007C3C0000}"/>
    <cellStyle name="Normal 2 3 3 10 3" xfId="15484" xr:uid="{00000000-0005-0000-0000-00007D3C0000}"/>
    <cellStyle name="Normal 2 3 3 11" xfId="15485" xr:uid="{00000000-0005-0000-0000-00007E3C0000}"/>
    <cellStyle name="Normal 2 3 3 11 2" xfId="15486" xr:uid="{00000000-0005-0000-0000-00007F3C0000}"/>
    <cellStyle name="Normal 2 3 3 12" xfId="15487" xr:uid="{00000000-0005-0000-0000-0000803C0000}"/>
    <cellStyle name="Normal 2 3 3 12 2" xfId="15488" xr:uid="{00000000-0005-0000-0000-0000813C0000}"/>
    <cellStyle name="Normal 2 3 3 13" xfId="15489" xr:uid="{00000000-0005-0000-0000-0000823C0000}"/>
    <cellStyle name="Normal 2 3 3 2" xfId="15490" xr:uid="{00000000-0005-0000-0000-0000833C0000}"/>
    <cellStyle name="Normal 2 3 3 2 10" xfId="15491" xr:uid="{00000000-0005-0000-0000-0000843C0000}"/>
    <cellStyle name="Normal 2 3 3 2 10 2" xfId="15492" xr:uid="{00000000-0005-0000-0000-0000853C0000}"/>
    <cellStyle name="Normal 2 3 3 2 11" xfId="15493" xr:uid="{00000000-0005-0000-0000-0000863C0000}"/>
    <cellStyle name="Normal 2 3 3 2 2" xfId="15494" xr:uid="{00000000-0005-0000-0000-0000873C0000}"/>
    <cellStyle name="Normal 2 3 3 2 2 2" xfId="15495" xr:uid="{00000000-0005-0000-0000-0000883C0000}"/>
    <cellStyle name="Normal 2 3 3 2 2 2 2" xfId="15496" xr:uid="{00000000-0005-0000-0000-0000893C0000}"/>
    <cellStyle name="Normal 2 3 3 2 2 2 2 2" xfId="15497" xr:uid="{00000000-0005-0000-0000-00008A3C0000}"/>
    <cellStyle name="Normal 2 3 3 2 2 2 2 2 2" xfId="15498" xr:uid="{00000000-0005-0000-0000-00008B3C0000}"/>
    <cellStyle name="Normal 2 3 3 2 2 2 2 3" xfId="15499" xr:uid="{00000000-0005-0000-0000-00008C3C0000}"/>
    <cellStyle name="Normal 2 3 3 2 2 2 3" xfId="15500" xr:uid="{00000000-0005-0000-0000-00008D3C0000}"/>
    <cellStyle name="Normal 2 3 3 2 2 2 3 2" xfId="15501" xr:uid="{00000000-0005-0000-0000-00008E3C0000}"/>
    <cellStyle name="Normal 2 3 3 2 2 2 3 2 2" xfId="15502" xr:uid="{00000000-0005-0000-0000-00008F3C0000}"/>
    <cellStyle name="Normal 2 3 3 2 2 2 3 3" xfId="15503" xr:uid="{00000000-0005-0000-0000-0000903C0000}"/>
    <cellStyle name="Normal 2 3 3 2 2 2 4" xfId="15504" xr:uid="{00000000-0005-0000-0000-0000913C0000}"/>
    <cellStyle name="Normal 2 3 3 2 2 2 4 2" xfId="15505" xr:uid="{00000000-0005-0000-0000-0000923C0000}"/>
    <cellStyle name="Normal 2 3 3 2 2 2 4 2 2" xfId="15506" xr:uid="{00000000-0005-0000-0000-0000933C0000}"/>
    <cellStyle name="Normal 2 3 3 2 2 2 4 3" xfId="15507" xr:uid="{00000000-0005-0000-0000-0000943C0000}"/>
    <cellStyle name="Normal 2 3 3 2 2 2 5" xfId="15508" xr:uid="{00000000-0005-0000-0000-0000953C0000}"/>
    <cellStyle name="Normal 2 3 3 2 2 2 5 2" xfId="15509" xr:uid="{00000000-0005-0000-0000-0000963C0000}"/>
    <cellStyle name="Normal 2 3 3 2 2 2 6" xfId="15510" xr:uid="{00000000-0005-0000-0000-0000973C0000}"/>
    <cellStyle name="Normal 2 3 3 2 2 2 6 2" xfId="15511" xr:uid="{00000000-0005-0000-0000-0000983C0000}"/>
    <cellStyle name="Normal 2 3 3 2 2 2 7" xfId="15512" xr:uid="{00000000-0005-0000-0000-0000993C0000}"/>
    <cellStyle name="Normal 2 3 3 2 2 3" xfId="15513" xr:uid="{00000000-0005-0000-0000-00009A3C0000}"/>
    <cellStyle name="Normal 2 3 3 2 2 3 2" xfId="15514" xr:uid="{00000000-0005-0000-0000-00009B3C0000}"/>
    <cellStyle name="Normal 2 3 3 2 2 3 2 2" xfId="15515" xr:uid="{00000000-0005-0000-0000-00009C3C0000}"/>
    <cellStyle name="Normal 2 3 3 2 2 3 2 2 2" xfId="15516" xr:uid="{00000000-0005-0000-0000-00009D3C0000}"/>
    <cellStyle name="Normal 2 3 3 2 2 3 2 3" xfId="15517" xr:uid="{00000000-0005-0000-0000-00009E3C0000}"/>
    <cellStyle name="Normal 2 3 3 2 2 3 3" xfId="15518" xr:uid="{00000000-0005-0000-0000-00009F3C0000}"/>
    <cellStyle name="Normal 2 3 3 2 2 3 3 2" xfId="15519" xr:uid="{00000000-0005-0000-0000-0000A03C0000}"/>
    <cellStyle name="Normal 2 3 3 2 2 3 3 2 2" xfId="15520" xr:uid="{00000000-0005-0000-0000-0000A13C0000}"/>
    <cellStyle name="Normal 2 3 3 2 2 3 3 3" xfId="15521" xr:uid="{00000000-0005-0000-0000-0000A23C0000}"/>
    <cellStyle name="Normal 2 3 3 2 2 3 4" xfId="15522" xr:uid="{00000000-0005-0000-0000-0000A33C0000}"/>
    <cellStyle name="Normal 2 3 3 2 2 3 4 2" xfId="15523" xr:uid="{00000000-0005-0000-0000-0000A43C0000}"/>
    <cellStyle name="Normal 2 3 3 2 2 3 4 2 2" xfId="15524" xr:uid="{00000000-0005-0000-0000-0000A53C0000}"/>
    <cellStyle name="Normal 2 3 3 2 2 3 4 3" xfId="15525" xr:uid="{00000000-0005-0000-0000-0000A63C0000}"/>
    <cellStyle name="Normal 2 3 3 2 2 3 5" xfId="15526" xr:uid="{00000000-0005-0000-0000-0000A73C0000}"/>
    <cellStyle name="Normal 2 3 3 2 2 3 5 2" xfId="15527" xr:uid="{00000000-0005-0000-0000-0000A83C0000}"/>
    <cellStyle name="Normal 2 3 3 2 2 3 6" xfId="15528" xr:uid="{00000000-0005-0000-0000-0000A93C0000}"/>
    <cellStyle name="Normal 2 3 3 2 2 3 6 2" xfId="15529" xr:uid="{00000000-0005-0000-0000-0000AA3C0000}"/>
    <cellStyle name="Normal 2 3 3 2 2 3 7" xfId="15530" xr:uid="{00000000-0005-0000-0000-0000AB3C0000}"/>
    <cellStyle name="Normal 2 3 3 2 2 4" xfId="15531" xr:uid="{00000000-0005-0000-0000-0000AC3C0000}"/>
    <cellStyle name="Normal 2 3 3 2 2 4 2" xfId="15532" xr:uid="{00000000-0005-0000-0000-0000AD3C0000}"/>
    <cellStyle name="Normal 2 3 3 2 2 4 2 2" xfId="15533" xr:uid="{00000000-0005-0000-0000-0000AE3C0000}"/>
    <cellStyle name="Normal 2 3 3 2 2 4 3" xfId="15534" xr:uid="{00000000-0005-0000-0000-0000AF3C0000}"/>
    <cellStyle name="Normal 2 3 3 2 2 5" xfId="15535" xr:uid="{00000000-0005-0000-0000-0000B03C0000}"/>
    <cellStyle name="Normal 2 3 3 2 2 5 2" xfId="15536" xr:uid="{00000000-0005-0000-0000-0000B13C0000}"/>
    <cellStyle name="Normal 2 3 3 2 2 5 2 2" xfId="15537" xr:uid="{00000000-0005-0000-0000-0000B23C0000}"/>
    <cellStyle name="Normal 2 3 3 2 2 5 3" xfId="15538" xr:uid="{00000000-0005-0000-0000-0000B33C0000}"/>
    <cellStyle name="Normal 2 3 3 2 2 6" xfId="15539" xr:uid="{00000000-0005-0000-0000-0000B43C0000}"/>
    <cellStyle name="Normal 2 3 3 2 2 6 2" xfId="15540" xr:uid="{00000000-0005-0000-0000-0000B53C0000}"/>
    <cellStyle name="Normal 2 3 3 2 2 6 2 2" xfId="15541" xr:uid="{00000000-0005-0000-0000-0000B63C0000}"/>
    <cellStyle name="Normal 2 3 3 2 2 6 3" xfId="15542" xr:uid="{00000000-0005-0000-0000-0000B73C0000}"/>
    <cellStyle name="Normal 2 3 3 2 2 7" xfId="15543" xr:uid="{00000000-0005-0000-0000-0000B83C0000}"/>
    <cellStyle name="Normal 2 3 3 2 2 7 2" xfId="15544" xr:uid="{00000000-0005-0000-0000-0000B93C0000}"/>
    <cellStyle name="Normal 2 3 3 2 2 8" xfId="15545" xr:uid="{00000000-0005-0000-0000-0000BA3C0000}"/>
    <cellStyle name="Normal 2 3 3 2 2 8 2" xfId="15546" xr:uid="{00000000-0005-0000-0000-0000BB3C0000}"/>
    <cellStyle name="Normal 2 3 3 2 2 9" xfId="15547" xr:uid="{00000000-0005-0000-0000-0000BC3C0000}"/>
    <cellStyle name="Normal 2 3 3 2 3" xfId="15548" xr:uid="{00000000-0005-0000-0000-0000BD3C0000}"/>
    <cellStyle name="Normal 2 3 3 2 3 2" xfId="15549" xr:uid="{00000000-0005-0000-0000-0000BE3C0000}"/>
    <cellStyle name="Normal 2 3 3 2 3 2 2" xfId="15550" xr:uid="{00000000-0005-0000-0000-0000BF3C0000}"/>
    <cellStyle name="Normal 2 3 3 2 3 2 2 2" xfId="15551" xr:uid="{00000000-0005-0000-0000-0000C03C0000}"/>
    <cellStyle name="Normal 2 3 3 2 3 2 2 2 2" xfId="15552" xr:uid="{00000000-0005-0000-0000-0000C13C0000}"/>
    <cellStyle name="Normal 2 3 3 2 3 2 2 3" xfId="15553" xr:uid="{00000000-0005-0000-0000-0000C23C0000}"/>
    <cellStyle name="Normal 2 3 3 2 3 2 3" xfId="15554" xr:uid="{00000000-0005-0000-0000-0000C33C0000}"/>
    <cellStyle name="Normal 2 3 3 2 3 2 3 2" xfId="15555" xr:uid="{00000000-0005-0000-0000-0000C43C0000}"/>
    <cellStyle name="Normal 2 3 3 2 3 2 3 2 2" xfId="15556" xr:uid="{00000000-0005-0000-0000-0000C53C0000}"/>
    <cellStyle name="Normal 2 3 3 2 3 2 3 3" xfId="15557" xr:uid="{00000000-0005-0000-0000-0000C63C0000}"/>
    <cellStyle name="Normal 2 3 3 2 3 2 4" xfId="15558" xr:uid="{00000000-0005-0000-0000-0000C73C0000}"/>
    <cellStyle name="Normal 2 3 3 2 3 2 4 2" xfId="15559" xr:uid="{00000000-0005-0000-0000-0000C83C0000}"/>
    <cellStyle name="Normal 2 3 3 2 3 2 4 2 2" xfId="15560" xr:uid="{00000000-0005-0000-0000-0000C93C0000}"/>
    <cellStyle name="Normal 2 3 3 2 3 2 4 3" xfId="15561" xr:uid="{00000000-0005-0000-0000-0000CA3C0000}"/>
    <cellStyle name="Normal 2 3 3 2 3 2 5" xfId="15562" xr:uid="{00000000-0005-0000-0000-0000CB3C0000}"/>
    <cellStyle name="Normal 2 3 3 2 3 2 5 2" xfId="15563" xr:uid="{00000000-0005-0000-0000-0000CC3C0000}"/>
    <cellStyle name="Normal 2 3 3 2 3 2 6" xfId="15564" xr:uid="{00000000-0005-0000-0000-0000CD3C0000}"/>
    <cellStyle name="Normal 2 3 3 2 3 2 6 2" xfId="15565" xr:uid="{00000000-0005-0000-0000-0000CE3C0000}"/>
    <cellStyle name="Normal 2 3 3 2 3 2 7" xfId="15566" xr:uid="{00000000-0005-0000-0000-0000CF3C0000}"/>
    <cellStyle name="Normal 2 3 3 2 3 3" xfId="15567" xr:uid="{00000000-0005-0000-0000-0000D03C0000}"/>
    <cellStyle name="Normal 2 3 3 2 3 3 2" xfId="15568" xr:uid="{00000000-0005-0000-0000-0000D13C0000}"/>
    <cellStyle name="Normal 2 3 3 2 3 3 2 2" xfId="15569" xr:uid="{00000000-0005-0000-0000-0000D23C0000}"/>
    <cellStyle name="Normal 2 3 3 2 3 3 3" xfId="15570" xr:uid="{00000000-0005-0000-0000-0000D33C0000}"/>
    <cellStyle name="Normal 2 3 3 2 3 4" xfId="15571" xr:uid="{00000000-0005-0000-0000-0000D43C0000}"/>
    <cellStyle name="Normal 2 3 3 2 3 4 2" xfId="15572" xr:uid="{00000000-0005-0000-0000-0000D53C0000}"/>
    <cellStyle name="Normal 2 3 3 2 3 4 2 2" xfId="15573" xr:uid="{00000000-0005-0000-0000-0000D63C0000}"/>
    <cellStyle name="Normal 2 3 3 2 3 4 3" xfId="15574" xr:uid="{00000000-0005-0000-0000-0000D73C0000}"/>
    <cellStyle name="Normal 2 3 3 2 3 5" xfId="15575" xr:uid="{00000000-0005-0000-0000-0000D83C0000}"/>
    <cellStyle name="Normal 2 3 3 2 3 5 2" xfId="15576" xr:uid="{00000000-0005-0000-0000-0000D93C0000}"/>
    <cellStyle name="Normal 2 3 3 2 3 5 2 2" xfId="15577" xr:uid="{00000000-0005-0000-0000-0000DA3C0000}"/>
    <cellStyle name="Normal 2 3 3 2 3 5 3" xfId="15578" xr:uid="{00000000-0005-0000-0000-0000DB3C0000}"/>
    <cellStyle name="Normal 2 3 3 2 3 6" xfId="15579" xr:uid="{00000000-0005-0000-0000-0000DC3C0000}"/>
    <cellStyle name="Normal 2 3 3 2 3 6 2" xfId="15580" xr:uid="{00000000-0005-0000-0000-0000DD3C0000}"/>
    <cellStyle name="Normal 2 3 3 2 3 7" xfId="15581" xr:uid="{00000000-0005-0000-0000-0000DE3C0000}"/>
    <cellStyle name="Normal 2 3 3 2 3 7 2" xfId="15582" xr:uid="{00000000-0005-0000-0000-0000DF3C0000}"/>
    <cellStyle name="Normal 2 3 3 2 3 8" xfId="15583" xr:uid="{00000000-0005-0000-0000-0000E03C0000}"/>
    <cellStyle name="Normal 2 3 3 2 4" xfId="15584" xr:uid="{00000000-0005-0000-0000-0000E13C0000}"/>
    <cellStyle name="Normal 2 3 3 2 4 2" xfId="15585" xr:uid="{00000000-0005-0000-0000-0000E23C0000}"/>
    <cellStyle name="Normal 2 3 3 2 4 2 2" xfId="15586" xr:uid="{00000000-0005-0000-0000-0000E33C0000}"/>
    <cellStyle name="Normal 2 3 3 2 4 2 2 2" xfId="15587" xr:uid="{00000000-0005-0000-0000-0000E43C0000}"/>
    <cellStyle name="Normal 2 3 3 2 4 2 3" xfId="15588" xr:uid="{00000000-0005-0000-0000-0000E53C0000}"/>
    <cellStyle name="Normal 2 3 3 2 4 3" xfId="15589" xr:uid="{00000000-0005-0000-0000-0000E63C0000}"/>
    <cellStyle name="Normal 2 3 3 2 4 3 2" xfId="15590" xr:uid="{00000000-0005-0000-0000-0000E73C0000}"/>
    <cellStyle name="Normal 2 3 3 2 4 3 2 2" xfId="15591" xr:uid="{00000000-0005-0000-0000-0000E83C0000}"/>
    <cellStyle name="Normal 2 3 3 2 4 3 3" xfId="15592" xr:uid="{00000000-0005-0000-0000-0000E93C0000}"/>
    <cellStyle name="Normal 2 3 3 2 4 4" xfId="15593" xr:uid="{00000000-0005-0000-0000-0000EA3C0000}"/>
    <cellStyle name="Normal 2 3 3 2 4 4 2" xfId="15594" xr:uid="{00000000-0005-0000-0000-0000EB3C0000}"/>
    <cellStyle name="Normal 2 3 3 2 4 4 2 2" xfId="15595" xr:uid="{00000000-0005-0000-0000-0000EC3C0000}"/>
    <cellStyle name="Normal 2 3 3 2 4 4 3" xfId="15596" xr:uid="{00000000-0005-0000-0000-0000ED3C0000}"/>
    <cellStyle name="Normal 2 3 3 2 4 5" xfId="15597" xr:uid="{00000000-0005-0000-0000-0000EE3C0000}"/>
    <cellStyle name="Normal 2 3 3 2 4 5 2" xfId="15598" xr:uid="{00000000-0005-0000-0000-0000EF3C0000}"/>
    <cellStyle name="Normal 2 3 3 2 4 6" xfId="15599" xr:uid="{00000000-0005-0000-0000-0000F03C0000}"/>
    <cellStyle name="Normal 2 3 3 2 4 6 2" xfId="15600" xr:uid="{00000000-0005-0000-0000-0000F13C0000}"/>
    <cellStyle name="Normal 2 3 3 2 4 7" xfId="15601" xr:uid="{00000000-0005-0000-0000-0000F23C0000}"/>
    <cellStyle name="Normal 2 3 3 2 5" xfId="15602" xr:uid="{00000000-0005-0000-0000-0000F33C0000}"/>
    <cellStyle name="Normal 2 3 3 2 5 2" xfId="15603" xr:uid="{00000000-0005-0000-0000-0000F43C0000}"/>
    <cellStyle name="Normal 2 3 3 2 5 2 2" xfId="15604" xr:uid="{00000000-0005-0000-0000-0000F53C0000}"/>
    <cellStyle name="Normal 2 3 3 2 5 2 2 2" xfId="15605" xr:uid="{00000000-0005-0000-0000-0000F63C0000}"/>
    <cellStyle name="Normal 2 3 3 2 5 2 3" xfId="15606" xr:uid="{00000000-0005-0000-0000-0000F73C0000}"/>
    <cellStyle name="Normal 2 3 3 2 5 3" xfId="15607" xr:uid="{00000000-0005-0000-0000-0000F83C0000}"/>
    <cellStyle name="Normal 2 3 3 2 5 3 2" xfId="15608" xr:uid="{00000000-0005-0000-0000-0000F93C0000}"/>
    <cellStyle name="Normal 2 3 3 2 5 3 2 2" xfId="15609" xr:uid="{00000000-0005-0000-0000-0000FA3C0000}"/>
    <cellStyle name="Normal 2 3 3 2 5 3 3" xfId="15610" xr:uid="{00000000-0005-0000-0000-0000FB3C0000}"/>
    <cellStyle name="Normal 2 3 3 2 5 4" xfId="15611" xr:uid="{00000000-0005-0000-0000-0000FC3C0000}"/>
    <cellStyle name="Normal 2 3 3 2 5 4 2" xfId="15612" xr:uid="{00000000-0005-0000-0000-0000FD3C0000}"/>
    <cellStyle name="Normal 2 3 3 2 5 4 2 2" xfId="15613" xr:uid="{00000000-0005-0000-0000-0000FE3C0000}"/>
    <cellStyle name="Normal 2 3 3 2 5 4 3" xfId="15614" xr:uid="{00000000-0005-0000-0000-0000FF3C0000}"/>
    <cellStyle name="Normal 2 3 3 2 5 5" xfId="15615" xr:uid="{00000000-0005-0000-0000-0000003D0000}"/>
    <cellStyle name="Normal 2 3 3 2 5 5 2" xfId="15616" xr:uid="{00000000-0005-0000-0000-0000013D0000}"/>
    <cellStyle name="Normal 2 3 3 2 5 6" xfId="15617" xr:uid="{00000000-0005-0000-0000-0000023D0000}"/>
    <cellStyle name="Normal 2 3 3 2 5 6 2" xfId="15618" xr:uid="{00000000-0005-0000-0000-0000033D0000}"/>
    <cellStyle name="Normal 2 3 3 2 5 7" xfId="15619" xr:uid="{00000000-0005-0000-0000-0000043D0000}"/>
    <cellStyle name="Normal 2 3 3 2 6" xfId="15620" xr:uid="{00000000-0005-0000-0000-0000053D0000}"/>
    <cellStyle name="Normal 2 3 3 2 6 2" xfId="15621" xr:uid="{00000000-0005-0000-0000-0000063D0000}"/>
    <cellStyle name="Normal 2 3 3 2 6 2 2" xfId="15622" xr:uid="{00000000-0005-0000-0000-0000073D0000}"/>
    <cellStyle name="Normal 2 3 3 2 6 3" xfId="15623" xr:uid="{00000000-0005-0000-0000-0000083D0000}"/>
    <cellStyle name="Normal 2 3 3 2 7" xfId="15624" xr:uid="{00000000-0005-0000-0000-0000093D0000}"/>
    <cellStyle name="Normal 2 3 3 2 7 2" xfId="15625" xr:uid="{00000000-0005-0000-0000-00000A3D0000}"/>
    <cellStyle name="Normal 2 3 3 2 7 2 2" xfId="15626" xr:uid="{00000000-0005-0000-0000-00000B3D0000}"/>
    <cellStyle name="Normal 2 3 3 2 7 3" xfId="15627" xr:uid="{00000000-0005-0000-0000-00000C3D0000}"/>
    <cellStyle name="Normal 2 3 3 2 8" xfId="15628" xr:uid="{00000000-0005-0000-0000-00000D3D0000}"/>
    <cellStyle name="Normal 2 3 3 2 8 2" xfId="15629" xr:uid="{00000000-0005-0000-0000-00000E3D0000}"/>
    <cellStyle name="Normal 2 3 3 2 8 2 2" xfId="15630" xr:uid="{00000000-0005-0000-0000-00000F3D0000}"/>
    <cellStyle name="Normal 2 3 3 2 8 3" xfId="15631" xr:uid="{00000000-0005-0000-0000-0000103D0000}"/>
    <cellStyle name="Normal 2 3 3 2 9" xfId="15632" xr:uid="{00000000-0005-0000-0000-0000113D0000}"/>
    <cellStyle name="Normal 2 3 3 2 9 2" xfId="15633" xr:uid="{00000000-0005-0000-0000-0000123D0000}"/>
    <cellStyle name="Normal 2 3 3 3" xfId="15634" xr:uid="{00000000-0005-0000-0000-0000133D0000}"/>
    <cellStyle name="Normal 2 3 3 3 10" xfId="15635" xr:uid="{00000000-0005-0000-0000-0000143D0000}"/>
    <cellStyle name="Normal 2 3 3 3 10 2" xfId="15636" xr:uid="{00000000-0005-0000-0000-0000153D0000}"/>
    <cellStyle name="Normal 2 3 3 3 11" xfId="15637" xr:uid="{00000000-0005-0000-0000-0000163D0000}"/>
    <cellStyle name="Normal 2 3 3 3 2" xfId="15638" xr:uid="{00000000-0005-0000-0000-0000173D0000}"/>
    <cellStyle name="Normal 2 3 3 3 2 2" xfId="15639" xr:uid="{00000000-0005-0000-0000-0000183D0000}"/>
    <cellStyle name="Normal 2 3 3 3 2 2 2" xfId="15640" xr:uid="{00000000-0005-0000-0000-0000193D0000}"/>
    <cellStyle name="Normal 2 3 3 3 2 2 2 2" xfId="15641" xr:uid="{00000000-0005-0000-0000-00001A3D0000}"/>
    <cellStyle name="Normal 2 3 3 3 2 2 2 2 2" xfId="15642" xr:uid="{00000000-0005-0000-0000-00001B3D0000}"/>
    <cellStyle name="Normal 2 3 3 3 2 2 2 3" xfId="15643" xr:uid="{00000000-0005-0000-0000-00001C3D0000}"/>
    <cellStyle name="Normal 2 3 3 3 2 2 3" xfId="15644" xr:uid="{00000000-0005-0000-0000-00001D3D0000}"/>
    <cellStyle name="Normal 2 3 3 3 2 2 3 2" xfId="15645" xr:uid="{00000000-0005-0000-0000-00001E3D0000}"/>
    <cellStyle name="Normal 2 3 3 3 2 2 3 2 2" xfId="15646" xr:uid="{00000000-0005-0000-0000-00001F3D0000}"/>
    <cellStyle name="Normal 2 3 3 3 2 2 3 3" xfId="15647" xr:uid="{00000000-0005-0000-0000-0000203D0000}"/>
    <cellStyle name="Normal 2 3 3 3 2 2 4" xfId="15648" xr:uid="{00000000-0005-0000-0000-0000213D0000}"/>
    <cellStyle name="Normal 2 3 3 3 2 2 4 2" xfId="15649" xr:uid="{00000000-0005-0000-0000-0000223D0000}"/>
    <cellStyle name="Normal 2 3 3 3 2 2 4 2 2" xfId="15650" xr:uid="{00000000-0005-0000-0000-0000233D0000}"/>
    <cellStyle name="Normal 2 3 3 3 2 2 4 3" xfId="15651" xr:uid="{00000000-0005-0000-0000-0000243D0000}"/>
    <cellStyle name="Normal 2 3 3 3 2 2 5" xfId="15652" xr:uid="{00000000-0005-0000-0000-0000253D0000}"/>
    <cellStyle name="Normal 2 3 3 3 2 2 5 2" xfId="15653" xr:uid="{00000000-0005-0000-0000-0000263D0000}"/>
    <cellStyle name="Normal 2 3 3 3 2 2 6" xfId="15654" xr:uid="{00000000-0005-0000-0000-0000273D0000}"/>
    <cellStyle name="Normal 2 3 3 3 2 2 6 2" xfId="15655" xr:uid="{00000000-0005-0000-0000-0000283D0000}"/>
    <cellStyle name="Normal 2 3 3 3 2 2 7" xfId="15656" xr:uid="{00000000-0005-0000-0000-0000293D0000}"/>
    <cellStyle name="Normal 2 3 3 3 2 3" xfId="15657" xr:uid="{00000000-0005-0000-0000-00002A3D0000}"/>
    <cellStyle name="Normal 2 3 3 3 2 3 2" xfId="15658" xr:uid="{00000000-0005-0000-0000-00002B3D0000}"/>
    <cellStyle name="Normal 2 3 3 3 2 3 2 2" xfId="15659" xr:uid="{00000000-0005-0000-0000-00002C3D0000}"/>
    <cellStyle name="Normal 2 3 3 3 2 3 2 2 2" xfId="15660" xr:uid="{00000000-0005-0000-0000-00002D3D0000}"/>
    <cellStyle name="Normal 2 3 3 3 2 3 2 3" xfId="15661" xr:uid="{00000000-0005-0000-0000-00002E3D0000}"/>
    <cellStyle name="Normal 2 3 3 3 2 3 3" xfId="15662" xr:uid="{00000000-0005-0000-0000-00002F3D0000}"/>
    <cellStyle name="Normal 2 3 3 3 2 3 3 2" xfId="15663" xr:uid="{00000000-0005-0000-0000-0000303D0000}"/>
    <cellStyle name="Normal 2 3 3 3 2 3 3 2 2" xfId="15664" xr:uid="{00000000-0005-0000-0000-0000313D0000}"/>
    <cellStyle name="Normal 2 3 3 3 2 3 3 3" xfId="15665" xr:uid="{00000000-0005-0000-0000-0000323D0000}"/>
    <cellStyle name="Normal 2 3 3 3 2 3 4" xfId="15666" xr:uid="{00000000-0005-0000-0000-0000333D0000}"/>
    <cellStyle name="Normal 2 3 3 3 2 3 4 2" xfId="15667" xr:uid="{00000000-0005-0000-0000-0000343D0000}"/>
    <cellStyle name="Normal 2 3 3 3 2 3 4 2 2" xfId="15668" xr:uid="{00000000-0005-0000-0000-0000353D0000}"/>
    <cellStyle name="Normal 2 3 3 3 2 3 4 3" xfId="15669" xr:uid="{00000000-0005-0000-0000-0000363D0000}"/>
    <cellStyle name="Normal 2 3 3 3 2 3 5" xfId="15670" xr:uid="{00000000-0005-0000-0000-0000373D0000}"/>
    <cellStyle name="Normal 2 3 3 3 2 3 5 2" xfId="15671" xr:uid="{00000000-0005-0000-0000-0000383D0000}"/>
    <cellStyle name="Normal 2 3 3 3 2 3 6" xfId="15672" xr:uid="{00000000-0005-0000-0000-0000393D0000}"/>
    <cellStyle name="Normal 2 3 3 3 2 3 6 2" xfId="15673" xr:uid="{00000000-0005-0000-0000-00003A3D0000}"/>
    <cellStyle name="Normal 2 3 3 3 2 3 7" xfId="15674" xr:uid="{00000000-0005-0000-0000-00003B3D0000}"/>
    <cellStyle name="Normal 2 3 3 3 2 4" xfId="15675" xr:uid="{00000000-0005-0000-0000-00003C3D0000}"/>
    <cellStyle name="Normal 2 3 3 3 2 4 2" xfId="15676" xr:uid="{00000000-0005-0000-0000-00003D3D0000}"/>
    <cellStyle name="Normal 2 3 3 3 2 4 2 2" xfId="15677" xr:uid="{00000000-0005-0000-0000-00003E3D0000}"/>
    <cellStyle name="Normal 2 3 3 3 2 4 3" xfId="15678" xr:uid="{00000000-0005-0000-0000-00003F3D0000}"/>
    <cellStyle name="Normal 2 3 3 3 2 5" xfId="15679" xr:uid="{00000000-0005-0000-0000-0000403D0000}"/>
    <cellStyle name="Normal 2 3 3 3 2 5 2" xfId="15680" xr:uid="{00000000-0005-0000-0000-0000413D0000}"/>
    <cellStyle name="Normal 2 3 3 3 2 5 2 2" xfId="15681" xr:uid="{00000000-0005-0000-0000-0000423D0000}"/>
    <cellStyle name="Normal 2 3 3 3 2 5 3" xfId="15682" xr:uid="{00000000-0005-0000-0000-0000433D0000}"/>
    <cellStyle name="Normal 2 3 3 3 2 6" xfId="15683" xr:uid="{00000000-0005-0000-0000-0000443D0000}"/>
    <cellStyle name="Normal 2 3 3 3 2 6 2" xfId="15684" xr:uid="{00000000-0005-0000-0000-0000453D0000}"/>
    <cellStyle name="Normal 2 3 3 3 2 6 2 2" xfId="15685" xr:uid="{00000000-0005-0000-0000-0000463D0000}"/>
    <cellStyle name="Normal 2 3 3 3 2 6 3" xfId="15686" xr:uid="{00000000-0005-0000-0000-0000473D0000}"/>
    <cellStyle name="Normal 2 3 3 3 2 7" xfId="15687" xr:uid="{00000000-0005-0000-0000-0000483D0000}"/>
    <cellStyle name="Normal 2 3 3 3 2 7 2" xfId="15688" xr:uid="{00000000-0005-0000-0000-0000493D0000}"/>
    <cellStyle name="Normal 2 3 3 3 2 8" xfId="15689" xr:uid="{00000000-0005-0000-0000-00004A3D0000}"/>
    <cellStyle name="Normal 2 3 3 3 2 8 2" xfId="15690" xr:uid="{00000000-0005-0000-0000-00004B3D0000}"/>
    <cellStyle name="Normal 2 3 3 3 2 9" xfId="15691" xr:uid="{00000000-0005-0000-0000-00004C3D0000}"/>
    <cellStyle name="Normal 2 3 3 3 3" xfId="15692" xr:uid="{00000000-0005-0000-0000-00004D3D0000}"/>
    <cellStyle name="Normal 2 3 3 3 3 2" xfId="15693" xr:uid="{00000000-0005-0000-0000-00004E3D0000}"/>
    <cellStyle name="Normal 2 3 3 3 3 2 2" xfId="15694" xr:uid="{00000000-0005-0000-0000-00004F3D0000}"/>
    <cellStyle name="Normal 2 3 3 3 3 2 2 2" xfId="15695" xr:uid="{00000000-0005-0000-0000-0000503D0000}"/>
    <cellStyle name="Normal 2 3 3 3 3 2 2 2 2" xfId="15696" xr:uid="{00000000-0005-0000-0000-0000513D0000}"/>
    <cellStyle name="Normal 2 3 3 3 3 2 2 3" xfId="15697" xr:uid="{00000000-0005-0000-0000-0000523D0000}"/>
    <cellStyle name="Normal 2 3 3 3 3 2 3" xfId="15698" xr:uid="{00000000-0005-0000-0000-0000533D0000}"/>
    <cellStyle name="Normal 2 3 3 3 3 2 3 2" xfId="15699" xr:uid="{00000000-0005-0000-0000-0000543D0000}"/>
    <cellStyle name="Normal 2 3 3 3 3 2 3 2 2" xfId="15700" xr:uid="{00000000-0005-0000-0000-0000553D0000}"/>
    <cellStyle name="Normal 2 3 3 3 3 2 3 3" xfId="15701" xr:uid="{00000000-0005-0000-0000-0000563D0000}"/>
    <cellStyle name="Normal 2 3 3 3 3 2 4" xfId="15702" xr:uid="{00000000-0005-0000-0000-0000573D0000}"/>
    <cellStyle name="Normal 2 3 3 3 3 2 4 2" xfId="15703" xr:uid="{00000000-0005-0000-0000-0000583D0000}"/>
    <cellStyle name="Normal 2 3 3 3 3 2 4 2 2" xfId="15704" xr:uid="{00000000-0005-0000-0000-0000593D0000}"/>
    <cellStyle name="Normal 2 3 3 3 3 2 4 3" xfId="15705" xr:uid="{00000000-0005-0000-0000-00005A3D0000}"/>
    <cellStyle name="Normal 2 3 3 3 3 2 5" xfId="15706" xr:uid="{00000000-0005-0000-0000-00005B3D0000}"/>
    <cellStyle name="Normal 2 3 3 3 3 2 5 2" xfId="15707" xr:uid="{00000000-0005-0000-0000-00005C3D0000}"/>
    <cellStyle name="Normal 2 3 3 3 3 2 6" xfId="15708" xr:uid="{00000000-0005-0000-0000-00005D3D0000}"/>
    <cellStyle name="Normal 2 3 3 3 3 2 6 2" xfId="15709" xr:uid="{00000000-0005-0000-0000-00005E3D0000}"/>
    <cellStyle name="Normal 2 3 3 3 3 2 7" xfId="15710" xr:uid="{00000000-0005-0000-0000-00005F3D0000}"/>
    <cellStyle name="Normal 2 3 3 3 3 3" xfId="15711" xr:uid="{00000000-0005-0000-0000-0000603D0000}"/>
    <cellStyle name="Normal 2 3 3 3 3 3 2" xfId="15712" xr:uid="{00000000-0005-0000-0000-0000613D0000}"/>
    <cellStyle name="Normal 2 3 3 3 3 3 2 2" xfId="15713" xr:uid="{00000000-0005-0000-0000-0000623D0000}"/>
    <cellStyle name="Normal 2 3 3 3 3 3 3" xfId="15714" xr:uid="{00000000-0005-0000-0000-0000633D0000}"/>
    <cellStyle name="Normal 2 3 3 3 3 4" xfId="15715" xr:uid="{00000000-0005-0000-0000-0000643D0000}"/>
    <cellStyle name="Normal 2 3 3 3 3 4 2" xfId="15716" xr:uid="{00000000-0005-0000-0000-0000653D0000}"/>
    <cellStyle name="Normal 2 3 3 3 3 4 2 2" xfId="15717" xr:uid="{00000000-0005-0000-0000-0000663D0000}"/>
    <cellStyle name="Normal 2 3 3 3 3 4 3" xfId="15718" xr:uid="{00000000-0005-0000-0000-0000673D0000}"/>
    <cellStyle name="Normal 2 3 3 3 3 5" xfId="15719" xr:uid="{00000000-0005-0000-0000-0000683D0000}"/>
    <cellStyle name="Normal 2 3 3 3 3 5 2" xfId="15720" xr:uid="{00000000-0005-0000-0000-0000693D0000}"/>
    <cellStyle name="Normal 2 3 3 3 3 5 2 2" xfId="15721" xr:uid="{00000000-0005-0000-0000-00006A3D0000}"/>
    <cellStyle name="Normal 2 3 3 3 3 5 3" xfId="15722" xr:uid="{00000000-0005-0000-0000-00006B3D0000}"/>
    <cellStyle name="Normal 2 3 3 3 3 6" xfId="15723" xr:uid="{00000000-0005-0000-0000-00006C3D0000}"/>
    <cellStyle name="Normal 2 3 3 3 3 6 2" xfId="15724" xr:uid="{00000000-0005-0000-0000-00006D3D0000}"/>
    <cellStyle name="Normal 2 3 3 3 3 7" xfId="15725" xr:uid="{00000000-0005-0000-0000-00006E3D0000}"/>
    <cellStyle name="Normal 2 3 3 3 3 7 2" xfId="15726" xr:uid="{00000000-0005-0000-0000-00006F3D0000}"/>
    <cellStyle name="Normal 2 3 3 3 3 8" xfId="15727" xr:uid="{00000000-0005-0000-0000-0000703D0000}"/>
    <cellStyle name="Normal 2 3 3 3 4" xfId="15728" xr:uid="{00000000-0005-0000-0000-0000713D0000}"/>
    <cellStyle name="Normal 2 3 3 3 4 2" xfId="15729" xr:uid="{00000000-0005-0000-0000-0000723D0000}"/>
    <cellStyle name="Normal 2 3 3 3 4 2 2" xfId="15730" xr:uid="{00000000-0005-0000-0000-0000733D0000}"/>
    <cellStyle name="Normal 2 3 3 3 4 2 2 2" xfId="15731" xr:uid="{00000000-0005-0000-0000-0000743D0000}"/>
    <cellStyle name="Normal 2 3 3 3 4 2 3" xfId="15732" xr:uid="{00000000-0005-0000-0000-0000753D0000}"/>
    <cellStyle name="Normal 2 3 3 3 4 3" xfId="15733" xr:uid="{00000000-0005-0000-0000-0000763D0000}"/>
    <cellStyle name="Normal 2 3 3 3 4 3 2" xfId="15734" xr:uid="{00000000-0005-0000-0000-0000773D0000}"/>
    <cellStyle name="Normal 2 3 3 3 4 3 2 2" xfId="15735" xr:uid="{00000000-0005-0000-0000-0000783D0000}"/>
    <cellStyle name="Normal 2 3 3 3 4 3 3" xfId="15736" xr:uid="{00000000-0005-0000-0000-0000793D0000}"/>
    <cellStyle name="Normal 2 3 3 3 4 4" xfId="15737" xr:uid="{00000000-0005-0000-0000-00007A3D0000}"/>
    <cellStyle name="Normal 2 3 3 3 4 4 2" xfId="15738" xr:uid="{00000000-0005-0000-0000-00007B3D0000}"/>
    <cellStyle name="Normal 2 3 3 3 4 4 2 2" xfId="15739" xr:uid="{00000000-0005-0000-0000-00007C3D0000}"/>
    <cellStyle name="Normal 2 3 3 3 4 4 3" xfId="15740" xr:uid="{00000000-0005-0000-0000-00007D3D0000}"/>
    <cellStyle name="Normal 2 3 3 3 4 5" xfId="15741" xr:uid="{00000000-0005-0000-0000-00007E3D0000}"/>
    <cellStyle name="Normal 2 3 3 3 4 5 2" xfId="15742" xr:uid="{00000000-0005-0000-0000-00007F3D0000}"/>
    <cellStyle name="Normal 2 3 3 3 4 6" xfId="15743" xr:uid="{00000000-0005-0000-0000-0000803D0000}"/>
    <cellStyle name="Normal 2 3 3 3 4 6 2" xfId="15744" xr:uid="{00000000-0005-0000-0000-0000813D0000}"/>
    <cellStyle name="Normal 2 3 3 3 4 7" xfId="15745" xr:uid="{00000000-0005-0000-0000-0000823D0000}"/>
    <cellStyle name="Normal 2 3 3 3 5" xfId="15746" xr:uid="{00000000-0005-0000-0000-0000833D0000}"/>
    <cellStyle name="Normal 2 3 3 3 5 2" xfId="15747" xr:uid="{00000000-0005-0000-0000-0000843D0000}"/>
    <cellStyle name="Normal 2 3 3 3 5 2 2" xfId="15748" xr:uid="{00000000-0005-0000-0000-0000853D0000}"/>
    <cellStyle name="Normal 2 3 3 3 5 2 2 2" xfId="15749" xr:uid="{00000000-0005-0000-0000-0000863D0000}"/>
    <cellStyle name="Normal 2 3 3 3 5 2 3" xfId="15750" xr:uid="{00000000-0005-0000-0000-0000873D0000}"/>
    <cellStyle name="Normal 2 3 3 3 5 3" xfId="15751" xr:uid="{00000000-0005-0000-0000-0000883D0000}"/>
    <cellStyle name="Normal 2 3 3 3 5 3 2" xfId="15752" xr:uid="{00000000-0005-0000-0000-0000893D0000}"/>
    <cellStyle name="Normal 2 3 3 3 5 3 2 2" xfId="15753" xr:uid="{00000000-0005-0000-0000-00008A3D0000}"/>
    <cellStyle name="Normal 2 3 3 3 5 3 3" xfId="15754" xr:uid="{00000000-0005-0000-0000-00008B3D0000}"/>
    <cellStyle name="Normal 2 3 3 3 5 4" xfId="15755" xr:uid="{00000000-0005-0000-0000-00008C3D0000}"/>
    <cellStyle name="Normal 2 3 3 3 5 4 2" xfId="15756" xr:uid="{00000000-0005-0000-0000-00008D3D0000}"/>
    <cellStyle name="Normal 2 3 3 3 5 4 2 2" xfId="15757" xr:uid="{00000000-0005-0000-0000-00008E3D0000}"/>
    <cellStyle name="Normal 2 3 3 3 5 4 3" xfId="15758" xr:uid="{00000000-0005-0000-0000-00008F3D0000}"/>
    <cellStyle name="Normal 2 3 3 3 5 5" xfId="15759" xr:uid="{00000000-0005-0000-0000-0000903D0000}"/>
    <cellStyle name="Normal 2 3 3 3 5 5 2" xfId="15760" xr:uid="{00000000-0005-0000-0000-0000913D0000}"/>
    <cellStyle name="Normal 2 3 3 3 5 6" xfId="15761" xr:uid="{00000000-0005-0000-0000-0000923D0000}"/>
    <cellStyle name="Normal 2 3 3 3 5 6 2" xfId="15762" xr:uid="{00000000-0005-0000-0000-0000933D0000}"/>
    <cellStyle name="Normal 2 3 3 3 5 7" xfId="15763" xr:uid="{00000000-0005-0000-0000-0000943D0000}"/>
    <cellStyle name="Normal 2 3 3 3 6" xfId="15764" xr:uid="{00000000-0005-0000-0000-0000953D0000}"/>
    <cellStyle name="Normal 2 3 3 3 6 2" xfId="15765" xr:uid="{00000000-0005-0000-0000-0000963D0000}"/>
    <cellStyle name="Normal 2 3 3 3 6 2 2" xfId="15766" xr:uid="{00000000-0005-0000-0000-0000973D0000}"/>
    <cellStyle name="Normal 2 3 3 3 6 3" xfId="15767" xr:uid="{00000000-0005-0000-0000-0000983D0000}"/>
    <cellStyle name="Normal 2 3 3 3 7" xfId="15768" xr:uid="{00000000-0005-0000-0000-0000993D0000}"/>
    <cellStyle name="Normal 2 3 3 3 7 2" xfId="15769" xr:uid="{00000000-0005-0000-0000-00009A3D0000}"/>
    <cellStyle name="Normal 2 3 3 3 7 2 2" xfId="15770" xr:uid="{00000000-0005-0000-0000-00009B3D0000}"/>
    <cellStyle name="Normal 2 3 3 3 7 3" xfId="15771" xr:uid="{00000000-0005-0000-0000-00009C3D0000}"/>
    <cellStyle name="Normal 2 3 3 3 8" xfId="15772" xr:uid="{00000000-0005-0000-0000-00009D3D0000}"/>
    <cellStyle name="Normal 2 3 3 3 8 2" xfId="15773" xr:uid="{00000000-0005-0000-0000-00009E3D0000}"/>
    <cellStyle name="Normal 2 3 3 3 8 2 2" xfId="15774" xr:uid="{00000000-0005-0000-0000-00009F3D0000}"/>
    <cellStyle name="Normal 2 3 3 3 8 3" xfId="15775" xr:uid="{00000000-0005-0000-0000-0000A03D0000}"/>
    <cellStyle name="Normal 2 3 3 3 9" xfId="15776" xr:uid="{00000000-0005-0000-0000-0000A13D0000}"/>
    <cellStyle name="Normal 2 3 3 3 9 2" xfId="15777" xr:uid="{00000000-0005-0000-0000-0000A23D0000}"/>
    <cellStyle name="Normal 2 3 3 4" xfId="15778" xr:uid="{00000000-0005-0000-0000-0000A33D0000}"/>
    <cellStyle name="Normal 2 3 3 4 2" xfId="15779" xr:uid="{00000000-0005-0000-0000-0000A43D0000}"/>
    <cellStyle name="Normal 2 3 3 4 2 2" xfId="15780" xr:uid="{00000000-0005-0000-0000-0000A53D0000}"/>
    <cellStyle name="Normal 2 3 3 4 2 2 2" xfId="15781" xr:uid="{00000000-0005-0000-0000-0000A63D0000}"/>
    <cellStyle name="Normal 2 3 3 4 2 2 2 2" xfId="15782" xr:uid="{00000000-0005-0000-0000-0000A73D0000}"/>
    <cellStyle name="Normal 2 3 3 4 2 2 3" xfId="15783" xr:uid="{00000000-0005-0000-0000-0000A83D0000}"/>
    <cellStyle name="Normal 2 3 3 4 2 3" xfId="15784" xr:uid="{00000000-0005-0000-0000-0000A93D0000}"/>
    <cellStyle name="Normal 2 3 3 4 2 3 2" xfId="15785" xr:uid="{00000000-0005-0000-0000-0000AA3D0000}"/>
    <cellStyle name="Normal 2 3 3 4 2 3 2 2" xfId="15786" xr:uid="{00000000-0005-0000-0000-0000AB3D0000}"/>
    <cellStyle name="Normal 2 3 3 4 2 3 3" xfId="15787" xr:uid="{00000000-0005-0000-0000-0000AC3D0000}"/>
    <cellStyle name="Normal 2 3 3 4 2 4" xfId="15788" xr:uid="{00000000-0005-0000-0000-0000AD3D0000}"/>
    <cellStyle name="Normal 2 3 3 4 2 4 2" xfId="15789" xr:uid="{00000000-0005-0000-0000-0000AE3D0000}"/>
    <cellStyle name="Normal 2 3 3 4 2 4 2 2" xfId="15790" xr:uid="{00000000-0005-0000-0000-0000AF3D0000}"/>
    <cellStyle name="Normal 2 3 3 4 2 4 3" xfId="15791" xr:uid="{00000000-0005-0000-0000-0000B03D0000}"/>
    <cellStyle name="Normal 2 3 3 4 2 5" xfId="15792" xr:uid="{00000000-0005-0000-0000-0000B13D0000}"/>
    <cellStyle name="Normal 2 3 3 4 2 5 2" xfId="15793" xr:uid="{00000000-0005-0000-0000-0000B23D0000}"/>
    <cellStyle name="Normal 2 3 3 4 2 6" xfId="15794" xr:uid="{00000000-0005-0000-0000-0000B33D0000}"/>
    <cellStyle name="Normal 2 3 3 4 2 6 2" xfId="15795" xr:uid="{00000000-0005-0000-0000-0000B43D0000}"/>
    <cellStyle name="Normal 2 3 3 4 2 7" xfId="15796" xr:uid="{00000000-0005-0000-0000-0000B53D0000}"/>
    <cellStyle name="Normal 2 3 3 4 3" xfId="15797" xr:uid="{00000000-0005-0000-0000-0000B63D0000}"/>
    <cellStyle name="Normal 2 3 3 4 3 2" xfId="15798" xr:uid="{00000000-0005-0000-0000-0000B73D0000}"/>
    <cellStyle name="Normal 2 3 3 4 3 2 2" xfId="15799" xr:uid="{00000000-0005-0000-0000-0000B83D0000}"/>
    <cellStyle name="Normal 2 3 3 4 3 2 2 2" xfId="15800" xr:uid="{00000000-0005-0000-0000-0000B93D0000}"/>
    <cellStyle name="Normal 2 3 3 4 3 2 3" xfId="15801" xr:uid="{00000000-0005-0000-0000-0000BA3D0000}"/>
    <cellStyle name="Normal 2 3 3 4 3 3" xfId="15802" xr:uid="{00000000-0005-0000-0000-0000BB3D0000}"/>
    <cellStyle name="Normal 2 3 3 4 3 3 2" xfId="15803" xr:uid="{00000000-0005-0000-0000-0000BC3D0000}"/>
    <cellStyle name="Normal 2 3 3 4 3 3 2 2" xfId="15804" xr:uid="{00000000-0005-0000-0000-0000BD3D0000}"/>
    <cellStyle name="Normal 2 3 3 4 3 3 3" xfId="15805" xr:uid="{00000000-0005-0000-0000-0000BE3D0000}"/>
    <cellStyle name="Normal 2 3 3 4 3 4" xfId="15806" xr:uid="{00000000-0005-0000-0000-0000BF3D0000}"/>
    <cellStyle name="Normal 2 3 3 4 3 4 2" xfId="15807" xr:uid="{00000000-0005-0000-0000-0000C03D0000}"/>
    <cellStyle name="Normal 2 3 3 4 3 4 2 2" xfId="15808" xr:uid="{00000000-0005-0000-0000-0000C13D0000}"/>
    <cellStyle name="Normal 2 3 3 4 3 4 3" xfId="15809" xr:uid="{00000000-0005-0000-0000-0000C23D0000}"/>
    <cellStyle name="Normal 2 3 3 4 3 5" xfId="15810" xr:uid="{00000000-0005-0000-0000-0000C33D0000}"/>
    <cellStyle name="Normal 2 3 3 4 3 5 2" xfId="15811" xr:uid="{00000000-0005-0000-0000-0000C43D0000}"/>
    <cellStyle name="Normal 2 3 3 4 3 6" xfId="15812" xr:uid="{00000000-0005-0000-0000-0000C53D0000}"/>
    <cellStyle name="Normal 2 3 3 4 3 6 2" xfId="15813" xr:uid="{00000000-0005-0000-0000-0000C63D0000}"/>
    <cellStyle name="Normal 2 3 3 4 3 7" xfId="15814" xr:uid="{00000000-0005-0000-0000-0000C73D0000}"/>
    <cellStyle name="Normal 2 3 3 4 4" xfId="15815" xr:uid="{00000000-0005-0000-0000-0000C83D0000}"/>
    <cellStyle name="Normal 2 3 3 4 4 2" xfId="15816" xr:uid="{00000000-0005-0000-0000-0000C93D0000}"/>
    <cellStyle name="Normal 2 3 3 4 4 2 2" xfId="15817" xr:uid="{00000000-0005-0000-0000-0000CA3D0000}"/>
    <cellStyle name="Normal 2 3 3 4 4 3" xfId="15818" xr:uid="{00000000-0005-0000-0000-0000CB3D0000}"/>
    <cellStyle name="Normal 2 3 3 4 5" xfId="15819" xr:uid="{00000000-0005-0000-0000-0000CC3D0000}"/>
    <cellStyle name="Normal 2 3 3 4 5 2" xfId="15820" xr:uid="{00000000-0005-0000-0000-0000CD3D0000}"/>
    <cellStyle name="Normal 2 3 3 4 5 2 2" xfId="15821" xr:uid="{00000000-0005-0000-0000-0000CE3D0000}"/>
    <cellStyle name="Normal 2 3 3 4 5 3" xfId="15822" xr:uid="{00000000-0005-0000-0000-0000CF3D0000}"/>
    <cellStyle name="Normal 2 3 3 4 6" xfId="15823" xr:uid="{00000000-0005-0000-0000-0000D03D0000}"/>
    <cellStyle name="Normal 2 3 3 4 6 2" xfId="15824" xr:uid="{00000000-0005-0000-0000-0000D13D0000}"/>
    <cellStyle name="Normal 2 3 3 4 6 2 2" xfId="15825" xr:uid="{00000000-0005-0000-0000-0000D23D0000}"/>
    <cellStyle name="Normal 2 3 3 4 6 3" xfId="15826" xr:uid="{00000000-0005-0000-0000-0000D33D0000}"/>
    <cellStyle name="Normal 2 3 3 4 7" xfId="15827" xr:uid="{00000000-0005-0000-0000-0000D43D0000}"/>
    <cellStyle name="Normal 2 3 3 4 7 2" xfId="15828" xr:uid="{00000000-0005-0000-0000-0000D53D0000}"/>
    <cellStyle name="Normal 2 3 3 4 8" xfId="15829" xr:uid="{00000000-0005-0000-0000-0000D63D0000}"/>
    <cellStyle name="Normal 2 3 3 4 8 2" xfId="15830" xr:uid="{00000000-0005-0000-0000-0000D73D0000}"/>
    <cellStyle name="Normal 2 3 3 4 9" xfId="15831" xr:uid="{00000000-0005-0000-0000-0000D83D0000}"/>
    <cellStyle name="Normal 2 3 3 5" xfId="15832" xr:uid="{00000000-0005-0000-0000-0000D93D0000}"/>
    <cellStyle name="Normal 2 3 3 5 2" xfId="15833" xr:uid="{00000000-0005-0000-0000-0000DA3D0000}"/>
    <cellStyle name="Normal 2 3 3 5 2 2" xfId="15834" xr:uid="{00000000-0005-0000-0000-0000DB3D0000}"/>
    <cellStyle name="Normal 2 3 3 5 2 2 2" xfId="15835" xr:uid="{00000000-0005-0000-0000-0000DC3D0000}"/>
    <cellStyle name="Normal 2 3 3 5 2 2 2 2" xfId="15836" xr:uid="{00000000-0005-0000-0000-0000DD3D0000}"/>
    <cellStyle name="Normal 2 3 3 5 2 2 3" xfId="15837" xr:uid="{00000000-0005-0000-0000-0000DE3D0000}"/>
    <cellStyle name="Normal 2 3 3 5 2 3" xfId="15838" xr:uid="{00000000-0005-0000-0000-0000DF3D0000}"/>
    <cellStyle name="Normal 2 3 3 5 2 3 2" xfId="15839" xr:uid="{00000000-0005-0000-0000-0000E03D0000}"/>
    <cellStyle name="Normal 2 3 3 5 2 3 2 2" xfId="15840" xr:uid="{00000000-0005-0000-0000-0000E13D0000}"/>
    <cellStyle name="Normal 2 3 3 5 2 3 3" xfId="15841" xr:uid="{00000000-0005-0000-0000-0000E23D0000}"/>
    <cellStyle name="Normal 2 3 3 5 2 4" xfId="15842" xr:uid="{00000000-0005-0000-0000-0000E33D0000}"/>
    <cellStyle name="Normal 2 3 3 5 2 4 2" xfId="15843" xr:uid="{00000000-0005-0000-0000-0000E43D0000}"/>
    <cellStyle name="Normal 2 3 3 5 2 4 2 2" xfId="15844" xr:uid="{00000000-0005-0000-0000-0000E53D0000}"/>
    <cellStyle name="Normal 2 3 3 5 2 4 3" xfId="15845" xr:uid="{00000000-0005-0000-0000-0000E63D0000}"/>
    <cellStyle name="Normal 2 3 3 5 2 5" xfId="15846" xr:uid="{00000000-0005-0000-0000-0000E73D0000}"/>
    <cellStyle name="Normal 2 3 3 5 2 5 2" xfId="15847" xr:uid="{00000000-0005-0000-0000-0000E83D0000}"/>
    <cellStyle name="Normal 2 3 3 5 2 6" xfId="15848" xr:uid="{00000000-0005-0000-0000-0000E93D0000}"/>
    <cellStyle name="Normal 2 3 3 5 2 6 2" xfId="15849" xr:uid="{00000000-0005-0000-0000-0000EA3D0000}"/>
    <cellStyle name="Normal 2 3 3 5 2 7" xfId="15850" xr:uid="{00000000-0005-0000-0000-0000EB3D0000}"/>
    <cellStyle name="Normal 2 3 3 5 3" xfId="15851" xr:uid="{00000000-0005-0000-0000-0000EC3D0000}"/>
    <cellStyle name="Normal 2 3 3 5 3 2" xfId="15852" xr:uid="{00000000-0005-0000-0000-0000ED3D0000}"/>
    <cellStyle name="Normal 2 3 3 5 3 2 2" xfId="15853" xr:uid="{00000000-0005-0000-0000-0000EE3D0000}"/>
    <cellStyle name="Normal 2 3 3 5 3 3" xfId="15854" xr:uid="{00000000-0005-0000-0000-0000EF3D0000}"/>
    <cellStyle name="Normal 2 3 3 5 4" xfId="15855" xr:uid="{00000000-0005-0000-0000-0000F03D0000}"/>
    <cellStyle name="Normal 2 3 3 5 4 2" xfId="15856" xr:uid="{00000000-0005-0000-0000-0000F13D0000}"/>
    <cellStyle name="Normal 2 3 3 5 4 2 2" xfId="15857" xr:uid="{00000000-0005-0000-0000-0000F23D0000}"/>
    <cellStyle name="Normal 2 3 3 5 4 3" xfId="15858" xr:uid="{00000000-0005-0000-0000-0000F33D0000}"/>
    <cellStyle name="Normal 2 3 3 5 5" xfId="15859" xr:uid="{00000000-0005-0000-0000-0000F43D0000}"/>
    <cellStyle name="Normal 2 3 3 5 5 2" xfId="15860" xr:uid="{00000000-0005-0000-0000-0000F53D0000}"/>
    <cellStyle name="Normal 2 3 3 5 5 2 2" xfId="15861" xr:uid="{00000000-0005-0000-0000-0000F63D0000}"/>
    <cellStyle name="Normal 2 3 3 5 5 3" xfId="15862" xr:uid="{00000000-0005-0000-0000-0000F73D0000}"/>
    <cellStyle name="Normal 2 3 3 5 6" xfId="15863" xr:uid="{00000000-0005-0000-0000-0000F83D0000}"/>
    <cellStyle name="Normal 2 3 3 5 6 2" xfId="15864" xr:uid="{00000000-0005-0000-0000-0000F93D0000}"/>
    <cellStyle name="Normal 2 3 3 5 7" xfId="15865" xr:uid="{00000000-0005-0000-0000-0000FA3D0000}"/>
    <cellStyle name="Normal 2 3 3 5 7 2" xfId="15866" xr:uid="{00000000-0005-0000-0000-0000FB3D0000}"/>
    <cellStyle name="Normal 2 3 3 5 8" xfId="15867" xr:uid="{00000000-0005-0000-0000-0000FC3D0000}"/>
    <cellStyle name="Normal 2 3 3 6" xfId="15868" xr:uid="{00000000-0005-0000-0000-0000FD3D0000}"/>
    <cellStyle name="Normal 2 3 3 6 2" xfId="15869" xr:uid="{00000000-0005-0000-0000-0000FE3D0000}"/>
    <cellStyle name="Normal 2 3 3 6 2 2" xfId="15870" xr:uid="{00000000-0005-0000-0000-0000FF3D0000}"/>
    <cellStyle name="Normal 2 3 3 6 2 2 2" xfId="15871" xr:uid="{00000000-0005-0000-0000-0000003E0000}"/>
    <cellStyle name="Normal 2 3 3 6 2 3" xfId="15872" xr:uid="{00000000-0005-0000-0000-0000013E0000}"/>
    <cellStyle name="Normal 2 3 3 6 3" xfId="15873" xr:uid="{00000000-0005-0000-0000-0000023E0000}"/>
    <cellStyle name="Normal 2 3 3 6 3 2" xfId="15874" xr:uid="{00000000-0005-0000-0000-0000033E0000}"/>
    <cellStyle name="Normal 2 3 3 6 3 2 2" xfId="15875" xr:uid="{00000000-0005-0000-0000-0000043E0000}"/>
    <cellStyle name="Normal 2 3 3 6 3 3" xfId="15876" xr:uid="{00000000-0005-0000-0000-0000053E0000}"/>
    <cellStyle name="Normal 2 3 3 6 4" xfId="15877" xr:uid="{00000000-0005-0000-0000-0000063E0000}"/>
    <cellStyle name="Normal 2 3 3 6 4 2" xfId="15878" xr:uid="{00000000-0005-0000-0000-0000073E0000}"/>
    <cellStyle name="Normal 2 3 3 6 4 2 2" xfId="15879" xr:uid="{00000000-0005-0000-0000-0000083E0000}"/>
    <cellStyle name="Normal 2 3 3 6 4 3" xfId="15880" xr:uid="{00000000-0005-0000-0000-0000093E0000}"/>
    <cellStyle name="Normal 2 3 3 6 5" xfId="15881" xr:uid="{00000000-0005-0000-0000-00000A3E0000}"/>
    <cellStyle name="Normal 2 3 3 6 5 2" xfId="15882" xr:uid="{00000000-0005-0000-0000-00000B3E0000}"/>
    <cellStyle name="Normal 2 3 3 6 6" xfId="15883" xr:uid="{00000000-0005-0000-0000-00000C3E0000}"/>
    <cellStyle name="Normal 2 3 3 6 6 2" xfId="15884" xr:uid="{00000000-0005-0000-0000-00000D3E0000}"/>
    <cellStyle name="Normal 2 3 3 6 7" xfId="15885" xr:uid="{00000000-0005-0000-0000-00000E3E0000}"/>
    <cellStyle name="Normal 2 3 3 7" xfId="15886" xr:uid="{00000000-0005-0000-0000-00000F3E0000}"/>
    <cellStyle name="Normal 2 3 3 7 2" xfId="15887" xr:uid="{00000000-0005-0000-0000-0000103E0000}"/>
    <cellStyle name="Normal 2 3 3 7 2 2" xfId="15888" xr:uid="{00000000-0005-0000-0000-0000113E0000}"/>
    <cellStyle name="Normal 2 3 3 7 2 2 2" xfId="15889" xr:uid="{00000000-0005-0000-0000-0000123E0000}"/>
    <cellStyle name="Normal 2 3 3 7 2 3" xfId="15890" xr:uid="{00000000-0005-0000-0000-0000133E0000}"/>
    <cellStyle name="Normal 2 3 3 7 3" xfId="15891" xr:uid="{00000000-0005-0000-0000-0000143E0000}"/>
    <cellStyle name="Normal 2 3 3 7 3 2" xfId="15892" xr:uid="{00000000-0005-0000-0000-0000153E0000}"/>
    <cellStyle name="Normal 2 3 3 7 3 2 2" xfId="15893" xr:uid="{00000000-0005-0000-0000-0000163E0000}"/>
    <cellStyle name="Normal 2 3 3 7 3 3" xfId="15894" xr:uid="{00000000-0005-0000-0000-0000173E0000}"/>
    <cellStyle name="Normal 2 3 3 7 4" xfId="15895" xr:uid="{00000000-0005-0000-0000-0000183E0000}"/>
    <cellStyle name="Normal 2 3 3 7 4 2" xfId="15896" xr:uid="{00000000-0005-0000-0000-0000193E0000}"/>
    <cellStyle name="Normal 2 3 3 7 4 2 2" xfId="15897" xr:uid="{00000000-0005-0000-0000-00001A3E0000}"/>
    <cellStyle name="Normal 2 3 3 7 4 3" xfId="15898" xr:uid="{00000000-0005-0000-0000-00001B3E0000}"/>
    <cellStyle name="Normal 2 3 3 7 5" xfId="15899" xr:uid="{00000000-0005-0000-0000-00001C3E0000}"/>
    <cellStyle name="Normal 2 3 3 7 5 2" xfId="15900" xr:uid="{00000000-0005-0000-0000-00001D3E0000}"/>
    <cellStyle name="Normal 2 3 3 7 6" xfId="15901" xr:uid="{00000000-0005-0000-0000-00001E3E0000}"/>
    <cellStyle name="Normal 2 3 3 7 6 2" xfId="15902" xr:uid="{00000000-0005-0000-0000-00001F3E0000}"/>
    <cellStyle name="Normal 2 3 3 7 7" xfId="15903" xr:uid="{00000000-0005-0000-0000-0000203E0000}"/>
    <cellStyle name="Normal 2 3 3 8" xfId="15904" xr:uid="{00000000-0005-0000-0000-0000213E0000}"/>
    <cellStyle name="Normal 2 3 3 8 2" xfId="15905" xr:uid="{00000000-0005-0000-0000-0000223E0000}"/>
    <cellStyle name="Normal 2 3 3 8 2 2" xfId="15906" xr:uid="{00000000-0005-0000-0000-0000233E0000}"/>
    <cellStyle name="Normal 2 3 3 8 3" xfId="15907" xr:uid="{00000000-0005-0000-0000-0000243E0000}"/>
    <cellStyle name="Normal 2 3 3 9" xfId="15908" xr:uid="{00000000-0005-0000-0000-0000253E0000}"/>
    <cellStyle name="Normal 2 3 3 9 2" xfId="15909" xr:uid="{00000000-0005-0000-0000-0000263E0000}"/>
    <cellStyle name="Normal 2 3 3 9 2 2" xfId="15910" xr:uid="{00000000-0005-0000-0000-0000273E0000}"/>
    <cellStyle name="Normal 2 3 3 9 3" xfId="15911" xr:uid="{00000000-0005-0000-0000-0000283E0000}"/>
    <cellStyle name="Normal 2 3 3_Confidential Information" xfId="15912" xr:uid="{00000000-0005-0000-0000-0000293E0000}"/>
    <cellStyle name="Normal 2 3 4" xfId="15913" xr:uid="{00000000-0005-0000-0000-00002A3E0000}"/>
    <cellStyle name="Normal 2 3 4 10" xfId="15914" xr:uid="{00000000-0005-0000-0000-00002B3E0000}"/>
    <cellStyle name="Normal 2 3 4 10 2" xfId="15915" xr:uid="{00000000-0005-0000-0000-00002C3E0000}"/>
    <cellStyle name="Normal 2 3 4 11" xfId="15916" xr:uid="{00000000-0005-0000-0000-00002D3E0000}"/>
    <cellStyle name="Normal 2 3 4 2" xfId="15917" xr:uid="{00000000-0005-0000-0000-00002E3E0000}"/>
    <cellStyle name="Normal 2 3 4 2 2" xfId="15918" xr:uid="{00000000-0005-0000-0000-00002F3E0000}"/>
    <cellStyle name="Normal 2 3 4 2 2 2" xfId="15919" xr:uid="{00000000-0005-0000-0000-0000303E0000}"/>
    <cellStyle name="Normal 2 3 4 2 2 2 2" xfId="15920" xr:uid="{00000000-0005-0000-0000-0000313E0000}"/>
    <cellStyle name="Normal 2 3 4 2 2 2 2 2" xfId="15921" xr:uid="{00000000-0005-0000-0000-0000323E0000}"/>
    <cellStyle name="Normal 2 3 4 2 2 2 3" xfId="15922" xr:uid="{00000000-0005-0000-0000-0000333E0000}"/>
    <cellStyle name="Normal 2 3 4 2 2 3" xfId="15923" xr:uid="{00000000-0005-0000-0000-0000343E0000}"/>
    <cellStyle name="Normal 2 3 4 2 2 3 2" xfId="15924" xr:uid="{00000000-0005-0000-0000-0000353E0000}"/>
    <cellStyle name="Normal 2 3 4 2 2 3 2 2" xfId="15925" xr:uid="{00000000-0005-0000-0000-0000363E0000}"/>
    <cellStyle name="Normal 2 3 4 2 2 3 3" xfId="15926" xr:uid="{00000000-0005-0000-0000-0000373E0000}"/>
    <cellStyle name="Normal 2 3 4 2 2 4" xfId="15927" xr:uid="{00000000-0005-0000-0000-0000383E0000}"/>
    <cellStyle name="Normal 2 3 4 2 2 4 2" xfId="15928" xr:uid="{00000000-0005-0000-0000-0000393E0000}"/>
    <cellStyle name="Normal 2 3 4 2 2 4 2 2" xfId="15929" xr:uid="{00000000-0005-0000-0000-00003A3E0000}"/>
    <cellStyle name="Normal 2 3 4 2 2 4 3" xfId="15930" xr:uid="{00000000-0005-0000-0000-00003B3E0000}"/>
    <cellStyle name="Normal 2 3 4 2 2 5" xfId="15931" xr:uid="{00000000-0005-0000-0000-00003C3E0000}"/>
    <cellStyle name="Normal 2 3 4 2 2 5 2" xfId="15932" xr:uid="{00000000-0005-0000-0000-00003D3E0000}"/>
    <cellStyle name="Normal 2 3 4 2 2 6" xfId="15933" xr:uid="{00000000-0005-0000-0000-00003E3E0000}"/>
    <cellStyle name="Normal 2 3 4 2 2 6 2" xfId="15934" xr:uid="{00000000-0005-0000-0000-00003F3E0000}"/>
    <cellStyle name="Normal 2 3 4 2 2 7" xfId="15935" xr:uid="{00000000-0005-0000-0000-0000403E0000}"/>
    <cellStyle name="Normal 2 3 4 2 3" xfId="15936" xr:uid="{00000000-0005-0000-0000-0000413E0000}"/>
    <cellStyle name="Normal 2 3 4 2 3 2" xfId="15937" xr:uid="{00000000-0005-0000-0000-0000423E0000}"/>
    <cellStyle name="Normal 2 3 4 2 3 2 2" xfId="15938" xr:uid="{00000000-0005-0000-0000-0000433E0000}"/>
    <cellStyle name="Normal 2 3 4 2 3 2 2 2" xfId="15939" xr:uid="{00000000-0005-0000-0000-0000443E0000}"/>
    <cellStyle name="Normal 2 3 4 2 3 2 3" xfId="15940" xr:uid="{00000000-0005-0000-0000-0000453E0000}"/>
    <cellStyle name="Normal 2 3 4 2 3 3" xfId="15941" xr:uid="{00000000-0005-0000-0000-0000463E0000}"/>
    <cellStyle name="Normal 2 3 4 2 3 3 2" xfId="15942" xr:uid="{00000000-0005-0000-0000-0000473E0000}"/>
    <cellStyle name="Normal 2 3 4 2 3 3 2 2" xfId="15943" xr:uid="{00000000-0005-0000-0000-0000483E0000}"/>
    <cellStyle name="Normal 2 3 4 2 3 3 3" xfId="15944" xr:uid="{00000000-0005-0000-0000-0000493E0000}"/>
    <cellStyle name="Normal 2 3 4 2 3 4" xfId="15945" xr:uid="{00000000-0005-0000-0000-00004A3E0000}"/>
    <cellStyle name="Normal 2 3 4 2 3 4 2" xfId="15946" xr:uid="{00000000-0005-0000-0000-00004B3E0000}"/>
    <cellStyle name="Normal 2 3 4 2 3 4 2 2" xfId="15947" xr:uid="{00000000-0005-0000-0000-00004C3E0000}"/>
    <cellStyle name="Normal 2 3 4 2 3 4 3" xfId="15948" xr:uid="{00000000-0005-0000-0000-00004D3E0000}"/>
    <cellStyle name="Normal 2 3 4 2 3 5" xfId="15949" xr:uid="{00000000-0005-0000-0000-00004E3E0000}"/>
    <cellStyle name="Normal 2 3 4 2 3 5 2" xfId="15950" xr:uid="{00000000-0005-0000-0000-00004F3E0000}"/>
    <cellStyle name="Normal 2 3 4 2 3 6" xfId="15951" xr:uid="{00000000-0005-0000-0000-0000503E0000}"/>
    <cellStyle name="Normal 2 3 4 2 3 6 2" xfId="15952" xr:uid="{00000000-0005-0000-0000-0000513E0000}"/>
    <cellStyle name="Normal 2 3 4 2 3 7" xfId="15953" xr:uid="{00000000-0005-0000-0000-0000523E0000}"/>
    <cellStyle name="Normal 2 3 4 2 4" xfId="15954" xr:uid="{00000000-0005-0000-0000-0000533E0000}"/>
    <cellStyle name="Normal 2 3 4 2 4 2" xfId="15955" xr:uid="{00000000-0005-0000-0000-0000543E0000}"/>
    <cellStyle name="Normal 2 3 4 2 4 2 2" xfId="15956" xr:uid="{00000000-0005-0000-0000-0000553E0000}"/>
    <cellStyle name="Normal 2 3 4 2 4 3" xfId="15957" xr:uid="{00000000-0005-0000-0000-0000563E0000}"/>
    <cellStyle name="Normal 2 3 4 2 5" xfId="15958" xr:uid="{00000000-0005-0000-0000-0000573E0000}"/>
    <cellStyle name="Normal 2 3 4 2 5 2" xfId="15959" xr:uid="{00000000-0005-0000-0000-0000583E0000}"/>
    <cellStyle name="Normal 2 3 4 2 5 2 2" xfId="15960" xr:uid="{00000000-0005-0000-0000-0000593E0000}"/>
    <cellStyle name="Normal 2 3 4 2 5 3" xfId="15961" xr:uid="{00000000-0005-0000-0000-00005A3E0000}"/>
    <cellStyle name="Normal 2 3 4 2 6" xfId="15962" xr:uid="{00000000-0005-0000-0000-00005B3E0000}"/>
    <cellStyle name="Normal 2 3 4 2 6 2" xfId="15963" xr:uid="{00000000-0005-0000-0000-00005C3E0000}"/>
    <cellStyle name="Normal 2 3 4 2 6 2 2" xfId="15964" xr:uid="{00000000-0005-0000-0000-00005D3E0000}"/>
    <cellStyle name="Normal 2 3 4 2 6 3" xfId="15965" xr:uid="{00000000-0005-0000-0000-00005E3E0000}"/>
    <cellStyle name="Normal 2 3 4 2 7" xfId="15966" xr:uid="{00000000-0005-0000-0000-00005F3E0000}"/>
    <cellStyle name="Normal 2 3 4 2 7 2" xfId="15967" xr:uid="{00000000-0005-0000-0000-0000603E0000}"/>
    <cellStyle name="Normal 2 3 4 2 8" xfId="15968" xr:uid="{00000000-0005-0000-0000-0000613E0000}"/>
    <cellStyle name="Normal 2 3 4 2 8 2" xfId="15969" xr:uid="{00000000-0005-0000-0000-0000623E0000}"/>
    <cellStyle name="Normal 2 3 4 2 9" xfId="15970" xr:uid="{00000000-0005-0000-0000-0000633E0000}"/>
    <cellStyle name="Normal 2 3 4 3" xfId="15971" xr:uid="{00000000-0005-0000-0000-0000643E0000}"/>
    <cellStyle name="Normal 2 3 4 3 2" xfId="15972" xr:uid="{00000000-0005-0000-0000-0000653E0000}"/>
    <cellStyle name="Normal 2 3 4 3 2 2" xfId="15973" xr:uid="{00000000-0005-0000-0000-0000663E0000}"/>
    <cellStyle name="Normal 2 3 4 3 2 2 2" xfId="15974" xr:uid="{00000000-0005-0000-0000-0000673E0000}"/>
    <cellStyle name="Normal 2 3 4 3 2 2 2 2" xfId="15975" xr:uid="{00000000-0005-0000-0000-0000683E0000}"/>
    <cellStyle name="Normal 2 3 4 3 2 2 3" xfId="15976" xr:uid="{00000000-0005-0000-0000-0000693E0000}"/>
    <cellStyle name="Normal 2 3 4 3 2 3" xfId="15977" xr:uid="{00000000-0005-0000-0000-00006A3E0000}"/>
    <cellStyle name="Normal 2 3 4 3 2 3 2" xfId="15978" xr:uid="{00000000-0005-0000-0000-00006B3E0000}"/>
    <cellStyle name="Normal 2 3 4 3 2 3 2 2" xfId="15979" xr:uid="{00000000-0005-0000-0000-00006C3E0000}"/>
    <cellStyle name="Normal 2 3 4 3 2 3 3" xfId="15980" xr:uid="{00000000-0005-0000-0000-00006D3E0000}"/>
    <cellStyle name="Normal 2 3 4 3 2 4" xfId="15981" xr:uid="{00000000-0005-0000-0000-00006E3E0000}"/>
    <cellStyle name="Normal 2 3 4 3 2 4 2" xfId="15982" xr:uid="{00000000-0005-0000-0000-00006F3E0000}"/>
    <cellStyle name="Normal 2 3 4 3 2 4 2 2" xfId="15983" xr:uid="{00000000-0005-0000-0000-0000703E0000}"/>
    <cellStyle name="Normal 2 3 4 3 2 4 3" xfId="15984" xr:uid="{00000000-0005-0000-0000-0000713E0000}"/>
    <cellStyle name="Normal 2 3 4 3 2 5" xfId="15985" xr:uid="{00000000-0005-0000-0000-0000723E0000}"/>
    <cellStyle name="Normal 2 3 4 3 2 5 2" xfId="15986" xr:uid="{00000000-0005-0000-0000-0000733E0000}"/>
    <cellStyle name="Normal 2 3 4 3 2 6" xfId="15987" xr:uid="{00000000-0005-0000-0000-0000743E0000}"/>
    <cellStyle name="Normal 2 3 4 3 2 6 2" xfId="15988" xr:uid="{00000000-0005-0000-0000-0000753E0000}"/>
    <cellStyle name="Normal 2 3 4 3 2 7" xfId="15989" xr:uid="{00000000-0005-0000-0000-0000763E0000}"/>
    <cellStyle name="Normal 2 3 4 3 3" xfId="15990" xr:uid="{00000000-0005-0000-0000-0000773E0000}"/>
    <cellStyle name="Normal 2 3 4 3 3 2" xfId="15991" xr:uid="{00000000-0005-0000-0000-0000783E0000}"/>
    <cellStyle name="Normal 2 3 4 3 3 2 2" xfId="15992" xr:uid="{00000000-0005-0000-0000-0000793E0000}"/>
    <cellStyle name="Normal 2 3 4 3 3 3" xfId="15993" xr:uid="{00000000-0005-0000-0000-00007A3E0000}"/>
    <cellStyle name="Normal 2 3 4 3 4" xfId="15994" xr:uid="{00000000-0005-0000-0000-00007B3E0000}"/>
    <cellStyle name="Normal 2 3 4 3 4 2" xfId="15995" xr:uid="{00000000-0005-0000-0000-00007C3E0000}"/>
    <cellStyle name="Normal 2 3 4 3 4 2 2" xfId="15996" xr:uid="{00000000-0005-0000-0000-00007D3E0000}"/>
    <cellStyle name="Normal 2 3 4 3 4 3" xfId="15997" xr:uid="{00000000-0005-0000-0000-00007E3E0000}"/>
    <cellStyle name="Normal 2 3 4 3 5" xfId="15998" xr:uid="{00000000-0005-0000-0000-00007F3E0000}"/>
    <cellStyle name="Normal 2 3 4 3 5 2" xfId="15999" xr:uid="{00000000-0005-0000-0000-0000803E0000}"/>
    <cellStyle name="Normal 2 3 4 3 5 2 2" xfId="16000" xr:uid="{00000000-0005-0000-0000-0000813E0000}"/>
    <cellStyle name="Normal 2 3 4 3 5 3" xfId="16001" xr:uid="{00000000-0005-0000-0000-0000823E0000}"/>
    <cellStyle name="Normal 2 3 4 3 6" xfId="16002" xr:uid="{00000000-0005-0000-0000-0000833E0000}"/>
    <cellStyle name="Normal 2 3 4 3 6 2" xfId="16003" xr:uid="{00000000-0005-0000-0000-0000843E0000}"/>
    <cellStyle name="Normal 2 3 4 3 7" xfId="16004" xr:uid="{00000000-0005-0000-0000-0000853E0000}"/>
    <cellStyle name="Normal 2 3 4 3 7 2" xfId="16005" xr:uid="{00000000-0005-0000-0000-0000863E0000}"/>
    <cellStyle name="Normal 2 3 4 3 8" xfId="16006" xr:uid="{00000000-0005-0000-0000-0000873E0000}"/>
    <cellStyle name="Normal 2 3 4 4" xfId="16007" xr:uid="{00000000-0005-0000-0000-0000883E0000}"/>
    <cellStyle name="Normal 2 3 4 4 2" xfId="16008" xr:uid="{00000000-0005-0000-0000-0000893E0000}"/>
    <cellStyle name="Normal 2 3 4 4 2 2" xfId="16009" xr:uid="{00000000-0005-0000-0000-00008A3E0000}"/>
    <cellStyle name="Normal 2 3 4 4 2 2 2" xfId="16010" xr:uid="{00000000-0005-0000-0000-00008B3E0000}"/>
    <cellStyle name="Normal 2 3 4 4 2 3" xfId="16011" xr:uid="{00000000-0005-0000-0000-00008C3E0000}"/>
    <cellStyle name="Normal 2 3 4 4 3" xfId="16012" xr:uid="{00000000-0005-0000-0000-00008D3E0000}"/>
    <cellStyle name="Normal 2 3 4 4 3 2" xfId="16013" xr:uid="{00000000-0005-0000-0000-00008E3E0000}"/>
    <cellStyle name="Normal 2 3 4 4 3 2 2" xfId="16014" xr:uid="{00000000-0005-0000-0000-00008F3E0000}"/>
    <cellStyle name="Normal 2 3 4 4 3 3" xfId="16015" xr:uid="{00000000-0005-0000-0000-0000903E0000}"/>
    <cellStyle name="Normal 2 3 4 4 4" xfId="16016" xr:uid="{00000000-0005-0000-0000-0000913E0000}"/>
    <cellStyle name="Normal 2 3 4 4 4 2" xfId="16017" xr:uid="{00000000-0005-0000-0000-0000923E0000}"/>
    <cellStyle name="Normal 2 3 4 4 4 2 2" xfId="16018" xr:uid="{00000000-0005-0000-0000-0000933E0000}"/>
    <cellStyle name="Normal 2 3 4 4 4 3" xfId="16019" xr:uid="{00000000-0005-0000-0000-0000943E0000}"/>
    <cellStyle name="Normal 2 3 4 4 5" xfId="16020" xr:uid="{00000000-0005-0000-0000-0000953E0000}"/>
    <cellStyle name="Normal 2 3 4 4 5 2" xfId="16021" xr:uid="{00000000-0005-0000-0000-0000963E0000}"/>
    <cellStyle name="Normal 2 3 4 4 6" xfId="16022" xr:uid="{00000000-0005-0000-0000-0000973E0000}"/>
    <cellStyle name="Normal 2 3 4 4 6 2" xfId="16023" xr:uid="{00000000-0005-0000-0000-0000983E0000}"/>
    <cellStyle name="Normal 2 3 4 4 7" xfId="16024" xr:uid="{00000000-0005-0000-0000-0000993E0000}"/>
    <cellStyle name="Normal 2 3 4 5" xfId="16025" xr:uid="{00000000-0005-0000-0000-00009A3E0000}"/>
    <cellStyle name="Normal 2 3 4 5 2" xfId="16026" xr:uid="{00000000-0005-0000-0000-00009B3E0000}"/>
    <cellStyle name="Normal 2 3 4 5 2 2" xfId="16027" xr:uid="{00000000-0005-0000-0000-00009C3E0000}"/>
    <cellStyle name="Normal 2 3 4 5 2 2 2" xfId="16028" xr:uid="{00000000-0005-0000-0000-00009D3E0000}"/>
    <cellStyle name="Normal 2 3 4 5 2 3" xfId="16029" xr:uid="{00000000-0005-0000-0000-00009E3E0000}"/>
    <cellStyle name="Normal 2 3 4 5 3" xfId="16030" xr:uid="{00000000-0005-0000-0000-00009F3E0000}"/>
    <cellStyle name="Normal 2 3 4 5 3 2" xfId="16031" xr:uid="{00000000-0005-0000-0000-0000A03E0000}"/>
    <cellStyle name="Normal 2 3 4 5 3 2 2" xfId="16032" xr:uid="{00000000-0005-0000-0000-0000A13E0000}"/>
    <cellStyle name="Normal 2 3 4 5 3 3" xfId="16033" xr:uid="{00000000-0005-0000-0000-0000A23E0000}"/>
    <cellStyle name="Normal 2 3 4 5 4" xfId="16034" xr:uid="{00000000-0005-0000-0000-0000A33E0000}"/>
    <cellStyle name="Normal 2 3 4 5 4 2" xfId="16035" xr:uid="{00000000-0005-0000-0000-0000A43E0000}"/>
    <cellStyle name="Normal 2 3 4 5 4 2 2" xfId="16036" xr:uid="{00000000-0005-0000-0000-0000A53E0000}"/>
    <cellStyle name="Normal 2 3 4 5 4 3" xfId="16037" xr:uid="{00000000-0005-0000-0000-0000A63E0000}"/>
    <cellStyle name="Normal 2 3 4 5 5" xfId="16038" xr:uid="{00000000-0005-0000-0000-0000A73E0000}"/>
    <cellStyle name="Normal 2 3 4 5 5 2" xfId="16039" xr:uid="{00000000-0005-0000-0000-0000A83E0000}"/>
    <cellStyle name="Normal 2 3 4 5 6" xfId="16040" xr:uid="{00000000-0005-0000-0000-0000A93E0000}"/>
    <cellStyle name="Normal 2 3 4 5 6 2" xfId="16041" xr:uid="{00000000-0005-0000-0000-0000AA3E0000}"/>
    <cellStyle name="Normal 2 3 4 5 7" xfId="16042" xr:uid="{00000000-0005-0000-0000-0000AB3E0000}"/>
    <cellStyle name="Normal 2 3 4 6" xfId="16043" xr:uid="{00000000-0005-0000-0000-0000AC3E0000}"/>
    <cellStyle name="Normal 2 3 4 6 2" xfId="16044" xr:uid="{00000000-0005-0000-0000-0000AD3E0000}"/>
    <cellStyle name="Normal 2 3 4 6 2 2" xfId="16045" xr:uid="{00000000-0005-0000-0000-0000AE3E0000}"/>
    <cellStyle name="Normal 2 3 4 6 3" xfId="16046" xr:uid="{00000000-0005-0000-0000-0000AF3E0000}"/>
    <cellStyle name="Normal 2 3 4 7" xfId="16047" xr:uid="{00000000-0005-0000-0000-0000B03E0000}"/>
    <cellStyle name="Normal 2 3 4 7 2" xfId="16048" xr:uid="{00000000-0005-0000-0000-0000B13E0000}"/>
    <cellStyle name="Normal 2 3 4 7 2 2" xfId="16049" xr:uid="{00000000-0005-0000-0000-0000B23E0000}"/>
    <cellStyle name="Normal 2 3 4 7 3" xfId="16050" xr:uid="{00000000-0005-0000-0000-0000B33E0000}"/>
    <cellStyle name="Normal 2 3 4 8" xfId="16051" xr:uid="{00000000-0005-0000-0000-0000B43E0000}"/>
    <cellStyle name="Normal 2 3 4 8 2" xfId="16052" xr:uid="{00000000-0005-0000-0000-0000B53E0000}"/>
    <cellStyle name="Normal 2 3 4 8 2 2" xfId="16053" xr:uid="{00000000-0005-0000-0000-0000B63E0000}"/>
    <cellStyle name="Normal 2 3 4 8 3" xfId="16054" xr:uid="{00000000-0005-0000-0000-0000B73E0000}"/>
    <cellStyle name="Normal 2 3 4 9" xfId="16055" xr:uid="{00000000-0005-0000-0000-0000B83E0000}"/>
    <cellStyle name="Normal 2 3 4 9 2" xfId="16056" xr:uid="{00000000-0005-0000-0000-0000B93E0000}"/>
    <cellStyle name="Normal 2 3 5" xfId="16057" xr:uid="{00000000-0005-0000-0000-0000BA3E0000}"/>
    <cellStyle name="Normal 2 3 5 10" xfId="16058" xr:uid="{00000000-0005-0000-0000-0000BB3E0000}"/>
    <cellStyle name="Normal 2 3 5 10 2" xfId="16059" xr:uid="{00000000-0005-0000-0000-0000BC3E0000}"/>
    <cellStyle name="Normal 2 3 5 11" xfId="16060" xr:uid="{00000000-0005-0000-0000-0000BD3E0000}"/>
    <cellStyle name="Normal 2 3 5 2" xfId="16061" xr:uid="{00000000-0005-0000-0000-0000BE3E0000}"/>
    <cellStyle name="Normal 2 3 5 2 2" xfId="16062" xr:uid="{00000000-0005-0000-0000-0000BF3E0000}"/>
    <cellStyle name="Normal 2 3 5 2 2 2" xfId="16063" xr:uid="{00000000-0005-0000-0000-0000C03E0000}"/>
    <cellStyle name="Normal 2 3 5 2 2 2 2" xfId="16064" xr:uid="{00000000-0005-0000-0000-0000C13E0000}"/>
    <cellStyle name="Normal 2 3 5 2 2 2 2 2" xfId="16065" xr:uid="{00000000-0005-0000-0000-0000C23E0000}"/>
    <cellStyle name="Normal 2 3 5 2 2 2 3" xfId="16066" xr:uid="{00000000-0005-0000-0000-0000C33E0000}"/>
    <cellStyle name="Normal 2 3 5 2 2 3" xfId="16067" xr:uid="{00000000-0005-0000-0000-0000C43E0000}"/>
    <cellStyle name="Normal 2 3 5 2 2 3 2" xfId="16068" xr:uid="{00000000-0005-0000-0000-0000C53E0000}"/>
    <cellStyle name="Normal 2 3 5 2 2 3 2 2" xfId="16069" xr:uid="{00000000-0005-0000-0000-0000C63E0000}"/>
    <cellStyle name="Normal 2 3 5 2 2 3 3" xfId="16070" xr:uid="{00000000-0005-0000-0000-0000C73E0000}"/>
    <cellStyle name="Normal 2 3 5 2 2 4" xfId="16071" xr:uid="{00000000-0005-0000-0000-0000C83E0000}"/>
    <cellStyle name="Normal 2 3 5 2 2 4 2" xfId="16072" xr:uid="{00000000-0005-0000-0000-0000C93E0000}"/>
    <cellStyle name="Normal 2 3 5 2 2 4 2 2" xfId="16073" xr:uid="{00000000-0005-0000-0000-0000CA3E0000}"/>
    <cellStyle name="Normal 2 3 5 2 2 4 3" xfId="16074" xr:uid="{00000000-0005-0000-0000-0000CB3E0000}"/>
    <cellStyle name="Normal 2 3 5 2 2 5" xfId="16075" xr:uid="{00000000-0005-0000-0000-0000CC3E0000}"/>
    <cellStyle name="Normal 2 3 5 2 2 5 2" xfId="16076" xr:uid="{00000000-0005-0000-0000-0000CD3E0000}"/>
    <cellStyle name="Normal 2 3 5 2 2 6" xfId="16077" xr:uid="{00000000-0005-0000-0000-0000CE3E0000}"/>
    <cellStyle name="Normal 2 3 5 2 2 6 2" xfId="16078" xr:uid="{00000000-0005-0000-0000-0000CF3E0000}"/>
    <cellStyle name="Normal 2 3 5 2 2 7" xfId="16079" xr:uid="{00000000-0005-0000-0000-0000D03E0000}"/>
    <cellStyle name="Normal 2 3 5 2 3" xfId="16080" xr:uid="{00000000-0005-0000-0000-0000D13E0000}"/>
    <cellStyle name="Normal 2 3 5 2 3 2" xfId="16081" xr:uid="{00000000-0005-0000-0000-0000D23E0000}"/>
    <cellStyle name="Normal 2 3 5 2 3 2 2" xfId="16082" xr:uid="{00000000-0005-0000-0000-0000D33E0000}"/>
    <cellStyle name="Normal 2 3 5 2 3 2 2 2" xfId="16083" xr:uid="{00000000-0005-0000-0000-0000D43E0000}"/>
    <cellStyle name="Normal 2 3 5 2 3 2 3" xfId="16084" xr:uid="{00000000-0005-0000-0000-0000D53E0000}"/>
    <cellStyle name="Normal 2 3 5 2 3 3" xfId="16085" xr:uid="{00000000-0005-0000-0000-0000D63E0000}"/>
    <cellStyle name="Normal 2 3 5 2 3 3 2" xfId="16086" xr:uid="{00000000-0005-0000-0000-0000D73E0000}"/>
    <cellStyle name="Normal 2 3 5 2 3 3 2 2" xfId="16087" xr:uid="{00000000-0005-0000-0000-0000D83E0000}"/>
    <cellStyle name="Normal 2 3 5 2 3 3 3" xfId="16088" xr:uid="{00000000-0005-0000-0000-0000D93E0000}"/>
    <cellStyle name="Normal 2 3 5 2 3 4" xfId="16089" xr:uid="{00000000-0005-0000-0000-0000DA3E0000}"/>
    <cellStyle name="Normal 2 3 5 2 3 4 2" xfId="16090" xr:uid="{00000000-0005-0000-0000-0000DB3E0000}"/>
    <cellStyle name="Normal 2 3 5 2 3 4 2 2" xfId="16091" xr:uid="{00000000-0005-0000-0000-0000DC3E0000}"/>
    <cellStyle name="Normal 2 3 5 2 3 4 3" xfId="16092" xr:uid="{00000000-0005-0000-0000-0000DD3E0000}"/>
    <cellStyle name="Normal 2 3 5 2 3 5" xfId="16093" xr:uid="{00000000-0005-0000-0000-0000DE3E0000}"/>
    <cellStyle name="Normal 2 3 5 2 3 5 2" xfId="16094" xr:uid="{00000000-0005-0000-0000-0000DF3E0000}"/>
    <cellStyle name="Normal 2 3 5 2 3 6" xfId="16095" xr:uid="{00000000-0005-0000-0000-0000E03E0000}"/>
    <cellStyle name="Normal 2 3 5 2 3 6 2" xfId="16096" xr:uid="{00000000-0005-0000-0000-0000E13E0000}"/>
    <cellStyle name="Normal 2 3 5 2 3 7" xfId="16097" xr:uid="{00000000-0005-0000-0000-0000E23E0000}"/>
    <cellStyle name="Normal 2 3 5 2 4" xfId="16098" xr:uid="{00000000-0005-0000-0000-0000E33E0000}"/>
    <cellStyle name="Normal 2 3 5 2 4 2" xfId="16099" xr:uid="{00000000-0005-0000-0000-0000E43E0000}"/>
    <cellStyle name="Normal 2 3 5 2 4 2 2" xfId="16100" xr:uid="{00000000-0005-0000-0000-0000E53E0000}"/>
    <cellStyle name="Normal 2 3 5 2 4 3" xfId="16101" xr:uid="{00000000-0005-0000-0000-0000E63E0000}"/>
    <cellStyle name="Normal 2 3 5 2 5" xfId="16102" xr:uid="{00000000-0005-0000-0000-0000E73E0000}"/>
    <cellStyle name="Normal 2 3 5 2 5 2" xfId="16103" xr:uid="{00000000-0005-0000-0000-0000E83E0000}"/>
    <cellStyle name="Normal 2 3 5 2 5 2 2" xfId="16104" xr:uid="{00000000-0005-0000-0000-0000E93E0000}"/>
    <cellStyle name="Normal 2 3 5 2 5 3" xfId="16105" xr:uid="{00000000-0005-0000-0000-0000EA3E0000}"/>
    <cellStyle name="Normal 2 3 5 2 6" xfId="16106" xr:uid="{00000000-0005-0000-0000-0000EB3E0000}"/>
    <cellStyle name="Normal 2 3 5 2 6 2" xfId="16107" xr:uid="{00000000-0005-0000-0000-0000EC3E0000}"/>
    <cellStyle name="Normal 2 3 5 2 6 2 2" xfId="16108" xr:uid="{00000000-0005-0000-0000-0000ED3E0000}"/>
    <cellStyle name="Normal 2 3 5 2 6 3" xfId="16109" xr:uid="{00000000-0005-0000-0000-0000EE3E0000}"/>
    <cellStyle name="Normal 2 3 5 2 7" xfId="16110" xr:uid="{00000000-0005-0000-0000-0000EF3E0000}"/>
    <cellStyle name="Normal 2 3 5 2 7 2" xfId="16111" xr:uid="{00000000-0005-0000-0000-0000F03E0000}"/>
    <cellStyle name="Normal 2 3 5 2 8" xfId="16112" xr:uid="{00000000-0005-0000-0000-0000F13E0000}"/>
    <cellStyle name="Normal 2 3 5 2 8 2" xfId="16113" xr:uid="{00000000-0005-0000-0000-0000F23E0000}"/>
    <cellStyle name="Normal 2 3 5 2 9" xfId="16114" xr:uid="{00000000-0005-0000-0000-0000F33E0000}"/>
    <cellStyle name="Normal 2 3 5 3" xfId="16115" xr:uid="{00000000-0005-0000-0000-0000F43E0000}"/>
    <cellStyle name="Normal 2 3 5 3 2" xfId="16116" xr:uid="{00000000-0005-0000-0000-0000F53E0000}"/>
    <cellStyle name="Normal 2 3 5 3 2 2" xfId="16117" xr:uid="{00000000-0005-0000-0000-0000F63E0000}"/>
    <cellStyle name="Normal 2 3 5 3 2 2 2" xfId="16118" xr:uid="{00000000-0005-0000-0000-0000F73E0000}"/>
    <cellStyle name="Normal 2 3 5 3 2 2 2 2" xfId="16119" xr:uid="{00000000-0005-0000-0000-0000F83E0000}"/>
    <cellStyle name="Normal 2 3 5 3 2 2 3" xfId="16120" xr:uid="{00000000-0005-0000-0000-0000F93E0000}"/>
    <cellStyle name="Normal 2 3 5 3 2 3" xfId="16121" xr:uid="{00000000-0005-0000-0000-0000FA3E0000}"/>
    <cellStyle name="Normal 2 3 5 3 2 3 2" xfId="16122" xr:uid="{00000000-0005-0000-0000-0000FB3E0000}"/>
    <cellStyle name="Normal 2 3 5 3 2 3 2 2" xfId="16123" xr:uid="{00000000-0005-0000-0000-0000FC3E0000}"/>
    <cellStyle name="Normal 2 3 5 3 2 3 3" xfId="16124" xr:uid="{00000000-0005-0000-0000-0000FD3E0000}"/>
    <cellStyle name="Normal 2 3 5 3 2 4" xfId="16125" xr:uid="{00000000-0005-0000-0000-0000FE3E0000}"/>
    <cellStyle name="Normal 2 3 5 3 2 4 2" xfId="16126" xr:uid="{00000000-0005-0000-0000-0000FF3E0000}"/>
    <cellStyle name="Normal 2 3 5 3 2 4 2 2" xfId="16127" xr:uid="{00000000-0005-0000-0000-0000003F0000}"/>
    <cellStyle name="Normal 2 3 5 3 2 4 3" xfId="16128" xr:uid="{00000000-0005-0000-0000-0000013F0000}"/>
    <cellStyle name="Normal 2 3 5 3 2 5" xfId="16129" xr:uid="{00000000-0005-0000-0000-0000023F0000}"/>
    <cellStyle name="Normal 2 3 5 3 2 5 2" xfId="16130" xr:uid="{00000000-0005-0000-0000-0000033F0000}"/>
    <cellStyle name="Normal 2 3 5 3 2 6" xfId="16131" xr:uid="{00000000-0005-0000-0000-0000043F0000}"/>
    <cellStyle name="Normal 2 3 5 3 2 6 2" xfId="16132" xr:uid="{00000000-0005-0000-0000-0000053F0000}"/>
    <cellStyle name="Normal 2 3 5 3 2 7" xfId="16133" xr:uid="{00000000-0005-0000-0000-0000063F0000}"/>
    <cellStyle name="Normal 2 3 5 3 3" xfId="16134" xr:uid="{00000000-0005-0000-0000-0000073F0000}"/>
    <cellStyle name="Normal 2 3 5 3 3 2" xfId="16135" xr:uid="{00000000-0005-0000-0000-0000083F0000}"/>
    <cellStyle name="Normal 2 3 5 3 3 2 2" xfId="16136" xr:uid="{00000000-0005-0000-0000-0000093F0000}"/>
    <cellStyle name="Normal 2 3 5 3 3 3" xfId="16137" xr:uid="{00000000-0005-0000-0000-00000A3F0000}"/>
    <cellStyle name="Normal 2 3 5 3 4" xfId="16138" xr:uid="{00000000-0005-0000-0000-00000B3F0000}"/>
    <cellStyle name="Normal 2 3 5 3 4 2" xfId="16139" xr:uid="{00000000-0005-0000-0000-00000C3F0000}"/>
    <cellStyle name="Normal 2 3 5 3 4 2 2" xfId="16140" xr:uid="{00000000-0005-0000-0000-00000D3F0000}"/>
    <cellStyle name="Normal 2 3 5 3 4 3" xfId="16141" xr:uid="{00000000-0005-0000-0000-00000E3F0000}"/>
    <cellStyle name="Normal 2 3 5 3 5" xfId="16142" xr:uid="{00000000-0005-0000-0000-00000F3F0000}"/>
    <cellStyle name="Normal 2 3 5 3 5 2" xfId="16143" xr:uid="{00000000-0005-0000-0000-0000103F0000}"/>
    <cellStyle name="Normal 2 3 5 3 5 2 2" xfId="16144" xr:uid="{00000000-0005-0000-0000-0000113F0000}"/>
    <cellStyle name="Normal 2 3 5 3 5 3" xfId="16145" xr:uid="{00000000-0005-0000-0000-0000123F0000}"/>
    <cellStyle name="Normal 2 3 5 3 6" xfId="16146" xr:uid="{00000000-0005-0000-0000-0000133F0000}"/>
    <cellStyle name="Normal 2 3 5 3 6 2" xfId="16147" xr:uid="{00000000-0005-0000-0000-0000143F0000}"/>
    <cellStyle name="Normal 2 3 5 3 7" xfId="16148" xr:uid="{00000000-0005-0000-0000-0000153F0000}"/>
    <cellStyle name="Normal 2 3 5 3 7 2" xfId="16149" xr:uid="{00000000-0005-0000-0000-0000163F0000}"/>
    <cellStyle name="Normal 2 3 5 3 8" xfId="16150" xr:uid="{00000000-0005-0000-0000-0000173F0000}"/>
    <cellStyle name="Normal 2 3 5 4" xfId="16151" xr:uid="{00000000-0005-0000-0000-0000183F0000}"/>
    <cellStyle name="Normal 2 3 5 4 2" xfId="16152" xr:uid="{00000000-0005-0000-0000-0000193F0000}"/>
    <cellStyle name="Normal 2 3 5 4 2 2" xfId="16153" xr:uid="{00000000-0005-0000-0000-00001A3F0000}"/>
    <cellStyle name="Normal 2 3 5 4 2 2 2" xfId="16154" xr:uid="{00000000-0005-0000-0000-00001B3F0000}"/>
    <cellStyle name="Normal 2 3 5 4 2 3" xfId="16155" xr:uid="{00000000-0005-0000-0000-00001C3F0000}"/>
    <cellStyle name="Normal 2 3 5 4 3" xfId="16156" xr:uid="{00000000-0005-0000-0000-00001D3F0000}"/>
    <cellStyle name="Normal 2 3 5 4 3 2" xfId="16157" xr:uid="{00000000-0005-0000-0000-00001E3F0000}"/>
    <cellStyle name="Normal 2 3 5 4 3 2 2" xfId="16158" xr:uid="{00000000-0005-0000-0000-00001F3F0000}"/>
    <cellStyle name="Normal 2 3 5 4 3 3" xfId="16159" xr:uid="{00000000-0005-0000-0000-0000203F0000}"/>
    <cellStyle name="Normal 2 3 5 4 4" xfId="16160" xr:uid="{00000000-0005-0000-0000-0000213F0000}"/>
    <cellStyle name="Normal 2 3 5 4 4 2" xfId="16161" xr:uid="{00000000-0005-0000-0000-0000223F0000}"/>
    <cellStyle name="Normal 2 3 5 4 4 2 2" xfId="16162" xr:uid="{00000000-0005-0000-0000-0000233F0000}"/>
    <cellStyle name="Normal 2 3 5 4 4 3" xfId="16163" xr:uid="{00000000-0005-0000-0000-0000243F0000}"/>
    <cellStyle name="Normal 2 3 5 4 5" xfId="16164" xr:uid="{00000000-0005-0000-0000-0000253F0000}"/>
    <cellStyle name="Normal 2 3 5 4 5 2" xfId="16165" xr:uid="{00000000-0005-0000-0000-0000263F0000}"/>
    <cellStyle name="Normal 2 3 5 4 6" xfId="16166" xr:uid="{00000000-0005-0000-0000-0000273F0000}"/>
    <cellStyle name="Normal 2 3 5 4 6 2" xfId="16167" xr:uid="{00000000-0005-0000-0000-0000283F0000}"/>
    <cellStyle name="Normal 2 3 5 4 7" xfId="16168" xr:uid="{00000000-0005-0000-0000-0000293F0000}"/>
    <cellStyle name="Normal 2 3 5 5" xfId="16169" xr:uid="{00000000-0005-0000-0000-00002A3F0000}"/>
    <cellStyle name="Normal 2 3 5 5 2" xfId="16170" xr:uid="{00000000-0005-0000-0000-00002B3F0000}"/>
    <cellStyle name="Normal 2 3 5 5 2 2" xfId="16171" xr:uid="{00000000-0005-0000-0000-00002C3F0000}"/>
    <cellStyle name="Normal 2 3 5 5 2 2 2" xfId="16172" xr:uid="{00000000-0005-0000-0000-00002D3F0000}"/>
    <cellStyle name="Normal 2 3 5 5 2 3" xfId="16173" xr:uid="{00000000-0005-0000-0000-00002E3F0000}"/>
    <cellStyle name="Normal 2 3 5 5 3" xfId="16174" xr:uid="{00000000-0005-0000-0000-00002F3F0000}"/>
    <cellStyle name="Normal 2 3 5 5 3 2" xfId="16175" xr:uid="{00000000-0005-0000-0000-0000303F0000}"/>
    <cellStyle name="Normal 2 3 5 5 3 2 2" xfId="16176" xr:uid="{00000000-0005-0000-0000-0000313F0000}"/>
    <cellStyle name="Normal 2 3 5 5 3 3" xfId="16177" xr:uid="{00000000-0005-0000-0000-0000323F0000}"/>
    <cellStyle name="Normal 2 3 5 5 4" xfId="16178" xr:uid="{00000000-0005-0000-0000-0000333F0000}"/>
    <cellStyle name="Normal 2 3 5 5 4 2" xfId="16179" xr:uid="{00000000-0005-0000-0000-0000343F0000}"/>
    <cellStyle name="Normal 2 3 5 5 4 2 2" xfId="16180" xr:uid="{00000000-0005-0000-0000-0000353F0000}"/>
    <cellStyle name="Normal 2 3 5 5 4 3" xfId="16181" xr:uid="{00000000-0005-0000-0000-0000363F0000}"/>
    <cellStyle name="Normal 2 3 5 5 5" xfId="16182" xr:uid="{00000000-0005-0000-0000-0000373F0000}"/>
    <cellStyle name="Normal 2 3 5 5 5 2" xfId="16183" xr:uid="{00000000-0005-0000-0000-0000383F0000}"/>
    <cellStyle name="Normal 2 3 5 5 6" xfId="16184" xr:uid="{00000000-0005-0000-0000-0000393F0000}"/>
    <cellStyle name="Normal 2 3 5 5 6 2" xfId="16185" xr:uid="{00000000-0005-0000-0000-00003A3F0000}"/>
    <cellStyle name="Normal 2 3 5 5 7" xfId="16186" xr:uid="{00000000-0005-0000-0000-00003B3F0000}"/>
    <cellStyle name="Normal 2 3 5 6" xfId="16187" xr:uid="{00000000-0005-0000-0000-00003C3F0000}"/>
    <cellStyle name="Normal 2 3 5 6 2" xfId="16188" xr:uid="{00000000-0005-0000-0000-00003D3F0000}"/>
    <cellStyle name="Normal 2 3 5 6 2 2" xfId="16189" xr:uid="{00000000-0005-0000-0000-00003E3F0000}"/>
    <cellStyle name="Normal 2 3 5 6 3" xfId="16190" xr:uid="{00000000-0005-0000-0000-00003F3F0000}"/>
    <cellStyle name="Normal 2 3 5 7" xfId="16191" xr:uid="{00000000-0005-0000-0000-0000403F0000}"/>
    <cellStyle name="Normal 2 3 5 7 2" xfId="16192" xr:uid="{00000000-0005-0000-0000-0000413F0000}"/>
    <cellStyle name="Normal 2 3 5 7 2 2" xfId="16193" xr:uid="{00000000-0005-0000-0000-0000423F0000}"/>
    <cellStyle name="Normal 2 3 5 7 3" xfId="16194" xr:uid="{00000000-0005-0000-0000-0000433F0000}"/>
    <cellStyle name="Normal 2 3 5 8" xfId="16195" xr:uid="{00000000-0005-0000-0000-0000443F0000}"/>
    <cellStyle name="Normal 2 3 5 8 2" xfId="16196" xr:uid="{00000000-0005-0000-0000-0000453F0000}"/>
    <cellStyle name="Normal 2 3 5 8 2 2" xfId="16197" xr:uid="{00000000-0005-0000-0000-0000463F0000}"/>
    <cellStyle name="Normal 2 3 5 8 3" xfId="16198" xr:uid="{00000000-0005-0000-0000-0000473F0000}"/>
    <cellStyle name="Normal 2 3 5 9" xfId="16199" xr:uid="{00000000-0005-0000-0000-0000483F0000}"/>
    <cellStyle name="Normal 2 3 5 9 2" xfId="16200" xr:uid="{00000000-0005-0000-0000-0000493F0000}"/>
    <cellStyle name="Normal 2 3 6" xfId="16201" xr:uid="{00000000-0005-0000-0000-00004A3F0000}"/>
    <cellStyle name="Normal 2 3 6 2" xfId="16202" xr:uid="{00000000-0005-0000-0000-00004B3F0000}"/>
    <cellStyle name="Normal 2 3 6 2 2" xfId="16203" xr:uid="{00000000-0005-0000-0000-00004C3F0000}"/>
    <cellStyle name="Normal 2 3 6 2 2 2" xfId="16204" xr:uid="{00000000-0005-0000-0000-00004D3F0000}"/>
    <cellStyle name="Normal 2 3 6 2 2 2 2" xfId="16205" xr:uid="{00000000-0005-0000-0000-00004E3F0000}"/>
    <cellStyle name="Normal 2 3 6 2 2 3" xfId="16206" xr:uid="{00000000-0005-0000-0000-00004F3F0000}"/>
    <cellStyle name="Normal 2 3 6 2 3" xfId="16207" xr:uid="{00000000-0005-0000-0000-0000503F0000}"/>
    <cellStyle name="Normal 2 3 6 2 3 2" xfId="16208" xr:uid="{00000000-0005-0000-0000-0000513F0000}"/>
    <cellStyle name="Normal 2 3 6 2 3 2 2" xfId="16209" xr:uid="{00000000-0005-0000-0000-0000523F0000}"/>
    <cellStyle name="Normal 2 3 6 2 3 3" xfId="16210" xr:uid="{00000000-0005-0000-0000-0000533F0000}"/>
    <cellStyle name="Normal 2 3 6 2 4" xfId="16211" xr:uid="{00000000-0005-0000-0000-0000543F0000}"/>
    <cellStyle name="Normal 2 3 6 2 4 2" xfId="16212" xr:uid="{00000000-0005-0000-0000-0000553F0000}"/>
    <cellStyle name="Normal 2 3 6 2 4 2 2" xfId="16213" xr:uid="{00000000-0005-0000-0000-0000563F0000}"/>
    <cellStyle name="Normal 2 3 6 2 4 3" xfId="16214" xr:uid="{00000000-0005-0000-0000-0000573F0000}"/>
    <cellStyle name="Normal 2 3 6 2 5" xfId="16215" xr:uid="{00000000-0005-0000-0000-0000583F0000}"/>
    <cellStyle name="Normal 2 3 6 2 5 2" xfId="16216" xr:uid="{00000000-0005-0000-0000-0000593F0000}"/>
    <cellStyle name="Normal 2 3 6 2 6" xfId="16217" xr:uid="{00000000-0005-0000-0000-00005A3F0000}"/>
    <cellStyle name="Normal 2 3 6 2 6 2" xfId="16218" xr:uid="{00000000-0005-0000-0000-00005B3F0000}"/>
    <cellStyle name="Normal 2 3 6 2 7" xfId="16219" xr:uid="{00000000-0005-0000-0000-00005C3F0000}"/>
    <cellStyle name="Normal 2 3 6 3" xfId="16220" xr:uid="{00000000-0005-0000-0000-00005D3F0000}"/>
    <cellStyle name="Normal 2 3 6 3 2" xfId="16221" xr:uid="{00000000-0005-0000-0000-00005E3F0000}"/>
    <cellStyle name="Normal 2 3 6 3 2 2" xfId="16222" xr:uid="{00000000-0005-0000-0000-00005F3F0000}"/>
    <cellStyle name="Normal 2 3 6 3 2 2 2" xfId="16223" xr:uid="{00000000-0005-0000-0000-0000603F0000}"/>
    <cellStyle name="Normal 2 3 6 3 2 3" xfId="16224" xr:uid="{00000000-0005-0000-0000-0000613F0000}"/>
    <cellStyle name="Normal 2 3 6 3 3" xfId="16225" xr:uid="{00000000-0005-0000-0000-0000623F0000}"/>
    <cellStyle name="Normal 2 3 6 3 3 2" xfId="16226" xr:uid="{00000000-0005-0000-0000-0000633F0000}"/>
    <cellStyle name="Normal 2 3 6 3 3 2 2" xfId="16227" xr:uid="{00000000-0005-0000-0000-0000643F0000}"/>
    <cellStyle name="Normal 2 3 6 3 3 3" xfId="16228" xr:uid="{00000000-0005-0000-0000-0000653F0000}"/>
    <cellStyle name="Normal 2 3 6 3 4" xfId="16229" xr:uid="{00000000-0005-0000-0000-0000663F0000}"/>
    <cellStyle name="Normal 2 3 6 3 4 2" xfId="16230" xr:uid="{00000000-0005-0000-0000-0000673F0000}"/>
    <cellStyle name="Normal 2 3 6 3 4 2 2" xfId="16231" xr:uid="{00000000-0005-0000-0000-0000683F0000}"/>
    <cellStyle name="Normal 2 3 6 3 4 3" xfId="16232" xr:uid="{00000000-0005-0000-0000-0000693F0000}"/>
    <cellStyle name="Normal 2 3 6 3 5" xfId="16233" xr:uid="{00000000-0005-0000-0000-00006A3F0000}"/>
    <cellStyle name="Normal 2 3 6 3 5 2" xfId="16234" xr:uid="{00000000-0005-0000-0000-00006B3F0000}"/>
    <cellStyle name="Normal 2 3 6 3 6" xfId="16235" xr:uid="{00000000-0005-0000-0000-00006C3F0000}"/>
    <cellStyle name="Normal 2 3 6 3 6 2" xfId="16236" xr:uid="{00000000-0005-0000-0000-00006D3F0000}"/>
    <cellStyle name="Normal 2 3 6 3 7" xfId="16237" xr:uid="{00000000-0005-0000-0000-00006E3F0000}"/>
    <cellStyle name="Normal 2 3 6 4" xfId="16238" xr:uid="{00000000-0005-0000-0000-00006F3F0000}"/>
    <cellStyle name="Normal 2 3 6 4 2" xfId="16239" xr:uid="{00000000-0005-0000-0000-0000703F0000}"/>
    <cellStyle name="Normal 2 3 6 4 2 2" xfId="16240" xr:uid="{00000000-0005-0000-0000-0000713F0000}"/>
    <cellStyle name="Normal 2 3 6 4 3" xfId="16241" xr:uid="{00000000-0005-0000-0000-0000723F0000}"/>
    <cellStyle name="Normal 2 3 6 5" xfId="16242" xr:uid="{00000000-0005-0000-0000-0000733F0000}"/>
    <cellStyle name="Normal 2 3 6 5 2" xfId="16243" xr:uid="{00000000-0005-0000-0000-0000743F0000}"/>
    <cellStyle name="Normal 2 3 6 5 2 2" xfId="16244" xr:uid="{00000000-0005-0000-0000-0000753F0000}"/>
    <cellStyle name="Normal 2 3 6 5 3" xfId="16245" xr:uid="{00000000-0005-0000-0000-0000763F0000}"/>
    <cellStyle name="Normal 2 3 6 6" xfId="16246" xr:uid="{00000000-0005-0000-0000-0000773F0000}"/>
    <cellStyle name="Normal 2 3 6 6 2" xfId="16247" xr:uid="{00000000-0005-0000-0000-0000783F0000}"/>
    <cellStyle name="Normal 2 3 6 6 2 2" xfId="16248" xr:uid="{00000000-0005-0000-0000-0000793F0000}"/>
    <cellStyle name="Normal 2 3 6 6 3" xfId="16249" xr:uid="{00000000-0005-0000-0000-00007A3F0000}"/>
    <cellStyle name="Normal 2 3 6 7" xfId="16250" xr:uid="{00000000-0005-0000-0000-00007B3F0000}"/>
    <cellStyle name="Normal 2 3 6 7 2" xfId="16251" xr:uid="{00000000-0005-0000-0000-00007C3F0000}"/>
    <cellStyle name="Normal 2 3 6 8" xfId="16252" xr:uid="{00000000-0005-0000-0000-00007D3F0000}"/>
    <cellStyle name="Normal 2 3 6 8 2" xfId="16253" xr:uid="{00000000-0005-0000-0000-00007E3F0000}"/>
    <cellStyle name="Normal 2 3 6 9" xfId="16254" xr:uid="{00000000-0005-0000-0000-00007F3F0000}"/>
    <cellStyle name="Normal 2 3 7" xfId="16255" xr:uid="{00000000-0005-0000-0000-0000803F0000}"/>
    <cellStyle name="Normal 2 3 7 2" xfId="16256" xr:uid="{00000000-0005-0000-0000-0000813F0000}"/>
    <cellStyle name="Normal 2 3 7 2 2" xfId="16257" xr:uid="{00000000-0005-0000-0000-0000823F0000}"/>
    <cellStyle name="Normal 2 3 7 2 2 2" xfId="16258" xr:uid="{00000000-0005-0000-0000-0000833F0000}"/>
    <cellStyle name="Normal 2 3 7 2 2 2 2" xfId="16259" xr:uid="{00000000-0005-0000-0000-0000843F0000}"/>
    <cellStyle name="Normal 2 3 7 2 2 3" xfId="16260" xr:uid="{00000000-0005-0000-0000-0000853F0000}"/>
    <cellStyle name="Normal 2 3 7 2 3" xfId="16261" xr:uid="{00000000-0005-0000-0000-0000863F0000}"/>
    <cellStyle name="Normal 2 3 7 2 3 2" xfId="16262" xr:uid="{00000000-0005-0000-0000-0000873F0000}"/>
    <cellStyle name="Normal 2 3 7 2 3 2 2" xfId="16263" xr:uid="{00000000-0005-0000-0000-0000883F0000}"/>
    <cellStyle name="Normal 2 3 7 2 3 3" xfId="16264" xr:uid="{00000000-0005-0000-0000-0000893F0000}"/>
    <cellStyle name="Normal 2 3 7 2 4" xfId="16265" xr:uid="{00000000-0005-0000-0000-00008A3F0000}"/>
    <cellStyle name="Normal 2 3 7 2 4 2" xfId="16266" xr:uid="{00000000-0005-0000-0000-00008B3F0000}"/>
    <cellStyle name="Normal 2 3 7 2 4 2 2" xfId="16267" xr:uid="{00000000-0005-0000-0000-00008C3F0000}"/>
    <cellStyle name="Normal 2 3 7 2 4 3" xfId="16268" xr:uid="{00000000-0005-0000-0000-00008D3F0000}"/>
    <cellStyle name="Normal 2 3 7 2 5" xfId="16269" xr:uid="{00000000-0005-0000-0000-00008E3F0000}"/>
    <cellStyle name="Normal 2 3 7 2 5 2" xfId="16270" xr:uid="{00000000-0005-0000-0000-00008F3F0000}"/>
    <cellStyle name="Normal 2 3 7 2 6" xfId="16271" xr:uid="{00000000-0005-0000-0000-0000903F0000}"/>
    <cellStyle name="Normal 2 3 7 2 6 2" xfId="16272" xr:uid="{00000000-0005-0000-0000-0000913F0000}"/>
    <cellStyle name="Normal 2 3 7 2 7" xfId="16273" xr:uid="{00000000-0005-0000-0000-0000923F0000}"/>
    <cellStyle name="Normal 2 3 7 3" xfId="16274" xr:uid="{00000000-0005-0000-0000-0000933F0000}"/>
    <cellStyle name="Normal 2 3 7 3 2" xfId="16275" xr:uid="{00000000-0005-0000-0000-0000943F0000}"/>
    <cellStyle name="Normal 2 3 7 3 2 2" xfId="16276" xr:uid="{00000000-0005-0000-0000-0000953F0000}"/>
    <cellStyle name="Normal 2 3 7 3 3" xfId="16277" xr:uid="{00000000-0005-0000-0000-0000963F0000}"/>
    <cellStyle name="Normal 2 3 7 4" xfId="16278" xr:uid="{00000000-0005-0000-0000-0000973F0000}"/>
    <cellStyle name="Normal 2 3 7 4 2" xfId="16279" xr:uid="{00000000-0005-0000-0000-0000983F0000}"/>
    <cellStyle name="Normal 2 3 7 4 2 2" xfId="16280" xr:uid="{00000000-0005-0000-0000-0000993F0000}"/>
    <cellStyle name="Normal 2 3 7 4 3" xfId="16281" xr:uid="{00000000-0005-0000-0000-00009A3F0000}"/>
    <cellStyle name="Normal 2 3 7 5" xfId="16282" xr:uid="{00000000-0005-0000-0000-00009B3F0000}"/>
    <cellStyle name="Normal 2 3 7 5 2" xfId="16283" xr:uid="{00000000-0005-0000-0000-00009C3F0000}"/>
    <cellStyle name="Normal 2 3 7 5 2 2" xfId="16284" xr:uid="{00000000-0005-0000-0000-00009D3F0000}"/>
    <cellStyle name="Normal 2 3 7 5 3" xfId="16285" xr:uid="{00000000-0005-0000-0000-00009E3F0000}"/>
    <cellStyle name="Normal 2 3 7 6" xfId="16286" xr:uid="{00000000-0005-0000-0000-00009F3F0000}"/>
    <cellStyle name="Normal 2 3 7 6 2" xfId="16287" xr:uid="{00000000-0005-0000-0000-0000A03F0000}"/>
    <cellStyle name="Normal 2 3 7 7" xfId="16288" xr:uid="{00000000-0005-0000-0000-0000A13F0000}"/>
    <cellStyle name="Normal 2 3 7 7 2" xfId="16289" xr:uid="{00000000-0005-0000-0000-0000A23F0000}"/>
    <cellStyle name="Normal 2 3 7 8" xfId="16290" xr:uid="{00000000-0005-0000-0000-0000A33F0000}"/>
    <cellStyle name="Normal 2 3 8" xfId="16291" xr:uid="{00000000-0005-0000-0000-0000A43F0000}"/>
    <cellStyle name="Normal 2 3 8 2" xfId="16292" xr:uid="{00000000-0005-0000-0000-0000A53F0000}"/>
    <cellStyle name="Normal 2 3 8 2 2" xfId="16293" xr:uid="{00000000-0005-0000-0000-0000A63F0000}"/>
    <cellStyle name="Normal 2 3 8 2 2 2" xfId="16294" xr:uid="{00000000-0005-0000-0000-0000A73F0000}"/>
    <cellStyle name="Normal 2 3 8 2 3" xfId="16295" xr:uid="{00000000-0005-0000-0000-0000A83F0000}"/>
    <cellStyle name="Normal 2 3 8 3" xfId="16296" xr:uid="{00000000-0005-0000-0000-0000A93F0000}"/>
    <cellStyle name="Normal 2 3 8 3 2" xfId="16297" xr:uid="{00000000-0005-0000-0000-0000AA3F0000}"/>
    <cellStyle name="Normal 2 3 8 3 2 2" xfId="16298" xr:uid="{00000000-0005-0000-0000-0000AB3F0000}"/>
    <cellStyle name="Normal 2 3 8 3 3" xfId="16299" xr:uid="{00000000-0005-0000-0000-0000AC3F0000}"/>
    <cellStyle name="Normal 2 3 8 4" xfId="16300" xr:uid="{00000000-0005-0000-0000-0000AD3F0000}"/>
    <cellStyle name="Normal 2 3 8 4 2" xfId="16301" xr:uid="{00000000-0005-0000-0000-0000AE3F0000}"/>
    <cellStyle name="Normal 2 3 8 4 2 2" xfId="16302" xr:uid="{00000000-0005-0000-0000-0000AF3F0000}"/>
    <cellStyle name="Normal 2 3 8 4 3" xfId="16303" xr:uid="{00000000-0005-0000-0000-0000B03F0000}"/>
    <cellStyle name="Normal 2 3 8 5" xfId="16304" xr:uid="{00000000-0005-0000-0000-0000B13F0000}"/>
    <cellStyle name="Normal 2 3 8 5 2" xfId="16305" xr:uid="{00000000-0005-0000-0000-0000B23F0000}"/>
    <cellStyle name="Normal 2 3 8 6" xfId="16306" xr:uid="{00000000-0005-0000-0000-0000B33F0000}"/>
    <cellStyle name="Normal 2 3 8 6 2" xfId="16307" xr:uid="{00000000-0005-0000-0000-0000B43F0000}"/>
    <cellStyle name="Normal 2 3 8 7" xfId="16308" xr:uid="{00000000-0005-0000-0000-0000B53F0000}"/>
    <cellStyle name="Normal 2 3 9" xfId="16309" xr:uid="{00000000-0005-0000-0000-0000B63F0000}"/>
    <cellStyle name="Normal 2 3 9 2" xfId="16310" xr:uid="{00000000-0005-0000-0000-0000B73F0000}"/>
    <cellStyle name="Normal 2 3 9 2 2" xfId="16311" xr:uid="{00000000-0005-0000-0000-0000B83F0000}"/>
    <cellStyle name="Normal 2 3 9 2 2 2" xfId="16312" xr:uid="{00000000-0005-0000-0000-0000B93F0000}"/>
    <cellStyle name="Normal 2 3 9 2 3" xfId="16313" xr:uid="{00000000-0005-0000-0000-0000BA3F0000}"/>
    <cellStyle name="Normal 2 3 9 3" xfId="16314" xr:uid="{00000000-0005-0000-0000-0000BB3F0000}"/>
    <cellStyle name="Normal 2 3 9 3 2" xfId="16315" xr:uid="{00000000-0005-0000-0000-0000BC3F0000}"/>
    <cellStyle name="Normal 2 3 9 3 2 2" xfId="16316" xr:uid="{00000000-0005-0000-0000-0000BD3F0000}"/>
    <cellStyle name="Normal 2 3 9 3 3" xfId="16317" xr:uid="{00000000-0005-0000-0000-0000BE3F0000}"/>
    <cellStyle name="Normal 2 3 9 4" xfId="16318" xr:uid="{00000000-0005-0000-0000-0000BF3F0000}"/>
    <cellStyle name="Normal 2 3 9 4 2" xfId="16319" xr:uid="{00000000-0005-0000-0000-0000C03F0000}"/>
    <cellStyle name="Normal 2 3 9 4 2 2" xfId="16320" xr:uid="{00000000-0005-0000-0000-0000C13F0000}"/>
    <cellStyle name="Normal 2 3 9 4 3" xfId="16321" xr:uid="{00000000-0005-0000-0000-0000C23F0000}"/>
    <cellStyle name="Normal 2 3 9 5" xfId="16322" xr:uid="{00000000-0005-0000-0000-0000C33F0000}"/>
    <cellStyle name="Normal 2 3 9 5 2" xfId="16323" xr:uid="{00000000-0005-0000-0000-0000C43F0000}"/>
    <cellStyle name="Normal 2 3 9 6" xfId="16324" xr:uid="{00000000-0005-0000-0000-0000C53F0000}"/>
    <cellStyle name="Normal 2 3 9 6 2" xfId="16325" xr:uid="{00000000-0005-0000-0000-0000C63F0000}"/>
    <cellStyle name="Normal 2 3 9 7" xfId="16326" xr:uid="{00000000-0005-0000-0000-0000C73F0000}"/>
    <cellStyle name="Normal 2 3_Confidential Information" xfId="16327" xr:uid="{00000000-0005-0000-0000-0000C83F0000}"/>
    <cellStyle name="Normal 2 4" xfId="16328" xr:uid="{00000000-0005-0000-0000-0000C93F0000}"/>
    <cellStyle name="Normal 2 4 10" xfId="16329" xr:uid="{00000000-0005-0000-0000-0000CA3F0000}"/>
    <cellStyle name="Normal 2 4 10 2" xfId="16330" xr:uid="{00000000-0005-0000-0000-0000CB3F0000}"/>
    <cellStyle name="Normal 2 4 10 2 2" xfId="16331" xr:uid="{00000000-0005-0000-0000-0000CC3F0000}"/>
    <cellStyle name="Normal 2 4 10 3" xfId="16332" xr:uid="{00000000-0005-0000-0000-0000CD3F0000}"/>
    <cellStyle name="Normal 2 4 11" xfId="16333" xr:uid="{00000000-0005-0000-0000-0000CE3F0000}"/>
    <cellStyle name="Normal 2 4 11 2" xfId="16334" xr:uid="{00000000-0005-0000-0000-0000CF3F0000}"/>
    <cellStyle name="Normal 2 4 11 2 2" xfId="16335" xr:uid="{00000000-0005-0000-0000-0000D03F0000}"/>
    <cellStyle name="Normal 2 4 11 3" xfId="16336" xr:uid="{00000000-0005-0000-0000-0000D13F0000}"/>
    <cellStyle name="Normal 2 4 12" xfId="16337" xr:uid="{00000000-0005-0000-0000-0000D23F0000}"/>
    <cellStyle name="Normal 2 4 12 2" xfId="16338" xr:uid="{00000000-0005-0000-0000-0000D33F0000}"/>
    <cellStyle name="Normal 2 4 12 2 2" xfId="16339" xr:uid="{00000000-0005-0000-0000-0000D43F0000}"/>
    <cellStyle name="Normal 2 4 12 3" xfId="16340" xr:uid="{00000000-0005-0000-0000-0000D53F0000}"/>
    <cellStyle name="Normal 2 4 13" xfId="16341" xr:uid="{00000000-0005-0000-0000-0000D63F0000}"/>
    <cellStyle name="Normal 2 4 13 2" xfId="16342" xr:uid="{00000000-0005-0000-0000-0000D73F0000}"/>
    <cellStyle name="Normal 2 4 13 2 2" xfId="16343" xr:uid="{00000000-0005-0000-0000-0000D83F0000}"/>
    <cellStyle name="Normal 2 4 13 3" xfId="16344" xr:uid="{00000000-0005-0000-0000-0000D93F0000}"/>
    <cellStyle name="Normal 2 4 14" xfId="16345" xr:uid="{00000000-0005-0000-0000-0000DA3F0000}"/>
    <cellStyle name="Normal 2 4 14 2" xfId="16346" xr:uid="{00000000-0005-0000-0000-0000DB3F0000}"/>
    <cellStyle name="Normal 2 4 15" xfId="16347" xr:uid="{00000000-0005-0000-0000-0000DC3F0000}"/>
    <cellStyle name="Normal 2 4 15 2" xfId="16348" xr:uid="{00000000-0005-0000-0000-0000DD3F0000}"/>
    <cellStyle name="Normal 2 4 16" xfId="16349" xr:uid="{00000000-0005-0000-0000-0000DE3F0000}"/>
    <cellStyle name="Normal 2 4 16 2" xfId="16350" xr:uid="{00000000-0005-0000-0000-0000DF3F0000}"/>
    <cellStyle name="Normal 2 4 17" xfId="16351" xr:uid="{00000000-0005-0000-0000-0000E03F0000}"/>
    <cellStyle name="Normal 2 4 2" xfId="16352" xr:uid="{00000000-0005-0000-0000-0000E13F0000}"/>
    <cellStyle name="Normal 2 4 2 10" xfId="16353" xr:uid="{00000000-0005-0000-0000-0000E23F0000}"/>
    <cellStyle name="Normal 2 4 2 10 2" xfId="16354" xr:uid="{00000000-0005-0000-0000-0000E33F0000}"/>
    <cellStyle name="Normal 2 4 2 10 2 2" xfId="16355" xr:uid="{00000000-0005-0000-0000-0000E43F0000}"/>
    <cellStyle name="Normal 2 4 2 10 3" xfId="16356" xr:uid="{00000000-0005-0000-0000-0000E53F0000}"/>
    <cellStyle name="Normal 2 4 2 11" xfId="16357" xr:uid="{00000000-0005-0000-0000-0000E63F0000}"/>
    <cellStyle name="Normal 2 4 2 11 2" xfId="16358" xr:uid="{00000000-0005-0000-0000-0000E73F0000}"/>
    <cellStyle name="Normal 2 4 2 12" xfId="16359" xr:uid="{00000000-0005-0000-0000-0000E83F0000}"/>
    <cellStyle name="Normal 2 4 2 12 2" xfId="16360" xr:uid="{00000000-0005-0000-0000-0000E93F0000}"/>
    <cellStyle name="Normal 2 4 2 13" xfId="16361" xr:uid="{00000000-0005-0000-0000-0000EA3F0000}"/>
    <cellStyle name="Normal 2 4 2 2" xfId="16362" xr:uid="{00000000-0005-0000-0000-0000EB3F0000}"/>
    <cellStyle name="Normal 2 4 2 2 10" xfId="16363" xr:uid="{00000000-0005-0000-0000-0000EC3F0000}"/>
    <cellStyle name="Normal 2 4 2 2 10 2" xfId="16364" xr:uid="{00000000-0005-0000-0000-0000ED3F0000}"/>
    <cellStyle name="Normal 2 4 2 2 11" xfId="16365" xr:uid="{00000000-0005-0000-0000-0000EE3F0000}"/>
    <cellStyle name="Normal 2 4 2 2 2" xfId="16366" xr:uid="{00000000-0005-0000-0000-0000EF3F0000}"/>
    <cellStyle name="Normal 2 4 2 2 2 2" xfId="16367" xr:uid="{00000000-0005-0000-0000-0000F03F0000}"/>
    <cellStyle name="Normal 2 4 2 2 2 2 2" xfId="16368" xr:uid="{00000000-0005-0000-0000-0000F13F0000}"/>
    <cellStyle name="Normal 2 4 2 2 2 2 2 2" xfId="16369" xr:uid="{00000000-0005-0000-0000-0000F23F0000}"/>
    <cellStyle name="Normal 2 4 2 2 2 2 2 2 2" xfId="16370" xr:uid="{00000000-0005-0000-0000-0000F33F0000}"/>
    <cellStyle name="Normal 2 4 2 2 2 2 2 3" xfId="16371" xr:uid="{00000000-0005-0000-0000-0000F43F0000}"/>
    <cellStyle name="Normal 2 4 2 2 2 2 3" xfId="16372" xr:uid="{00000000-0005-0000-0000-0000F53F0000}"/>
    <cellStyle name="Normal 2 4 2 2 2 2 3 2" xfId="16373" xr:uid="{00000000-0005-0000-0000-0000F63F0000}"/>
    <cellStyle name="Normal 2 4 2 2 2 2 3 2 2" xfId="16374" xr:uid="{00000000-0005-0000-0000-0000F73F0000}"/>
    <cellStyle name="Normal 2 4 2 2 2 2 3 3" xfId="16375" xr:uid="{00000000-0005-0000-0000-0000F83F0000}"/>
    <cellStyle name="Normal 2 4 2 2 2 2 4" xfId="16376" xr:uid="{00000000-0005-0000-0000-0000F93F0000}"/>
    <cellStyle name="Normal 2 4 2 2 2 2 4 2" xfId="16377" xr:uid="{00000000-0005-0000-0000-0000FA3F0000}"/>
    <cellStyle name="Normal 2 4 2 2 2 2 4 2 2" xfId="16378" xr:uid="{00000000-0005-0000-0000-0000FB3F0000}"/>
    <cellStyle name="Normal 2 4 2 2 2 2 4 3" xfId="16379" xr:uid="{00000000-0005-0000-0000-0000FC3F0000}"/>
    <cellStyle name="Normal 2 4 2 2 2 2 5" xfId="16380" xr:uid="{00000000-0005-0000-0000-0000FD3F0000}"/>
    <cellStyle name="Normal 2 4 2 2 2 2 5 2" xfId="16381" xr:uid="{00000000-0005-0000-0000-0000FE3F0000}"/>
    <cellStyle name="Normal 2 4 2 2 2 2 6" xfId="16382" xr:uid="{00000000-0005-0000-0000-0000FF3F0000}"/>
    <cellStyle name="Normal 2 4 2 2 2 2 6 2" xfId="16383" xr:uid="{00000000-0005-0000-0000-000000400000}"/>
    <cellStyle name="Normal 2 4 2 2 2 2 7" xfId="16384" xr:uid="{00000000-0005-0000-0000-000001400000}"/>
    <cellStyle name="Normal 2 4 2 2 2 3" xfId="16385" xr:uid="{00000000-0005-0000-0000-000002400000}"/>
    <cellStyle name="Normal 2 4 2 2 2 3 2" xfId="16386" xr:uid="{00000000-0005-0000-0000-000003400000}"/>
    <cellStyle name="Normal 2 4 2 2 2 3 2 2" xfId="16387" xr:uid="{00000000-0005-0000-0000-000004400000}"/>
    <cellStyle name="Normal 2 4 2 2 2 3 2 2 2" xfId="16388" xr:uid="{00000000-0005-0000-0000-000005400000}"/>
    <cellStyle name="Normal 2 4 2 2 2 3 2 3" xfId="16389" xr:uid="{00000000-0005-0000-0000-000006400000}"/>
    <cellStyle name="Normal 2 4 2 2 2 3 3" xfId="16390" xr:uid="{00000000-0005-0000-0000-000007400000}"/>
    <cellStyle name="Normal 2 4 2 2 2 3 3 2" xfId="16391" xr:uid="{00000000-0005-0000-0000-000008400000}"/>
    <cellStyle name="Normal 2 4 2 2 2 3 3 2 2" xfId="16392" xr:uid="{00000000-0005-0000-0000-000009400000}"/>
    <cellStyle name="Normal 2 4 2 2 2 3 3 3" xfId="16393" xr:uid="{00000000-0005-0000-0000-00000A400000}"/>
    <cellStyle name="Normal 2 4 2 2 2 3 4" xfId="16394" xr:uid="{00000000-0005-0000-0000-00000B400000}"/>
    <cellStyle name="Normal 2 4 2 2 2 3 4 2" xfId="16395" xr:uid="{00000000-0005-0000-0000-00000C400000}"/>
    <cellStyle name="Normal 2 4 2 2 2 3 4 2 2" xfId="16396" xr:uid="{00000000-0005-0000-0000-00000D400000}"/>
    <cellStyle name="Normal 2 4 2 2 2 3 4 3" xfId="16397" xr:uid="{00000000-0005-0000-0000-00000E400000}"/>
    <cellStyle name="Normal 2 4 2 2 2 3 5" xfId="16398" xr:uid="{00000000-0005-0000-0000-00000F400000}"/>
    <cellStyle name="Normal 2 4 2 2 2 3 5 2" xfId="16399" xr:uid="{00000000-0005-0000-0000-000010400000}"/>
    <cellStyle name="Normal 2 4 2 2 2 3 6" xfId="16400" xr:uid="{00000000-0005-0000-0000-000011400000}"/>
    <cellStyle name="Normal 2 4 2 2 2 3 6 2" xfId="16401" xr:uid="{00000000-0005-0000-0000-000012400000}"/>
    <cellStyle name="Normal 2 4 2 2 2 3 7" xfId="16402" xr:uid="{00000000-0005-0000-0000-000013400000}"/>
    <cellStyle name="Normal 2 4 2 2 2 4" xfId="16403" xr:uid="{00000000-0005-0000-0000-000014400000}"/>
    <cellStyle name="Normal 2 4 2 2 2 4 2" xfId="16404" xr:uid="{00000000-0005-0000-0000-000015400000}"/>
    <cellStyle name="Normal 2 4 2 2 2 4 2 2" xfId="16405" xr:uid="{00000000-0005-0000-0000-000016400000}"/>
    <cellStyle name="Normal 2 4 2 2 2 4 3" xfId="16406" xr:uid="{00000000-0005-0000-0000-000017400000}"/>
    <cellStyle name="Normal 2 4 2 2 2 5" xfId="16407" xr:uid="{00000000-0005-0000-0000-000018400000}"/>
    <cellStyle name="Normal 2 4 2 2 2 5 2" xfId="16408" xr:uid="{00000000-0005-0000-0000-000019400000}"/>
    <cellStyle name="Normal 2 4 2 2 2 5 2 2" xfId="16409" xr:uid="{00000000-0005-0000-0000-00001A400000}"/>
    <cellStyle name="Normal 2 4 2 2 2 5 3" xfId="16410" xr:uid="{00000000-0005-0000-0000-00001B400000}"/>
    <cellStyle name="Normal 2 4 2 2 2 6" xfId="16411" xr:uid="{00000000-0005-0000-0000-00001C400000}"/>
    <cellStyle name="Normal 2 4 2 2 2 6 2" xfId="16412" xr:uid="{00000000-0005-0000-0000-00001D400000}"/>
    <cellStyle name="Normal 2 4 2 2 2 6 2 2" xfId="16413" xr:uid="{00000000-0005-0000-0000-00001E400000}"/>
    <cellStyle name="Normal 2 4 2 2 2 6 3" xfId="16414" xr:uid="{00000000-0005-0000-0000-00001F400000}"/>
    <cellStyle name="Normal 2 4 2 2 2 7" xfId="16415" xr:uid="{00000000-0005-0000-0000-000020400000}"/>
    <cellStyle name="Normal 2 4 2 2 2 7 2" xfId="16416" xr:uid="{00000000-0005-0000-0000-000021400000}"/>
    <cellStyle name="Normal 2 4 2 2 2 8" xfId="16417" xr:uid="{00000000-0005-0000-0000-000022400000}"/>
    <cellStyle name="Normal 2 4 2 2 2 8 2" xfId="16418" xr:uid="{00000000-0005-0000-0000-000023400000}"/>
    <cellStyle name="Normal 2 4 2 2 2 9" xfId="16419" xr:uid="{00000000-0005-0000-0000-000024400000}"/>
    <cellStyle name="Normal 2 4 2 2 3" xfId="16420" xr:uid="{00000000-0005-0000-0000-000025400000}"/>
    <cellStyle name="Normal 2 4 2 2 3 2" xfId="16421" xr:uid="{00000000-0005-0000-0000-000026400000}"/>
    <cellStyle name="Normal 2 4 2 2 3 2 2" xfId="16422" xr:uid="{00000000-0005-0000-0000-000027400000}"/>
    <cellStyle name="Normal 2 4 2 2 3 2 2 2" xfId="16423" xr:uid="{00000000-0005-0000-0000-000028400000}"/>
    <cellStyle name="Normal 2 4 2 2 3 2 2 2 2" xfId="16424" xr:uid="{00000000-0005-0000-0000-000029400000}"/>
    <cellStyle name="Normal 2 4 2 2 3 2 2 3" xfId="16425" xr:uid="{00000000-0005-0000-0000-00002A400000}"/>
    <cellStyle name="Normal 2 4 2 2 3 2 3" xfId="16426" xr:uid="{00000000-0005-0000-0000-00002B400000}"/>
    <cellStyle name="Normal 2 4 2 2 3 2 3 2" xfId="16427" xr:uid="{00000000-0005-0000-0000-00002C400000}"/>
    <cellStyle name="Normal 2 4 2 2 3 2 3 2 2" xfId="16428" xr:uid="{00000000-0005-0000-0000-00002D400000}"/>
    <cellStyle name="Normal 2 4 2 2 3 2 3 3" xfId="16429" xr:uid="{00000000-0005-0000-0000-00002E400000}"/>
    <cellStyle name="Normal 2 4 2 2 3 2 4" xfId="16430" xr:uid="{00000000-0005-0000-0000-00002F400000}"/>
    <cellStyle name="Normal 2 4 2 2 3 2 4 2" xfId="16431" xr:uid="{00000000-0005-0000-0000-000030400000}"/>
    <cellStyle name="Normal 2 4 2 2 3 2 4 2 2" xfId="16432" xr:uid="{00000000-0005-0000-0000-000031400000}"/>
    <cellStyle name="Normal 2 4 2 2 3 2 4 3" xfId="16433" xr:uid="{00000000-0005-0000-0000-000032400000}"/>
    <cellStyle name="Normal 2 4 2 2 3 2 5" xfId="16434" xr:uid="{00000000-0005-0000-0000-000033400000}"/>
    <cellStyle name="Normal 2 4 2 2 3 2 5 2" xfId="16435" xr:uid="{00000000-0005-0000-0000-000034400000}"/>
    <cellStyle name="Normal 2 4 2 2 3 2 6" xfId="16436" xr:uid="{00000000-0005-0000-0000-000035400000}"/>
    <cellStyle name="Normal 2 4 2 2 3 2 6 2" xfId="16437" xr:uid="{00000000-0005-0000-0000-000036400000}"/>
    <cellStyle name="Normal 2 4 2 2 3 2 7" xfId="16438" xr:uid="{00000000-0005-0000-0000-000037400000}"/>
    <cellStyle name="Normal 2 4 2 2 3 3" xfId="16439" xr:uid="{00000000-0005-0000-0000-000038400000}"/>
    <cellStyle name="Normal 2 4 2 2 3 3 2" xfId="16440" xr:uid="{00000000-0005-0000-0000-000039400000}"/>
    <cellStyle name="Normal 2 4 2 2 3 3 2 2" xfId="16441" xr:uid="{00000000-0005-0000-0000-00003A400000}"/>
    <cellStyle name="Normal 2 4 2 2 3 3 3" xfId="16442" xr:uid="{00000000-0005-0000-0000-00003B400000}"/>
    <cellStyle name="Normal 2 4 2 2 3 4" xfId="16443" xr:uid="{00000000-0005-0000-0000-00003C400000}"/>
    <cellStyle name="Normal 2 4 2 2 3 4 2" xfId="16444" xr:uid="{00000000-0005-0000-0000-00003D400000}"/>
    <cellStyle name="Normal 2 4 2 2 3 4 2 2" xfId="16445" xr:uid="{00000000-0005-0000-0000-00003E400000}"/>
    <cellStyle name="Normal 2 4 2 2 3 4 3" xfId="16446" xr:uid="{00000000-0005-0000-0000-00003F400000}"/>
    <cellStyle name="Normal 2 4 2 2 3 5" xfId="16447" xr:uid="{00000000-0005-0000-0000-000040400000}"/>
    <cellStyle name="Normal 2 4 2 2 3 5 2" xfId="16448" xr:uid="{00000000-0005-0000-0000-000041400000}"/>
    <cellStyle name="Normal 2 4 2 2 3 5 2 2" xfId="16449" xr:uid="{00000000-0005-0000-0000-000042400000}"/>
    <cellStyle name="Normal 2 4 2 2 3 5 3" xfId="16450" xr:uid="{00000000-0005-0000-0000-000043400000}"/>
    <cellStyle name="Normal 2 4 2 2 3 6" xfId="16451" xr:uid="{00000000-0005-0000-0000-000044400000}"/>
    <cellStyle name="Normal 2 4 2 2 3 6 2" xfId="16452" xr:uid="{00000000-0005-0000-0000-000045400000}"/>
    <cellStyle name="Normal 2 4 2 2 3 7" xfId="16453" xr:uid="{00000000-0005-0000-0000-000046400000}"/>
    <cellStyle name="Normal 2 4 2 2 3 7 2" xfId="16454" xr:uid="{00000000-0005-0000-0000-000047400000}"/>
    <cellStyle name="Normal 2 4 2 2 3 8" xfId="16455" xr:uid="{00000000-0005-0000-0000-000048400000}"/>
    <cellStyle name="Normal 2 4 2 2 4" xfId="16456" xr:uid="{00000000-0005-0000-0000-000049400000}"/>
    <cellStyle name="Normal 2 4 2 2 4 2" xfId="16457" xr:uid="{00000000-0005-0000-0000-00004A400000}"/>
    <cellStyle name="Normal 2 4 2 2 4 2 2" xfId="16458" xr:uid="{00000000-0005-0000-0000-00004B400000}"/>
    <cellStyle name="Normal 2 4 2 2 4 2 2 2" xfId="16459" xr:uid="{00000000-0005-0000-0000-00004C400000}"/>
    <cellStyle name="Normal 2 4 2 2 4 2 3" xfId="16460" xr:uid="{00000000-0005-0000-0000-00004D400000}"/>
    <cellStyle name="Normal 2 4 2 2 4 3" xfId="16461" xr:uid="{00000000-0005-0000-0000-00004E400000}"/>
    <cellStyle name="Normal 2 4 2 2 4 3 2" xfId="16462" xr:uid="{00000000-0005-0000-0000-00004F400000}"/>
    <cellStyle name="Normal 2 4 2 2 4 3 2 2" xfId="16463" xr:uid="{00000000-0005-0000-0000-000050400000}"/>
    <cellStyle name="Normal 2 4 2 2 4 3 3" xfId="16464" xr:uid="{00000000-0005-0000-0000-000051400000}"/>
    <cellStyle name="Normal 2 4 2 2 4 4" xfId="16465" xr:uid="{00000000-0005-0000-0000-000052400000}"/>
    <cellStyle name="Normal 2 4 2 2 4 4 2" xfId="16466" xr:uid="{00000000-0005-0000-0000-000053400000}"/>
    <cellStyle name="Normal 2 4 2 2 4 4 2 2" xfId="16467" xr:uid="{00000000-0005-0000-0000-000054400000}"/>
    <cellStyle name="Normal 2 4 2 2 4 4 3" xfId="16468" xr:uid="{00000000-0005-0000-0000-000055400000}"/>
    <cellStyle name="Normal 2 4 2 2 4 5" xfId="16469" xr:uid="{00000000-0005-0000-0000-000056400000}"/>
    <cellStyle name="Normal 2 4 2 2 4 5 2" xfId="16470" xr:uid="{00000000-0005-0000-0000-000057400000}"/>
    <cellStyle name="Normal 2 4 2 2 4 6" xfId="16471" xr:uid="{00000000-0005-0000-0000-000058400000}"/>
    <cellStyle name="Normal 2 4 2 2 4 6 2" xfId="16472" xr:uid="{00000000-0005-0000-0000-000059400000}"/>
    <cellStyle name="Normal 2 4 2 2 4 7" xfId="16473" xr:uid="{00000000-0005-0000-0000-00005A400000}"/>
    <cellStyle name="Normal 2 4 2 2 5" xfId="16474" xr:uid="{00000000-0005-0000-0000-00005B400000}"/>
    <cellStyle name="Normal 2 4 2 2 5 2" xfId="16475" xr:uid="{00000000-0005-0000-0000-00005C400000}"/>
    <cellStyle name="Normal 2 4 2 2 5 2 2" xfId="16476" xr:uid="{00000000-0005-0000-0000-00005D400000}"/>
    <cellStyle name="Normal 2 4 2 2 5 2 2 2" xfId="16477" xr:uid="{00000000-0005-0000-0000-00005E400000}"/>
    <cellStyle name="Normal 2 4 2 2 5 2 3" xfId="16478" xr:uid="{00000000-0005-0000-0000-00005F400000}"/>
    <cellStyle name="Normal 2 4 2 2 5 3" xfId="16479" xr:uid="{00000000-0005-0000-0000-000060400000}"/>
    <cellStyle name="Normal 2 4 2 2 5 3 2" xfId="16480" xr:uid="{00000000-0005-0000-0000-000061400000}"/>
    <cellStyle name="Normal 2 4 2 2 5 3 2 2" xfId="16481" xr:uid="{00000000-0005-0000-0000-000062400000}"/>
    <cellStyle name="Normal 2 4 2 2 5 3 3" xfId="16482" xr:uid="{00000000-0005-0000-0000-000063400000}"/>
    <cellStyle name="Normal 2 4 2 2 5 4" xfId="16483" xr:uid="{00000000-0005-0000-0000-000064400000}"/>
    <cellStyle name="Normal 2 4 2 2 5 4 2" xfId="16484" xr:uid="{00000000-0005-0000-0000-000065400000}"/>
    <cellStyle name="Normal 2 4 2 2 5 4 2 2" xfId="16485" xr:uid="{00000000-0005-0000-0000-000066400000}"/>
    <cellStyle name="Normal 2 4 2 2 5 4 3" xfId="16486" xr:uid="{00000000-0005-0000-0000-000067400000}"/>
    <cellStyle name="Normal 2 4 2 2 5 5" xfId="16487" xr:uid="{00000000-0005-0000-0000-000068400000}"/>
    <cellStyle name="Normal 2 4 2 2 5 5 2" xfId="16488" xr:uid="{00000000-0005-0000-0000-000069400000}"/>
    <cellStyle name="Normal 2 4 2 2 5 6" xfId="16489" xr:uid="{00000000-0005-0000-0000-00006A400000}"/>
    <cellStyle name="Normal 2 4 2 2 5 6 2" xfId="16490" xr:uid="{00000000-0005-0000-0000-00006B400000}"/>
    <cellStyle name="Normal 2 4 2 2 5 7" xfId="16491" xr:uid="{00000000-0005-0000-0000-00006C400000}"/>
    <cellStyle name="Normal 2 4 2 2 6" xfId="16492" xr:uid="{00000000-0005-0000-0000-00006D400000}"/>
    <cellStyle name="Normal 2 4 2 2 6 2" xfId="16493" xr:uid="{00000000-0005-0000-0000-00006E400000}"/>
    <cellStyle name="Normal 2 4 2 2 6 2 2" xfId="16494" xr:uid="{00000000-0005-0000-0000-00006F400000}"/>
    <cellStyle name="Normal 2 4 2 2 6 3" xfId="16495" xr:uid="{00000000-0005-0000-0000-000070400000}"/>
    <cellStyle name="Normal 2 4 2 2 7" xfId="16496" xr:uid="{00000000-0005-0000-0000-000071400000}"/>
    <cellStyle name="Normal 2 4 2 2 7 2" xfId="16497" xr:uid="{00000000-0005-0000-0000-000072400000}"/>
    <cellStyle name="Normal 2 4 2 2 7 2 2" xfId="16498" xr:uid="{00000000-0005-0000-0000-000073400000}"/>
    <cellStyle name="Normal 2 4 2 2 7 3" xfId="16499" xr:uid="{00000000-0005-0000-0000-000074400000}"/>
    <cellStyle name="Normal 2 4 2 2 8" xfId="16500" xr:uid="{00000000-0005-0000-0000-000075400000}"/>
    <cellStyle name="Normal 2 4 2 2 8 2" xfId="16501" xr:uid="{00000000-0005-0000-0000-000076400000}"/>
    <cellStyle name="Normal 2 4 2 2 8 2 2" xfId="16502" xr:uid="{00000000-0005-0000-0000-000077400000}"/>
    <cellStyle name="Normal 2 4 2 2 8 3" xfId="16503" xr:uid="{00000000-0005-0000-0000-000078400000}"/>
    <cellStyle name="Normal 2 4 2 2 9" xfId="16504" xr:uid="{00000000-0005-0000-0000-000079400000}"/>
    <cellStyle name="Normal 2 4 2 2 9 2" xfId="16505" xr:uid="{00000000-0005-0000-0000-00007A400000}"/>
    <cellStyle name="Normal 2 4 2 3" xfId="16506" xr:uid="{00000000-0005-0000-0000-00007B400000}"/>
    <cellStyle name="Normal 2 4 2 3 10" xfId="16507" xr:uid="{00000000-0005-0000-0000-00007C400000}"/>
    <cellStyle name="Normal 2 4 2 3 10 2" xfId="16508" xr:uid="{00000000-0005-0000-0000-00007D400000}"/>
    <cellStyle name="Normal 2 4 2 3 11" xfId="16509" xr:uid="{00000000-0005-0000-0000-00007E400000}"/>
    <cellStyle name="Normal 2 4 2 3 2" xfId="16510" xr:uid="{00000000-0005-0000-0000-00007F400000}"/>
    <cellStyle name="Normal 2 4 2 3 2 2" xfId="16511" xr:uid="{00000000-0005-0000-0000-000080400000}"/>
    <cellStyle name="Normal 2 4 2 3 2 2 2" xfId="16512" xr:uid="{00000000-0005-0000-0000-000081400000}"/>
    <cellStyle name="Normal 2 4 2 3 2 2 2 2" xfId="16513" xr:uid="{00000000-0005-0000-0000-000082400000}"/>
    <cellStyle name="Normal 2 4 2 3 2 2 2 2 2" xfId="16514" xr:uid="{00000000-0005-0000-0000-000083400000}"/>
    <cellStyle name="Normal 2 4 2 3 2 2 2 3" xfId="16515" xr:uid="{00000000-0005-0000-0000-000084400000}"/>
    <cellStyle name="Normal 2 4 2 3 2 2 3" xfId="16516" xr:uid="{00000000-0005-0000-0000-000085400000}"/>
    <cellStyle name="Normal 2 4 2 3 2 2 3 2" xfId="16517" xr:uid="{00000000-0005-0000-0000-000086400000}"/>
    <cellStyle name="Normal 2 4 2 3 2 2 3 2 2" xfId="16518" xr:uid="{00000000-0005-0000-0000-000087400000}"/>
    <cellStyle name="Normal 2 4 2 3 2 2 3 3" xfId="16519" xr:uid="{00000000-0005-0000-0000-000088400000}"/>
    <cellStyle name="Normal 2 4 2 3 2 2 4" xfId="16520" xr:uid="{00000000-0005-0000-0000-000089400000}"/>
    <cellStyle name="Normal 2 4 2 3 2 2 4 2" xfId="16521" xr:uid="{00000000-0005-0000-0000-00008A400000}"/>
    <cellStyle name="Normal 2 4 2 3 2 2 4 2 2" xfId="16522" xr:uid="{00000000-0005-0000-0000-00008B400000}"/>
    <cellStyle name="Normal 2 4 2 3 2 2 4 3" xfId="16523" xr:uid="{00000000-0005-0000-0000-00008C400000}"/>
    <cellStyle name="Normal 2 4 2 3 2 2 5" xfId="16524" xr:uid="{00000000-0005-0000-0000-00008D400000}"/>
    <cellStyle name="Normal 2 4 2 3 2 2 5 2" xfId="16525" xr:uid="{00000000-0005-0000-0000-00008E400000}"/>
    <cellStyle name="Normal 2 4 2 3 2 2 6" xfId="16526" xr:uid="{00000000-0005-0000-0000-00008F400000}"/>
    <cellStyle name="Normal 2 4 2 3 2 2 6 2" xfId="16527" xr:uid="{00000000-0005-0000-0000-000090400000}"/>
    <cellStyle name="Normal 2 4 2 3 2 2 7" xfId="16528" xr:uid="{00000000-0005-0000-0000-000091400000}"/>
    <cellStyle name="Normal 2 4 2 3 2 3" xfId="16529" xr:uid="{00000000-0005-0000-0000-000092400000}"/>
    <cellStyle name="Normal 2 4 2 3 2 3 2" xfId="16530" xr:uid="{00000000-0005-0000-0000-000093400000}"/>
    <cellStyle name="Normal 2 4 2 3 2 3 2 2" xfId="16531" xr:uid="{00000000-0005-0000-0000-000094400000}"/>
    <cellStyle name="Normal 2 4 2 3 2 3 2 2 2" xfId="16532" xr:uid="{00000000-0005-0000-0000-000095400000}"/>
    <cellStyle name="Normal 2 4 2 3 2 3 2 3" xfId="16533" xr:uid="{00000000-0005-0000-0000-000096400000}"/>
    <cellStyle name="Normal 2 4 2 3 2 3 3" xfId="16534" xr:uid="{00000000-0005-0000-0000-000097400000}"/>
    <cellStyle name="Normal 2 4 2 3 2 3 3 2" xfId="16535" xr:uid="{00000000-0005-0000-0000-000098400000}"/>
    <cellStyle name="Normal 2 4 2 3 2 3 3 2 2" xfId="16536" xr:uid="{00000000-0005-0000-0000-000099400000}"/>
    <cellStyle name="Normal 2 4 2 3 2 3 3 3" xfId="16537" xr:uid="{00000000-0005-0000-0000-00009A400000}"/>
    <cellStyle name="Normal 2 4 2 3 2 3 4" xfId="16538" xr:uid="{00000000-0005-0000-0000-00009B400000}"/>
    <cellStyle name="Normal 2 4 2 3 2 3 4 2" xfId="16539" xr:uid="{00000000-0005-0000-0000-00009C400000}"/>
    <cellStyle name="Normal 2 4 2 3 2 3 4 2 2" xfId="16540" xr:uid="{00000000-0005-0000-0000-00009D400000}"/>
    <cellStyle name="Normal 2 4 2 3 2 3 4 3" xfId="16541" xr:uid="{00000000-0005-0000-0000-00009E400000}"/>
    <cellStyle name="Normal 2 4 2 3 2 3 5" xfId="16542" xr:uid="{00000000-0005-0000-0000-00009F400000}"/>
    <cellStyle name="Normal 2 4 2 3 2 3 5 2" xfId="16543" xr:uid="{00000000-0005-0000-0000-0000A0400000}"/>
    <cellStyle name="Normal 2 4 2 3 2 3 6" xfId="16544" xr:uid="{00000000-0005-0000-0000-0000A1400000}"/>
    <cellStyle name="Normal 2 4 2 3 2 3 6 2" xfId="16545" xr:uid="{00000000-0005-0000-0000-0000A2400000}"/>
    <cellStyle name="Normal 2 4 2 3 2 3 7" xfId="16546" xr:uid="{00000000-0005-0000-0000-0000A3400000}"/>
    <cellStyle name="Normal 2 4 2 3 2 4" xfId="16547" xr:uid="{00000000-0005-0000-0000-0000A4400000}"/>
    <cellStyle name="Normal 2 4 2 3 2 4 2" xfId="16548" xr:uid="{00000000-0005-0000-0000-0000A5400000}"/>
    <cellStyle name="Normal 2 4 2 3 2 4 2 2" xfId="16549" xr:uid="{00000000-0005-0000-0000-0000A6400000}"/>
    <cellStyle name="Normal 2 4 2 3 2 4 3" xfId="16550" xr:uid="{00000000-0005-0000-0000-0000A7400000}"/>
    <cellStyle name="Normal 2 4 2 3 2 5" xfId="16551" xr:uid="{00000000-0005-0000-0000-0000A8400000}"/>
    <cellStyle name="Normal 2 4 2 3 2 5 2" xfId="16552" xr:uid="{00000000-0005-0000-0000-0000A9400000}"/>
    <cellStyle name="Normal 2 4 2 3 2 5 2 2" xfId="16553" xr:uid="{00000000-0005-0000-0000-0000AA400000}"/>
    <cellStyle name="Normal 2 4 2 3 2 5 3" xfId="16554" xr:uid="{00000000-0005-0000-0000-0000AB400000}"/>
    <cellStyle name="Normal 2 4 2 3 2 6" xfId="16555" xr:uid="{00000000-0005-0000-0000-0000AC400000}"/>
    <cellStyle name="Normal 2 4 2 3 2 6 2" xfId="16556" xr:uid="{00000000-0005-0000-0000-0000AD400000}"/>
    <cellStyle name="Normal 2 4 2 3 2 6 2 2" xfId="16557" xr:uid="{00000000-0005-0000-0000-0000AE400000}"/>
    <cellStyle name="Normal 2 4 2 3 2 6 3" xfId="16558" xr:uid="{00000000-0005-0000-0000-0000AF400000}"/>
    <cellStyle name="Normal 2 4 2 3 2 7" xfId="16559" xr:uid="{00000000-0005-0000-0000-0000B0400000}"/>
    <cellStyle name="Normal 2 4 2 3 2 7 2" xfId="16560" xr:uid="{00000000-0005-0000-0000-0000B1400000}"/>
    <cellStyle name="Normal 2 4 2 3 2 8" xfId="16561" xr:uid="{00000000-0005-0000-0000-0000B2400000}"/>
    <cellStyle name="Normal 2 4 2 3 2 8 2" xfId="16562" xr:uid="{00000000-0005-0000-0000-0000B3400000}"/>
    <cellStyle name="Normal 2 4 2 3 2 9" xfId="16563" xr:uid="{00000000-0005-0000-0000-0000B4400000}"/>
    <cellStyle name="Normal 2 4 2 3 3" xfId="16564" xr:uid="{00000000-0005-0000-0000-0000B5400000}"/>
    <cellStyle name="Normal 2 4 2 3 3 2" xfId="16565" xr:uid="{00000000-0005-0000-0000-0000B6400000}"/>
    <cellStyle name="Normal 2 4 2 3 3 2 2" xfId="16566" xr:uid="{00000000-0005-0000-0000-0000B7400000}"/>
    <cellStyle name="Normal 2 4 2 3 3 2 2 2" xfId="16567" xr:uid="{00000000-0005-0000-0000-0000B8400000}"/>
    <cellStyle name="Normal 2 4 2 3 3 2 2 2 2" xfId="16568" xr:uid="{00000000-0005-0000-0000-0000B9400000}"/>
    <cellStyle name="Normal 2 4 2 3 3 2 2 3" xfId="16569" xr:uid="{00000000-0005-0000-0000-0000BA400000}"/>
    <cellStyle name="Normal 2 4 2 3 3 2 3" xfId="16570" xr:uid="{00000000-0005-0000-0000-0000BB400000}"/>
    <cellStyle name="Normal 2 4 2 3 3 2 3 2" xfId="16571" xr:uid="{00000000-0005-0000-0000-0000BC400000}"/>
    <cellStyle name="Normal 2 4 2 3 3 2 3 2 2" xfId="16572" xr:uid="{00000000-0005-0000-0000-0000BD400000}"/>
    <cellStyle name="Normal 2 4 2 3 3 2 3 3" xfId="16573" xr:uid="{00000000-0005-0000-0000-0000BE400000}"/>
    <cellStyle name="Normal 2 4 2 3 3 2 4" xfId="16574" xr:uid="{00000000-0005-0000-0000-0000BF400000}"/>
    <cellStyle name="Normal 2 4 2 3 3 2 4 2" xfId="16575" xr:uid="{00000000-0005-0000-0000-0000C0400000}"/>
    <cellStyle name="Normal 2 4 2 3 3 2 4 2 2" xfId="16576" xr:uid="{00000000-0005-0000-0000-0000C1400000}"/>
    <cellStyle name="Normal 2 4 2 3 3 2 4 3" xfId="16577" xr:uid="{00000000-0005-0000-0000-0000C2400000}"/>
    <cellStyle name="Normal 2 4 2 3 3 2 5" xfId="16578" xr:uid="{00000000-0005-0000-0000-0000C3400000}"/>
    <cellStyle name="Normal 2 4 2 3 3 2 5 2" xfId="16579" xr:uid="{00000000-0005-0000-0000-0000C4400000}"/>
    <cellStyle name="Normal 2 4 2 3 3 2 6" xfId="16580" xr:uid="{00000000-0005-0000-0000-0000C5400000}"/>
    <cellStyle name="Normal 2 4 2 3 3 2 6 2" xfId="16581" xr:uid="{00000000-0005-0000-0000-0000C6400000}"/>
    <cellStyle name="Normal 2 4 2 3 3 2 7" xfId="16582" xr:uid="{00000000-0005-0000-0000-0000C7400000}"/>
    <cellStyle name="Normal 2 4 2 3 3 3" xfId="16583" xr:uid="{00000000-0005-0000-0000-0000C8400000}"/>
    <cellStyle name="Normal 2 4 2 3 3 3 2" xfId="16584" xr:uid="{00000000-0005-0000-0000-0000C9400000}"/>
    <cellStyle name="Normal 2 4 2 3 3 3 2 2" xfId="16585" xr:uid="{00000000-0005-0000-0000-0000CA400000}"/>
    <cellStyle name="Normal 2 4 2 3 3 3 3" xfId="16586" xr:uid="{00000000-0005-0000-0000-0000CB400000}"/>
    <cellStyle name="Normal 2 4 2 3 3 4" xfId="16587" xr:uid="{00000000-0005-0000-0000-0000CC400000}"/>
    <cellStyle name="Normal 2 4 2 3 3 4 2" xfId="16588" xr:uid="{00000000-0005-0000-0000-0000CD400000}"/>
    <cellStyle name="Normal 2 4 2 3 3 4 2 2" xfId="16589" xr:uid="{00000000-0005-0000-0000-0000CE400000}"/>
    <cellStyle name="Normal 2 4 2 3 3 4 3" xfId="16590" xr:uid="{00000000-0005-0000-0000-0000CF400000}"/>
    <cellStyle name="Normal 2 4 2 3 3 5" xfId="16591" xr:uid="{00000000-0005-0000-0000-0000D0400000}"/>
    <cellStyle name="Normal 2 4 2 3 3 5 2" xfId="16592" xr:uid="{00000000-0005-0000-0000-0000D1400000}"/>
    <cellStyle name="Normal 2 4 2 3 3 5 2 2" xfId="16593" xr:uid="{00000000-0005-0000-0000-0000D2400000}"/>
    <cellStyle name="Normal 2 4 2 3 3 5 3" xfId="16594" xr:uid="{00000000-0005-0000-0000-0000D3400000}"/>
    <cellStyle name="Normal 2 4 2 3 3 6" xfId="16595" xr:uid="{00000000-0005-0000-0000-0000D4400000}"/>
    <cellStyle name="Normal 2 4 2 3 3 6 2" xfId="16596" xr:uid="{00000000-0005-0000-0000-0000D5400000}"/>
    <cellStyle name="Normal 2 4 2 3 3 7" xfId="16597" xr:uid="{00000000-0005-0000-0000-0000D6400000}"/>
    <cellStyle name="Normal 2 4 2 3 3 7 2" xfId="16598" xr:uid="{00000000-0005-0000-0000-0000D7400000}"/>
    <cellStyle name="Normal 2 4 2 3 3 8" xfId="16599" xr:uid="{00000000-0005-0000-0000-0000D8400000}"/>
    <cellStyle name="Normal 2 4 2 3 4" xfId="16600" xr:uid="{00000000-0005-0000-0000-0000D9400000}"/>
    <cellStyle name="Normal 2 4 2 3 4 2" xfId="16601" xr:uid="{00000000-0005-0000-0000-0000DA400000}"/>
    <cellStyle name="Normal 2 4 2 3 4 2 2" xfId="16602" xr:uid="{00000000-0005-0000-0000-0000DB400000}"/>
    <cellStyle name="Normal 2 4 2 3 4 2 2 2" xfId="16603" xr:uid="{00000000-0005-0000-0000-0000DC400000}"/>
    <cellStyle name="Normal 2 4 2 3 4 2 3" xfId="16604" xr:uid="{00000000-0005-0000-0000-0000DD400000}"/>
    <cellStyle name="Normal 2 4 2 3 4 3" xfId="16605" xr:uid="{00000000-0005-0000-0000-0000DE400000}"/>
    <cellStyle name="Normal 2 4 2 3 4 3 2" xfId="16606" xr:uid="{00000000-0005-0000-0000-0000DF400000}"/>
    <cellStyle name="Normal 2 4 2 3 4 3 2 2" xfId="16607" xr:uid="{00000000-0005-0000-0000-0000E0400000}"/>
    <cellStyle name="Normal 2 4 2 3 4 3 3" xfId="16608" xr:uid="{00000000-0005-0000-0000-0000E1400000}"/>
    <cellStyle name="Normal 2 4 2 3 4 4" xfId="16609" xr:uid="{00000000-0005-0000-0000-0000E2400000}"/>
    <cellStyle name="Normal 2 4 2 3 4 4 2" xfId="16610" xr:uid="{00000000-0005-0000-0000-0000E3400000}"/>
    <cellStyle name="Normal 2 4 2 3 4 4 2 2" xfId="16611" xr:uid="{00000000-0005-0000-0000-0000E4400000}"/>
    <cellStyle name="Normal 2 4 2 3 4 4 3" xfId="16612" xr:uid="{00000000-0005-0000-0000-0000E5400000}"/>
    <cellStyle name="Normal 2 4 2 3 4 5" xfId="16613" xr:uid="{00000000-0005-0000-0000-0000E6400000}"/>
    <cellStyle name="Normal 2 4 2 3 4 5 2" xfId="16614" xr:uid="{00000000-0005-0000-0000-0000E7400000}"/>
    <cellStyle name="Normal 2 4 2 3 4 6" xfId="16615" xr:uid="{00000000-0005-0000-0000-0000E8400000}"/>
    <cellStyle name="Normal 2 4 2 3 4 6 2" xfId="16616" xr:uid="{00000000-0005-0000-0000-0000E9400000}"/>
    <cellStyle name="Normal 2 4 2 3 4 7" xfId="16617" xr:uid="{00000000-0005-0000-0000-0000EA400000}"/>
    <cellStyle name="Normal 2 4 2 3 5" xfId="16618" xr:uid="{00000000-0005-0000-0000-0000EB400000}"/>
    <cellStyle name="Normal 2 4 2 3 5 2" xfId="16619" xr:uid="{00000000-0005-0000-0000-0000EC400000}"/>
    <cellStyle name="Normal 2 4 2 3 5 2 2" xfId="16620" xr:uid="{00000000-0005-0000-0000-0000ED400000}"/>
    <cellStyle name="Normal 2 4 2 3 5 2 2 2" xfId="16621" xr:uid="{00000000-0005-0000-0000-0000EE400000}"/>
    <cellStyle name="Normal 2 4 2 3 5 2 3" xfId="16622" xr:uid="{00000000-0005-0000-0000-0000EF400000}"/>
    <cellStyle name="Normal 2 4 2 3 5 3" xfId="16623" xr:uid="{00000000-0005-0000-0000-0000F0400000}"/>
    <cellStyle name="Normal 2 4 2 3 5 3 2" xfId="16624" xr:uid="{00000000-0005-0000-0000-0000F1400000}"/>
    <cellStyle name="Normal 2 4 2 3 5 3 2 2" xfId="16625" xr:uid="{00000000-0005-0000-0000-0000F2400000}"/>
    <cellStyle name="Normal 2 4 2 3 5 3 3" xfId="16626" xr:uid="{00000000-0005-0000-0000-0000F3400000}"/>
    <cellStyle name="Normal 2 4 2 3 5 4" xfId="16627" xr:uid="{00000000-0005-0000-0000-0000F4400000}"/>
    <cellStyle name="Normal 2 4 2 3 5 4 2" xfId="16628" xr:uid="{00000000-0005-0000-0000-0000F5400000}"/>
    <cellStyle name="Normal 2 4 2 3 5 4 2 2" xfId="16629" xr:uid="{00000000-0005-0000-0000-0000F6400000}"/>
    <cellStyle name="Normal 2 4 2 3 5 4 3" xfId="16630" xr:uid="{00000000-0005-0000-0000-0000F7400000}"/>
    <cellStyle name="Normal 2 4 2 3 5 5" xfId="16631" xr:uid="{00000000-0005-0000-0000-0000F8400000}"/>
    <cellStyle name="Normal 2 4 2 3 5 5 2" xfId="16632" xr:uid="{00000000-0005-0000-0000-0000F9400000}"/>
    <cellStyle name="Normal 2 4 2 3 5 6" xfId="16633" xr:uid="{00000000-0005-0000-0000-0000FA400000}"/>
    <cellStyle name="Normal 2 4 2 3 5 6 2" xfId="16634" xr:uid="{00000000-0005-0000-0000-0000FB400000}"/>
    <cellStyle name="Normal 2 4 2 3 5 7" xfId="16635" xr:uid="{00000000-0005-0000-0000-0000FC400000}"/>
    <cellStyle name="Normal 2 4 2 3 6" xfId="16636" xr:uid="{00000000-0005-0000-0000-0000FD400000}"/>
    <cellStyle name="Normal 2 4 2 3 6 2" xfId="16637" xr:uid="{00000000-0005-0000-0000-0000FE400000}"/>
    <cellStyle name="Normal 2 4 2 3 6 2 2" xfId="16638" xr:uid="{00000000-0005-0000-0000-0000FF400000}"/>
    <cellStyle name="Normal 2 4 2 3 6 3" xfId="16639" xr:uid="{00000000-0005-0000-0000-000000410000}"/>
    <cellStyle name="Normal 2 4 2 3 7" xfId="16640" xr:uid="{00000000-0005-0000-0000-000001410000}"/>
    <cellStyle name="Normal 2 4 2 3 7 2" xfId="16641" xr:uid="{00000000-0005-0000-0000-000002410000}"/>
    <cellStyle name="Normal 2 4 2 3 7 2 2" xfId="16642" xr:uid="{00000000-0005-0000-0000-000003410000}"/>
    <cellStyle name="Normal 2 4 2 3 7 3" xfId="16643" xr:uid="{00000000-0005-0000-0000-000004410000}"/>
    <cellStyle name="Normal 2 4 2 3 8" xfId="16644" xr:uid="{00000000-0005-0000-0000-000005410000}"/>
    <cellStyle name="Normal 2 4 2 3 8 2" xfId="16645" xr:uid="{00000000-0005-0000-0000-000006410000}"/>
    <cellStyle name="Normal 2 4 2 3 8 2 2" xfId="16646" xr:uid="{00000000-0005-0000-0000-000007410000}"/>
    <cellStyle name="Normal 2 4 2 3 8 3" xfId="16647" xr:uid="{00000000-0005-0000-0000-000008410000}"/>
    <cellStyle name="Normal 2 4 2 3 9" xfId="16648" xr:uid="{00000000-0005-0000-0000-000009410000}"/>
    <cellStyle name="Normal 2 4 2 3 9 2" xfId="16649" xr:uid="{00000000-0005-0000-0000-00000A410000}"/>
    <cellStyle name="Normal 2 4 2 4" xfId="16650" xr:uid="{00000000-0005-0000-0000-00000B410000}"/>
    <cellStyle name="Normal 2 4 2 4 2" xfId="16651" xr:uid="{00000000-0005-0000-0000-00000C410000}"/>
    <cellStyle name="Normal 2 4 2 4 2 2" xfId="16652" xr:uid="{00000000-0005-0000-0000-00000D410000}"/>
    <cellStyle name="Normal 2 4 2 4 2 2 2" xfId="16653" xr:uid="{00000000-0005-0000-0000-00000E410000}"/>
    <cellStyle name="Normal 2 4 2 4 2 2 2 2" xfId="16654" xr:uid="{00000000-0005-0000-0000-00000F410000}"/>
    <cellStyle name="Normal 2 4 2 4 2 2 3" xfId="16655" xr:uid="{00000000-0005-0000-0000-000010410000}"/>
    <cellStyle name="Normal 2 4 2 4 2 3" xfId="16656" xr:uid="{00000000-0005-0000-0000-000011410000}"/>
    <cellStyle name="Normal 2 4 2 4 2 3 2" xfId="16657" xr:uid="{00000000-0005-0000-0000-000012410000}"/>
    <cellStyle name="Normal 2 4 2 4 2 3 2 2" xfId="16658" xr:uid="{00000000-0005-0000-0000-000013410000}"/>
    <cellStyle name="Normal 2 4 2 4 2 3 3" xfId="16659" xr:uid="{00000000-0005-0000-0000-000014410000}"/>
    <cellStyle name="Normal 2 4 2 4 2 4" xfId="16660" xr:uid="{00000000-0005-0000-0000-000015410000}"/>
    <cellStyle name="Normal 2 4 2 4 2 4 2" xfId="16661" xr:uid="{00000000-0005-0000-0000-000016410000}"/>
    <cellStyle name="Normal 2 4 2 4 2 4 2 2" xfId="16662" xr:uid="{00000000-0005-0000-0000-000017410000}"/>
    <cellStyle name="Normal 2 4 2 4 2 4 3" xfId="16663" xr:uid="{00000000-0005-0000-0000-000018410000}"/>
    <cellStyle name="Normal 2 4 2 4 2 5" xfId="16664" xr:uid="{00000000-0005-0000-0000-000019410000}"/>
    <cellStyle name="Normal 2 4 2 4 2 5 2" xfId="16665" xr:uid="{00000000-0005-0000-0000-00001A410000}"/>
    <cellStyle name="Normal 2 4 2 4 2 6" xfId="16666" xr:uid="{00000000-0005-0000-0000-00001B410000}"/>
    <cellStyle name="Normal 2 4 2 4 2 6 2" xfId="16667" xr:uid="{00000000-0005-0000-0000-00001C410000}"/>
    <cellStyle name="Normal 2 4 2 4 2 7" xfId="16668" xr:uid="{00000000-0005-0000-0000-00001D410000}"/>
    <cellStyle name="Normal 2 4 2 4 3" xfId="16669" xr:uid="{00000000-0005-0000-0000-00001E410000}"/>
    <cellStyle name="Normal 2 4 2 4 3 2" xfId="16670" xr:uid="{00000000-0005-0000-0000-00001F410000}"/>
    <cellStyle name="Normal 2 4 2 4 3 2 2" xfId="16671" xr:uid="{00000000-0005-0000-0000-000020410000}"/>
    <cellStyle name="Normal 2 4 2 4 3 2 2 2" xfId="16672" xr:uid="{00000000-0005-0000-0000-000021410000}"/>
    <cellStyle name="Normal 2 4 2 4 3 2 3" xfId="16673" xr:uid="{00000000-0005-0000-0000-000022410000}"/>
    <cellStyle name="Normal 2 4 2 4 3 3" xfId="16674" xr:uid="{00000000-0005-0000-0000-000023410000}"/>
    <cellStyle name="Normal 2 4 2 4 3 3 2" xfId="16675" xr:uid="{00000000-0005-0000-0000-000024410000}"/>
    <cellStyle name="Normal 2 4 2 4 3 3 2 2" xfId="16676" xr:uid="{00000000-0005-0000-0000-000025410000}"/>
    <cellStyle name="Normal 2 4 2 4 3 3 3" xfId="16677" xr:uid="{00000000-0005-0000-0000-000026410000}"/>
    <cellStyle name="Normal 2 4 2 4 3 4" xfId="16678" xr:uid="{00000000-0005-0000-0000-000027410000}"/>
    <cellStyle name="Normal 2 4 2 4 3 4 2" xfId="16679" xr:uid="{00000000-0005-0000-0000-000028410000}"/>
    <cellStyle name="Normal 2 4 2 4 3 4 2 2" xfId="16680" xr:uid="{00000000-0005-0000-0000-000029410000}"/>
    <cellStyle name="Normal 2 4 2 4 3 4 3" xfId="16681" xr:uid="{00000000-0005-0000-0000-00002A410000}"/>
    <cellStyle name="Normal 2 4 2 4 3 5" xfId="16682" xr:uid="{00000000-0005-0000-0000-00002B410000}"/>
    <cellStyle name="Normal 2 4 2 4 3 5 2" xfId="16683" xr:uid="{00000000-0005-0000-0000-00002C410000}"/>
    <cellStyle name="Normal 2 4 2 4 3 6" xfId="16684" xr:uid="{00000000-0005-0000-0000-00002D410000}"/>
    <cellStyle name="Normal 2 4 2 4 3 6 2" xfId="16685" xr:uid="{00000000-0005-0000-0000-00002E410000}"/>
    <cellStyle name="Normal 2 4 2 4 3 7" xfId="16686" xr:uid="{00000000-0005-0000-0000-00002F410000}"/>
    <cellStyle name="Normal 2 4 2 4 4" xfId="16687" xr:uid="{00000000-0005-0000-0000-000030410000}"/>
    <cellStyle name="Normal 2 4 2 4 4 2" xfId="16688" xr:uid="{00000000-0005-0000-0000-000031410000}"/>
    <cellStyle name="Normal 2 4 2 4 4 2 2" xfId="16689" xr:uid="{00000000-0005-0000-0000-000032410000}"/>
    <cellStyle name="Normal 2 4 2 4 4 3" xfId="16690" xr:uid="{00000000-0005-0000-0000-000033410000}"/>
    <cellStyle name="Normal 2 4 2 4 5" xfId="16691" xr:uid="{00000000-0005-0000-0000-000034410000}"/>
    <cellStyle name="Normal 2 4 2 4 5 2" xfId="16692" xr:uid="{00000000-0005-0000-0000-000035410000}"/>
    <cellStyle name="Normal 2 4 2 4 5 2 2" xfId="16693" xr:uid="{00000000-0005-0000-0000-000036410000}"/>
    <cellStyle name="Normal 2 4 2 4 5 3" xfId="16694" xr:uid="{00000000-0005-0000-0000-000037410000}"/>
    <cellStyle name="Normal 2 4 2 4 6" xfId="16695" xr:uid="{00000000-0005-0000-0000-000038410000}"/>
    <cellStyle name="Normal 2 4 2 4 6 2" xfId="16696" xr:uid="{00000000-0005-0000-0000-000039410000}"/>
    <cellStyle name="Normal 2 4 2 4 6 2 2" xfId="16697" xr:uid="{00000000-0005-0000-0000-00003A410000}"/>
    <cellStyle name="Normal 2 4 2 4 6 3" xfId="16698" xr:uid="{00000000-0005-0000-0000-00003B410000}"/>
    <cellStyle name="Normal 2 4 2 4 7" xfId="16699" xr:uid="{00000000-0005-0000-0000-00003C410000}"/>
    <cellStyle name="Normal 2 4 2 4 7 2" xfId="16700" xr:uid="{00000000-0005-0000-0000-00003D410000}"/>
    <cellStyle name="Normal 2 4 2 4 8" xfId="16701" xr:uid="{00000000-0005-0000-0000-00003E410000}"/>
    <cellStyle name="Normal 2 4 2 4 8 2" xfId="16702" xr:uid="{00000000-0005-0000-0000-00003F410000}"/>
    <cellStyle name="Normal 2 4 2 4 9" xfId="16703" xr:uid="{00000000-0005-0000-0000-000040410000}"/>
    <cellStyle name="Normal 2 4 2 5" xfId="16704" xr:uid="{00000000-0005-0000-0000-000041410000}"/>
    <cellStyle name="Normal 2 4 2 5 2" xfId="16705" xr:uid="{00000000-0005-0000-0000-000042410000}"/>
    <cellStyle name="Normal 2 4 2 5 2 2" xfId="16706" xr:uid="{00000000-0005-0000-0000-000043410000}"/>
    <cellStyle name="Normal 2 4 2 5 2 2 2" xfId="16707" xr:uid="{00000000-0005-0000-0000-000044410000}"/>
    <cellStyle name="Normal 2 4 2 5 2 2 2 2" xfId="16708" xr:uid="{00000000-0005-0000-0000-000045410000}"/>
    <cellStyle name="Normal 2 4 2 5 2 2 3" xfId="16709" xr:uid="{00000000-0005-0000-0000-000046410000}"/>
    <cellStyle name="Normal 2 4 2 5 2 3" xfId="16710" xr:uid="{00000000-0005-0000-0000-000047410000}"/>
    <cellStyle name="Normal 2 4 2 5 2 3 2" xfId="16711" xr:uid="{00000000-0005-0000-0000-000048410000}"/>
    <cellStyle name="Normal 2 4 2 5 2 3 2 2" xfId="16712" xr:uid="{00000000-0005-0000-0000-000049410000}"/>
    <cellStyle name="Normal 2 4 2 5 2 3 3" xfId="16713" xr:uid="{00000000-0005-0000-0000-00004A410000}"/>
    <cellStyle name="Normal 2 4 2 5 2 4" xfId="16714" xr:uid="{00000000-0005-0000-0000-00004B410000}"/>
    <cellStyle name="Normal 2 4 2 5 2 4 2" xfId="16715" xr:uid="{00000000-0005-0000-0000-00004C410000}"/>
    <cellStyle name="Normal 2 4 2 5 2 4 2 2" xfId="16716" xr:uid="{00000000-0005-0000-0000-00004D410000}"/>
    <cellStyle name="Normal 2 4 2 5 2 4 3" xfId="16717" xr:uid="{00000000-0005-0000-0000-00004E410000}"/>
    <cellStyle name="Normal 2 4 2 5 2 5" xfId="16718" xr:uid="{00000000-0005-0000-0000-00004F410000}"/>
    <cellStyle name="Normal 2 4 2 5 2 5 2" xfId="16719" xr:uid="{00000000-0005-0000-0000-000050410000}"/>
    <cellStyle name="Normal 2 4 2 5 2 6" xfId="16720" xr:uid="{00000000-0005-0000-0000-000051410000}"/>
    <cellStyle name="Normal 2 4 2 5 2 6 2" xfId="16721" xr:uid="{00000000-0005-0000-0000-000052410000}"/>
    <cellStyle name="Normal 2 4 2 5 2 7" xfId="16722" xr:uid="{00000000-0005-0000-0000-000053410000}"/>
    <cellStyle name="Normal 2 4 2 5 3" xfId="16723" xr:uid="{00000000-0005-0000-0000-000054410000}"/>
    <cellStyle name="Normal 2 4 2 5 3 2" xfId="16724" xr:uid="{00000000-0005-0000-0000-000055410000}"/>
    <cellStyle name="Normal 2 4 2 5 3 2 2" xfId="16725" xr:uid="{00000000-0005-0000-0000-000056410000}"/>
    <cellStyle name="Normal 2 4 2 5 3 3" xfId="16726" xr:uid="{00000000-0005-0000-0000-000057410000}"/>
    <cellStyle name="Normal 2 4 2 5 4" xfId="16727" xr:uid="{00000000-0005-0000-0000-000058410000}"/>
    <cellStyle name="Normal 2 4 2 5 4 2" xfId="16728" xr:uid="{00000000-0005-0000-0000-000059410000}"/>
    <cellStyle name="Normal 2 4 2 5 4 2 2" xfId="16729" xr:uid="{00000000-0005-0000-0000-00005A410000}"/>
    <cellStyle name="Normal 2 4 2 5 4 3" xfId="16730" xr:uid="{00000000-0005-0000-0000-00005B410000}"/>
    <cellStyle name="Normal 2 4 2 5 5" xfId="16731" xr:uid="{00000000-0005-0000-0000-00005C410000}"/>
    <cellStyle name="Normal 2 4 2 5 5 2" xfId="16732" xr:uid="{00000000-0005-0000-0000-00005D410000}"/>
    <cellStyle name="Normal 2 4 2 5 5 2 2" xfId="16733" xr:uid="{00000000-0005-0000-0000-00005E410000}"/>
    <cellStyle name="Normal 2 4 2 5 5 3" xfId="16734" xr:uid="{00000000-0005-0000-0000-00005F410000}"/>
    <cellStyle name="Normal 2 4 2 5 6" xfId="16735" xr:uid="{00000000-0005-0000-0000-000060410000}"/>
    <cellStyle name="Normal 2 4 2 5 6 2" xfId="16736" xr:uid="{00000000-0005-0000-0000-000061410000}"/>
    <cellStyle name="Normal 2 4 2 5 7" xfId="16737" xr:uid="{00000000-0005-0000-0000-000062410000}"/>
    <cellStyle name="Normal 2 4 2 5 7 2" xfId="16738" xr:uid="{00000000-0005-0000-0000-000063410000}"/>
    <cellStyle name="Normal 2 4 2 5 8" xfId="16739" xr:uid="{00000000-0005-0000-0000-000064410000}"/>
    <cellStyle name="Normal 2 4 2 6" xfId="16740" xr:uid="{00000000-0005-0000-0000-000065410000}"/>
    <cellStyle name="Normal 2 4 2 6 2" xfId="16741" xr:uid="{00000000-0005-0000-0000-000066410000}"/>
    <cellStyle name="Normal 2 4 2 6 2 2" xfId="16742" xr:uid="{00000000-0005-0000-0000-000067410000}"/>
    <cellStyle name="Normal 2 4 2 6 2 2 2" xfId="16743" xr:uid="{00000000-0005-0000-0000-000068410000}"/>
    <cellStyle name="Normal 2 4 2 6 2 3" xfId="16744" xr:uid="{00000000-0005-0000-0000-000069410000}"/>
    <cellStyle name="Normal 2 4 2 6 3" xfId="16745" xr:uid="{00000000-0005-0000-0000-00006A410000}"/>
    <cellStyle name="Normal 2 4 2 6 3 2" xfId="16746" xr:uid="{00000000-0005-0000-0000-00006B410000}"/>
    <cellStyle name="Normal 2 4 2 6 3 2 2" xfId="16747" xr:uid="{00000000-0005-0000-0000-00006C410000}"/>
    <cellStyle name="Normal 2 4 2 6 3 3" xfId="16748" xr:uid="{00000000-0005-0000-0000-00006D410000}"/>
    <cellStyle name="Normal 2 4 2 6 4" xfId="16749" xr:uid="{00000000-0005-0000-0000-00006E410000}"/>
    <cellStyle name="Normal 2 4 2 6 4 2" xfId="16750" xr:uid="{00000000-0005-0000-0000-00006F410000}"/>
    <cellStyle name="Normal 2 4 2 6 4 2 2" xfId="16751" xr:uid="{00000000-0005-0000-0000-000070410000}"/>
    <cellStyle name="Normal 2 4 2 6 4 3" xfId="16752" xr:uid="{00000000-0005-0000-0000-000071410000}"/>
    <cellStyle name="Normal 2 4 2 6 5" xfId="16753" xr:uid="{00000000-0005-0000-0000-000072410000}"/>
    <cellStyle name="Normal 2 4 2 6 5 2" xfId="16754" xr:uid="{00000000-0005-0000-0000-000073410000}"/>
    <cellStyle name="Normal 2 4 2 6 6" xfId="16755" xr:uid="{00000000-0005-0000-0000-000074410000}"/>
    <cellStyle name="Normal 2 4 2 6 6 2" xfId="16756" xr:uid="{00000000-0005-0000-0000-000075410000}"/>
    <cellStyle name="Normal 2 4 2 6 7" xfId="16757" xr:uid="{00000000-0005-0000-0000-000076410000}"/>
    <cellStyle name="Normal 2 4 2 7" xfId="16758" xr:uid="{00000000-0005-0000-0000-000077410000}"/>
    <cellStyle name="Normal 2 4 2 7 2" xfId="16759" xr:uid="{00000000-0005-0000-0000-000078410000}"/>
    <cellStyle name="Normal 2 4 2 7 2 2" xfId="16760" xr:uid="{00000000-0005-0000-0000-000079410000}"/>
    <cellStyle name="Normal 2 4 2 7 2 2 2" xfId="16761" xr:uid="{00000000-0005-0000-0000-00007A410000}"/>
    <cellStyle name="Normal 2 4 2 7 2 3" xfId="16762" xr:uid="{00000000-0005-0000-0000-00007B410000}"/>
    <cellStyle name="Normal 2 4 2 7 3" xfId="16763" xr:uid="{00000000-0005-0000-0000-00007C410000}"/>
    <cellStyle name="Normal 2 4 2 7 3 2" xfId="16764" xr:uid="{00000000-0005-0000-0000-00007D410000}"/>
    <cellStyle name="Normal 2 4 2 7 3 2 2" xfId="16765" xr:uid="{00000000-0005-0000-0000-00007E410000}"/>
    <cellStyle name="Normal 2 4 2 7 3 3" xfId="16766" xr:uid="{00000000-0005-0000-0000-00007F410000}"/>
    <cellStyle name="Normal 2 4 2 7 4" xfId="16767" xr:uid="{00000000-0005-0000-0000-000080410000}"/>
    <cellStyle name="Normal 2 4 2 7 4 2" xfId="16768" xr:uid="{00000000-0005-0000-0000-000081410000}"/>
    <cellStyle name="Normal 2 4 2 7 4 2 2" xfId="16769" xr:uid="{00000000-0005-0000-0000-000082410000}"/>
    <cellStyle name="Normal 2 4 2 7 4 3" xfId="16770" xr:uid="{00000000-0005-0000-0000-000083410000}"/>
    <cellStyle name="Normal 2 4 2 7 5" xfId="16771" xr:uid="{00000000-0005-0000-0000-000084410000}"/>
    <cellStyle name="Normal 2 4 2 7 5 2" xfId="16772" xr:uid="{00000000-0005-0000-0000-000085410000}"/>
    <cellStyle name="Normal 2 4 2 7 6" xfId="16773" xr:uid="{00000000-0005-0000-0000-000086410000}"/>
    <cellStyle name="Normal 2 4 2 7 6 2" xfId="16774" xr:uid="{00000000-0005-0000-0000-000087410000}"/>
    <cellStyle name="Normal 2 4 2 7 7" xfId="16775" xr:uid="{00000000-0005-0000-0000-000088410000}"/>
    <cellStyle name="Normal 2 4 2 8" xfId="16776" xr:uid="{00000000-0005-0000-0000-000089410000}"/>
    <cellStyle name="Normal 2 4 2 8 2" xfId="16777" xr:uid="{00000000-0005-0000-0000-00008A410000}"/>
    <cellStyle name="Normal 2 4 2 8 2 2" xfId="16778" xr:uid="{00000000-0005-0000-0000-00008B410000}"/>
    <cellStyle name="Normal 2 4 2 8 3" xfId="16779" xr:uid="{00000000-0005-0000-0000-00008C410000}"/>
    <cellStyle name="Normal 2 4 2 9" xfId="16780" xr:uid="{00000000-0005-0000-0000-00008D410000}"/>
    <cellStyle name="Normal 2 4 2 9 2" xfId="16781" xr:uid="{00000000-0005-0000-0000-00008E410000}"/>
    <cellStyle name="Normal 2 4 2 9 2 2" xfId="16782" xr:uid="{00000000-0005-0000-0000-00008F410000}"/>
    <cellStyle name="Normal 2 4 2 9 3" xfId="16783" xr:uid="{00000000-0005-0000-0000-000090410000}"/>
    <cellStyle name="Normal 2 4 2_Confidential Information" xfId="16784" xr:uid="{00000000-0005-0000-0000-000091410000}"/>
    <cellStyle name="Normal 2 4 3" xfId="16785" xr:uid="{00000000-0005-0000-0000-000092410000}"/>
    <cellStyle name="Normal 2 4 3 10" xfId="16786" xr:uid="{00000000-0005-0000-0000-000093410000}"/>
    <cellStyle name="Normal 2 4 3 10 2" xfId="16787" xr:uid="{00000000-0005-0000-0000-000094410000}"/>
    <cellStyle name="Normal 2 4 3 10 2 2" xfId="16788" xr:uid="{00000000-0005-0000-0000-000095410000}"/>
    <cellStyle name="Normal 2 4 3 10 3" xfId="16789" xr:uid="{00000000-0005-0000-0000-000096410000}"/>
    <cellStyle name="Normal 2 4 3 11" xfId="16790" xr:uid="{00000000-0005-0000-0000-000097410000}"/>
    <cellStyle name="Normal 2 4 3 11 2" xfId="16791" xr:uid="{00000000-0005-0000-0000-000098410000}"/>
    <cellStyle name="Normal 2 4 3 12" xfId="16792" xr:uid="{00000000-0005-0000-0000-000099410000}"/>
    <cellStyle name="Normal 2 4 3 12 2" xfId="16793" xr:uid="{00000000-0005-0000-0000-00009A410000}"/>
    <cellStyle name="Normal 2 4 3 13" xfId="16794" xr:uid="{00000000-0005-0000-0000-00009B410000}"/>
    <cellStyle name="Normal 2 4 3 2" xfId="16795" xr:uid="{00000000-0005-0000-0000-00009C410000}"/>
    <cellStyle name="Normal 2 4 3 2 10" xfId="16796" xr:uid="{00000000-0005-0000-0000-00009D410000}"/>
    <cellStyle name="Normal 2 4 3 2 10 2" xfId="16797" xr:uid="{00000000-0005-0000-0000-00009E410000}"/>
    <cellStyle name="Normal 2 4 3 2 11" xfId="16798" xr:uid="{00000000-0005-0000-0000-00009F410000}"/>
    <cellStyle name="Normal 2 4 3 2 2" xfId="16799" xr:uid="{00000000-0005-0000-0000-0000A0410000}"/>
    <cellStyle name="Normal 2 4 3 2 2 2" xfId="16800" xr:uid="{00000000-0005-0000-0000-0000A1410000}"/>
    <cellStyle name="Normal 2 4 3 2 2 2 2" xfId="16801" xr:uid="{00000000-0005-0000-0000-0000A2410000}"/>
    <cellStyle name="Normal 2 4 3 2 2 2 2 2" xfId="16802" xr:uid="{00000000-0005-0000-0000-0000A3410000}"/>
    <cellStyle name="Normal 2 4 3 2 2 2 2 2 2" xfId="16803" xr:uid="{00000000-0005-0000-0000-0000A4410000}"/>
    <cellStyle name="Normal 2 4 3 2 2 2 2 3" xfId="16804" xr:uid="{00000000-0005-0000-0000-0000A5410000}"/>
    <cellStyle name="Normal 2 4 3 2 2 2 3" xfId="16805" xr:uid="{00000000-0005-0000-0000-0000A6410000}"/>
    <cellStyle name="Normal 2 4 3 2 2 2 3 2" xfId="16806" xr:uid="{00000000-0005-0000-0000-0000A7410000}"/>
    <cellStyle name="Normal 2 4 3 2 2 2 3 2 2" xfId="16807" xr:uid="{00000000-0005-0000-0000-0000A8410000}"/>
    <cellStyle name="Normal 2 4 3 2 2 2 3 3" xfId="16808" xr:uid="{00000000-0005-0000-0000-0000A9410000}"/>
    <cellStyle name="Normal 2 4 3 2 2 2 4" xfId="16809" xr:uid="{00000000-0005-0000-0000-0000AA410000}"/>
    <cellStyle name="Normal 2 4 3 2 2 2 4 2" xfId="16810" xr:uid="{00000000-0005-0000-0000-0000AB410000}"/>
    <cellStyle name="Normal 2 4 3 2 2 2 4 2 2" xfId="16811" xr:uid="{00000000-0005-0000-0000-0000AC410000}"/>
    <cellStyle name="Normal 2 4 3 2 2 2 4 3" xfId="16812" xr:uid="{00000000-0005-0000-0000-0000AD410000}"/>
    <cellStyle name="Normal 2 4 3 2 2 2 5" xfId="16813" xr:uid="{00000000-0005-0000-0000-0000AE410000}"/>
    <cellStyle name="Normal 2 4 3 2 2 2 5 2" xfId="16814" xr:uid="{00000000-0005-0000-0000-0000AF410000}"/>
    <cellStyle name="Normal 2 4 3 2 2 2 6" xfId="16815" xr:uid="{00000000-0005-0000-0000-0000B0410000}"/>
    <cellStyle name="Normal 2 4 3 2 2 2 6 2" xfId="16816" xr:uid="{00000000-0005-0000-0000-0000B1410000}"/>
    <cellStyle name="Normal 2 4 3 2 2 2 7" xfId="16817" xr:uid="{00000000-0005-0000-0000-0000B2410000}"/>
    <cellStyle name="Normal 2 4 3 2 2 3" xfId="16818" xr:uid="{00000000-0005-0000-0000-0000B3410000}"/>
    <cellStyle name="Normal 2 4 3 2 2 3 2" xfId="16819" xr:uid="{00000000-0005-0000-0000-0000B4410000}"/>
    <cellStyle name="Normal 2 4 3 2 2 3 2 2" xfId="16820" xr:uid="{00000000-0005-0000-0000-0000B5410000}"/>
    <cellStyle name="Normal 2 4 3 2 2 3 2 2 2" xfId="16821" xr:uid="{00000000-0005-0000-0000-0000B6410000}"/>
    <cellStyle name="Normal 2 4 3 2 2 3 2 3" xfId="16822" xr:uid="{00000000-0005-0000-0000-0000B7410000}"/>
    <cellStyle name="Normal 2 4 3 2 2 3 3" xfId="16823" xr:uid="{00000000-0005-0000-0000-0000B8410000}"/>
    <cellStyle name="Normal 2 4 3 2 2 3 3 2" xfId="16824" xr:uid="{00000000-0005-0000-0000-0000B9410000}"/>
    <cellStyle name="Normal 2 4 3 2 2 3 3 2 2" xfId="16825" xr:uid="{00000000-0005-0000-0000-0000BA410000}"/>
    <cellStyle name="Normal 2 4 3 2 2 3 3 3" xfId="16826" xr:uid="{00000000-0005-0000-0000-0000BB410000}"/>
    <cellStyle name="Normal 2 4 3 2 2 3 4" xfId="16827" xr:uid="{00000000-0005-0000-0000-0000BC410000}"/>
    <cellStyle name="Normal 2 4 3 2 2 3 4 2" xfId="16828" xr:uid="{00000000-0005-0000-0000-0000BD410000}"/>
    <cellStyle name="Normal 2 4 3 2 2 3 4 2 2" xfId="16829" xr:uid="{00000000-0005-0000-0000-0000BE410000}"/>
    <cellStyle name="Normal 2 4 3 2 2 3 4 3" xfId="16830" xr:uid="{00000000-0005-0000-0000-0000BF410000}"/>
    <cellStyle name="Normal 2 4 3 2 2 3 5" xfId="16831" xr:uid="{00000000-0005-0000-0000-0000C0410000}"/>
    <cellStyle name="Normal 2 4 3 2 2 3 5 2" xfId="16832" xr:uid="{00000000-0005-0000-0000-0000C1410000}"/>
    <cellStyle name="Normal 2 4 3 2 2 3 6" xfId="16833" xr:uid="{00000000-0005-0000-0000-0000C2410000}"/>
    <cellStyle name="Normal 2 4 3 2 2 3 6 2" xfId="16834" xr:uid="{00000000-0005-0000-0000-0000C3410000}"/>
    <cellStyle name="Normal 2 4 3 2 2 3 7" xfId="16835" xr:uid="{00000000-0005-0000-0000-0000C4410000}"/>
    <cellStyle name="Normal 2 4 3 2 2 4" xfId="16836" xr:uid="{00000000-0005-0000-0000-0000C5410000}"/>
    <cellStyle name="Normal 2 4 3 2 2 4 2" xfId="16837" xr:uid="{00000000-0005-0000-0000-0000C6410000}"/>
    <cellStyle name="Normal 2 4 3 2 2 4 2 2" xfId="16838" xr:uid="{00000000-0005-0000-0000-0000C7410000}"/>
    <cellStyle name="Normal 2 4 3 2 2 4 3" xfId="16839" xr:uid="{00000000-0005-0000-0000-0000C8410000}"/>
    <cellStyle name="Normal 2 4 3 2 2 5" xfId="16840" xr:uid="{00000000-0005-0000-0000-0000C9410000}"/>
    <cellStyle name="Normal 2 4 3 2 2 5 2" xfId="16841" xr:uid="{00000000-0005-0000-0000-0000CA410000}"/>
    <cellStyle name="Normal 2 4 3 2 2 5 2 2" xfId="16842" xr:uid="{00000000-0005-0000-0000-0000CB410000}"/>
    <cellStyle name="Normal 2 4 3 2 2 5 3" xfId="16843" xr:uid="{00000000-0005-0000-0000-0000CC410000}"/>
    <cellStyle name="Normal 2 4 3 2 2 6" xfId="16844" xr:uid="{00000000-0005-0000-0000-0000CD410000}"/>
    <cellStyle name="Normal 2 4 3 2 2 6 2" xfId="16845" xr:uid="{00000000-0005-0000-0000-0000CE410000}"/>
    <cellStyle name="Normal 2 4 3 2 2 6 2 2" xfId="16846" xr:uid="{00000000-0005-0000-0000-0000CF410000}"/>
    <cellStyle name="Normal 2 4 3 2 2 6 3" xfId="16847" xr:uid="{00000000-0005-0000-0000-0000D0410000}"/>
    <cellStyle name="Normal 2 4 3 2 2 7" xfId="16848" xr:uid="{00000000-0005-0000-0000-0000D1410000}"/>
    <cellStyle name="Normal 2 4 3 2 2 7 2" xfId="16849" xr:uid="{00000000-0005-0000-0000-0000D2410000}"/>
    <cellStyle name="Normal 2 4 3 2 2 8" xfId="16850" xr:uid="{00000000-0005-0000-0000-0000D3410000}"/>
    <cellStyle name="Normal 2 4 3 2 2 8 2" xfId="16851" xr:uid="{00000000-0005-0000-0000-0000D4410000}"/>
    <cellStyle name="Normal 2 4 3 2 2 9" xfId="16852" xr:uid="{00000000-0005-0000-0000-0000D5410000}"/>
    <cellStyle name="Normal 2 4 3 2 3" xfId="16853" xr:uid="{00000000-0005-0000-0000-0000D6410000}"/>
    <cellStyle name="Normal 2 4 3 2 3 2" xfId="16854" xr:uid="{00000000-0005-0000-0000-0000D7410000}"/>
    <cellStyle name="Normal 2 4 3 2 3 2 2" xfId="16855" xr:uid="{00000000-0005-0000-0000-0000D8410000}"/>
    <cellStyle name="Normal 2 4 3 2 3 2 2 2" xfId="16856" xr:uid="{00000000-0005-0000-0000-0000D9410000}"/>
    <cellStyle name="Normal 2 4 3 2 3 2 2 2 2" xfId="16857" xr:uid="{00000000-0005-0000-0000-0000DA410000}"/>
    <cellStyle name="Normal 2 4 3 2 3 2 2 3" xfId="16858" xr:uid="{00000000-0005-0000-0000-0000DB410000}"/>
    <cellStyle name="Normal 2 4 3 2 3 2 3" xfId="16859" xr:uid="{00000000-0005-0000-0000-0000DC410000}"/>
    <cellStyle name="Normal 2 4 3 2 3 2 3 2" xfId="16860" xr:uid="{00000000-0005-0000-0000-0000DD410000}"/>
    <cellStyle name="Normal 2 4 3 2 3 2 3 2 2" xfId="16861" xr:uid="{00000000-0005-0000-0000-0000DE410000}"/>
    <cellStyle name="Normal 2 4 3 2 3 2 3 3" xfId="16862" xr:uid="{00000000-0005-0000-0000-0000DF410000}"/>
    <cellStyle name="Normal 2 4 3 2 3 2 4" xfId="16863" xr:uid="{00000000-0005-0000-0000-0000E0410000}"/>
    <cellStyle name="Normal 2 4 3 2 3 2 4 2" xfId="16864" xr:uid="{00000000-0005-0000-0000-0000E1410000}"/>
    <cellStyle name="Normal 2 4 3 2 3 2 4 2 2" xfId="16865" xr:uid="{00000000-0005-0000-0000-0000E2410000}"/>
    <cellStyle name="Normal 2 4 3 2 3 2 4 3" xfId="16866" xr:uid="{00000000-0005-0000-0000-0000E3410000}"/>
    <cellStyle name="Normal 2 4 3 2 3 2 5" xfId="16867" xr:uid="{00000000-0005-0000-0000-0000E4410000}"/>
    <cellStyle name="Normal 2 4 3 2 3 2 5 2" xfId="16868" xr:uid="{00000000-0005-0000-0000-0000E5410000}"/>
    <cellStyle name="Normal 2 4 3 2 3 2 6" xfId="16869" xr:uid="{00000000-0005-0000-0000-0000E6410000}"/>
    <cellStyle name="Normal 2 4 3 2 3 2 6 2" xfId="16870" xr:uid="{00000000-0005-0000-0000-0000E7410000}"/>
    <cellStyle name="Normal 2 4 3 2 3 2 7" xfId="16871" xr:uid="{00000000-0005-0000-0000-0000E8410000}"/>
    <cellStyle name="Normal 2 4 3 2 3 3" xfId="16872" xr:uid="{00000000-0005-0000-0000-0000E9410000}"/>
    <cellStyle name="Normal 2 4 3 2 3 3 2" xfId="16873" xr:uid="{00000000-0005-0000-0000-0000EA410000}"/>
    <cellStyle name="Normal 2 4 3 2 3 3 2 2" xfId="16874" xr:uid="{00000000-0005-0000-0000-0000EB410000}"/>
    <cellStyle name="Normal 2 4 3 2 3 3 3" xfId="16875" xr:uid="{00000000-0005-0000-0000-0000EC410000}"/>
    <cellStyle name="Normal 2 4 3 2 3 4" xfId="16876" xr:uid="{00000000-0005-0000-0000-0000ED410000}"/>
    <cellStyle name="Normal 2 4 3 2 3 4 2" xfId="16877" xr:uid="{00000000-0005-0000-0000-0000EE410000}"/>
    <cellStyle name="Normal 2 4 3 2 3 4 2 2" xfId="16878" xr:uid="{00000000-0005-0000-0000-0000EF410000}"/>
    <cellStyle name="Normal 2 4 3 2 3 4 3" xfId="16879" xr:uid="{00000000-0005-0000-0000-0000F0410000}"/>
    <cellStyle name="Normal 2 4 3 2 3 5" xfId="16880" xr:uid="{00000000-0005-0000-0000-0000F1410000}"/>
    <cellStyle name="Normal 2 4 3 2 3 5 2" xfId="16881" xr:uid="{00000000-0005-0000-0000-0000F2410000}"/>
    <cellStyle name="Normal 2 4 3 2 3 5 2 2" xfId="16882" xr:uid="{00000000-0005-0000-0000-0000F3410000}"/>
    <cellStyle name="Normal 2 4 3 2 3 5 3" xfId="16883" xr:uid="{00000000-0005-0000-0000-0000F4410000}"/>
    <cellStyle name="Normal 2 4 3 2 3 6" xfId="16884" xr:uid="{00000000-0005-0000-0000-0000F5410000}"/>
    <cellStyle name="Normal 2 4 3 2 3 6 2" xfId="16885" xr:uid="{00000000-0005-0000-0000-0000F6410000}"/>
    <cellStyle name="Normal 2 4 3 2 3 7" xfId="16886" xr:uid="{00000000-0005-0000-0000-0000F7410000}"/>
    <cellStyle name="Normal 2 4 3 2 3 7 2" xfId="16887" xr:uid="{00000000-0005-0000-0000-0000F8410000}"/>
    <cellStyle name="Normal 2 4 3 2 3 8" xfId="16888" xr:uid="{00000000-0005-0000-0000-0000F9410000}"/>
    <cellStyle name="Normal 2 4 3 2 4" xfId="16889" xr:uid="{00000000-0005-0000-0000-0000FA410000}"/>
    <cellStyle name="Normal 2 4 3 2 4 2" xfId="16890" xr:uid="{00000000-0005-0000-0000-0000FB410000}"/>
    <cellStyle name="Normal 2 4 3 2 4 2 2" xfId="16891" xr:uid="{00000000-0005-0000-0000-0000FC410000}"/>
    <cellStyle name="Normal 2 4 3 2 4 2 2 2" xfId="16892" xr:uid="{00000000-0005-0000-0000-0000FD410000}"/>
    <cellStyle name="Normal 2 4 3 2 4 2 3" xfId="16893" xr:uid="{00000000-0005-0000-0000-0000FE410000}"/>
    <cellStyle name="Normal 2 4 3 2 4 3" xfId="16894" xr:uid="{00000000-0005-0000-0000-0000FF410000}"/>
    <cellStyle name="Normal 2 4 3 2 4 3 2" xfId="16895" xr:uid="{00000000-0005-0000-0000-000000420000}"/>
    <cellStyle name="Normal 2 4 3 2 4 3 2 2" xfId="16896" xr:uid="{00000000-0005-0000-0000-000001420000}"/>
    <cellStyle name="Normal 2 4 3 2 4 3 3" xfId="16897" xr:uid="{00000000-0005-0000-0000-000002420000}"/>
    <cellStyle name="Normal 2 4 3 2 4 4" xfId="16898" xr:uid="{00000000-0005-0000-0000-000003420000}"/>
    <cellStyle name="Normal 2 4 3 2 4 4 2" xfId="16899" xr:uid="{00000000-0005-0000-0000-000004420000}"/>
    <cellStyle name="Normal 2 4 3 2 4 4 2 2" xfId="16900" xr:uid="{00000000-0005-0000-0000-000005420000}"/>
    <cellStyle name="Normal 2 4 3 2 4 4 3" xfId="16901" xr:uid="{00000000-0005-0000-0000-000006420000}"/>
    <cellStyle name="Normal 2 4 3 2 4 5" xfId="16902" xr:uid="{00000000-0005-0000-0000-000007420000}"/>
    <cellStyle name="Normal 2 4 3 2 4 5 2" xfId="16903" xr:uid="{00000000-0005-0000-0000-000008420000}"/>
    <cellStyle name="Normal 2 4 3 2 4 6" xfId="16904" xr:uid="{00000000-0005-0000-0000-000009420000}"/>
    <cellStyle name="Normal 2 4 3 2 4 6 2" xfId="16905" xr:uid="{00000000-0005-0000-0000-00000A420000}"/>
    <cellStyle name="Normal 2 4 3 2 4 7" xfId="16906" xr:uid="{00000000-0005-0000-0000-00000B420000}"/>
    <cellStyle name="Normal 2 4 3 2 5" xfId="16907" xr:uid="{00000000-0005-0000-0000-00000C420000}"/>
    <cellStyle name="Normal 2 4 3 2 5 2" xfId="16908" xr:uid="{00000000-0005-0000-0000-00000D420000}"/>
    <cellStyle name="Normal 2 4 3 2 5 2 2" xfId="16909" xr:uid="{00000000-0005-0000-0000-00000E420000}"/>
    <cellStyle name="Normal 2 4 3 2 5 2 2 2" xfId="16910" xr:uid="{00000000-0005-0000-0000-00000F420000}"/>
    <cellStyle name="Normal 2 4 3 2 5 2 3" xfId="16911" xr:uid="{00000000-0005-0000-0000-000010420000}"/>
    <cellStyle name="Normal 2 4 3 2 5 3" xfId="16912" xr:uid="{00000000-0005-0000-0000-000011420000}"/>
    <cellStyle name="Normal 2 4 3 2 5 3 2" xfId="16913" xr:uid="{00000000-0005-0000-0000-000012420000}"/>
    <cellStyle name="Normal 2 4 3 2 5 3 2 2" xfId="16914" xr:uid="{00000000-0005-0000-0000-000013420000}"/>
    <cellStyle name="Normal 2 4 3 2 5 3 3" xfId="16915" xr:uid="{00000000-0005-0000-0000-000014420000}"/>
    <cellStyle name="Normal 2 4 3 2 5 4" xfId="16916" xr:uid="{00000000-0005-0000-0000-000015420000}"/>
    <cellStyle name="Normal 2 4 3 2 5 4 2" xfId="16917" xr:uid="{00000000-0005-0000-0000-000016420000}"/>
    <cellStyle name="Normal 2 4 3 2 5 4 2 2" xfId="16918" xr:uid="{00000000-0005-0000-0000-000017420000}"/>
    <cellStyle name="Normal 2 4 3 2 5 4 3" xfId="16919" xr:uid="{00000000-0005-0000-0000-000018420000}"/>
    <cellStyle name="Normal 2 4 3 2 5 5" xfId="16920" xr:uid="{00000000-0005-0000-0000-000019420000}"/>
    <cellStyle name="Normal 2 4 3 2 5 5 2" xfId="16921" xr:uid="{00000000-0005-0000-0000-00001A420000}"/>
    <cellStyle name="Normal 2 4 3 2 5 6" xfId="16922" xr:uid="{00000000-0005-0000-0000-00001B420000}"/>
    <cellStyle name="Normal 2 4 3 2 5 6 2" xfId="16923" xr:uid="{00000000-0005-0000-0000-00001C420000}"/>
    <cellStyle name="Normal 2 4 3 2 5 7" xfId="16924" xr:uid="{00000000-0005-0000-0000-00001D420000}"/>
    <cellStyle name="Normal 2 4 3 2 6" xfId="16925" xr:uid="{00000000-0005-0000-0000-00001E420000}"/>
    <cellStyle name="Normal 2 4 3 2 6 2" xfId="16926" xr:uid="{00000000-0005-0000-0000-00001F420000}"/>
    <cellStyle name="Normal 2 4 3 2 6 2 2" xfId="16927" xr:uid="{00000000-0005-0000-0000-000020420000}"/>
    <cellStyle name="Normal 2 4 3 2 6 3" xfId="16928" xr:uid="{00000000-0005-0000-0000-000021420000}"/>
    <cellStyle name="Normal 2 4 3 2 7" xfId="16929" xr:uid="{00000000-0005-0000-0000-000022420000}"/>
    <cellStyle name="Normal 2 4 3 2 7 2" xfId="16930" xr:uid="{00000000-0005-0000-0000-000023420000}"/>
    <cellStyle name="Normal 2 4 3 2 7 2 2" xfId="16931" xr:uid="{00000000-0005-0000-0000-000024420000}"/>
    <cellStyle name="Normal 2 4 3 2 7 3" xfId="16932" xr:uid="{00000000-0005-0000-0000-000025420000}"/>
    <cellStyle name="Normal 2 4 3 2 8" xfId="16933" xr:uid="{00000000-0005-0000-0000-000026420000}"/>
    <cellStyle name="Normal 2 4 3 2 8 2" xfId="16934" xr:uid="{00000000-0005-0000-0000-000027420000}"/>
    <cellStyle name="Normal 2 4 3 2 8 2 2" xfId="16935" xr:uid="{00000000-0005-0000-0000-000028420000}"/>
    <cellStyle name="Normal 2 4 3 2 8 3" xfId="16936" xr:uid="{00000000-0005-0000-0000-000029420000}"/>
    <cellStyle name="Normal 2 4 3 2 9" xfId="16937" xr:uid="{00000000-0005-0000-0000-00002A420000}"/>
    <cellStyle name="Normal 2 4 3 2 9 2" xfId="16938" xr:uid="{00000000-0005-0000-0000-00002B420000}"/>
    <cellStyle name="Normal 2 4 3 3" xfId="16939" xr:uid="{00000000-0005-0000-0000-00002C420000}"/>
    <cellStyle name="Normal 2 4 3 3 10" xfId="16940" xr:uid="{00000000-0005-0000-0000-00002D420000}"/>
    <cellStyle name="Normal 2 4 3 3 10 2" xfId="16941" xr:uid="{00000000-0005-0000-0000-00002E420000}"/>
    <cellStyle name="Normal 2 4 3 3 11" xfId="16942" xr:uid="{00000000-0005-0000-0000-00002F420000}"/>
    <cellStyle name="Normal 2 4 3 3 2" xfId="16943" xr:uid="{00000000-0005-0000-0000-000030420000}"/>
    <cellStyle name="Normal 2 4 3 3 2 2" xfId="16944" xr:uid="{00000000-0005-0000-0000-000031420000}"/>
    <cellStyle name="Normal 2 4 3 3 2 2 2" xfId="16945" xr:uid="{00000000-0005-0000-0000-000032420000}"/>
    <cellStyle name="Normal 2 4 3 3 2 2 2 2" xfId="16946" xr:uid="{00000000-0005-0000-0000-000033420000}"/>
    <cellStyle name="Normal 2 4 3 3 2 2 2 2 2" xfId="16947" xr:uid="{00000000-0005-0000-0000-000034420000}"/>
    <cellStyle name="Normal 2 4 3 3 2 2 2 3" xfId="16948" xr:uid="{00000000-0005-0000-0000-000035420000}"/>
    <cellStyle name="Normal 2 4 3 3 2 2 3" xfId="16949" xr:uid="{00000000-0005-0000-0000-000036420000}"/>
    <cellStyle name="Normal 2 4 3 3 2 2 3 2" xfId="16950" xr:uid="{00000000-0005-0000-0000-000037420000}"/>
    <cellStyle name="Normal 2 4 3 3 2 2 3 2 2" xfId="16951" xr:uid="{00000000-0005-0000-0000-000038420000}"/>
    <cellStyle name="Normal 2 4 3 3 2 2 3 3" xfId="16952" xr:uid="{00000000-0005-0000-0000-000039420000}"/>
    <cellStyle name="Normal 2 4 3 3 2 2 4" xfId="16953" xr:uid="{00000000-0005-0000-0000-00003A420000}"/>
    <cellStyle name="Normal 2 4 3 3 2 2 4 2" xfId="16954" xr:uid="{00000000-0005-0000-0000-00003B420000}"/>
    <cellStyle name="Normal 2 4 3 3 2 2 4 2 2" xfId="16955" xr:uid="{00000000-0005-0000-0000-00003C420000}"/>
    <cellStyle name="Normal 2 4 3 3 2 2 4 3" xfId="16956" xr:uid="{00000000-0005-0000-0000-00003D420000}"/>
    <cellStyle name="Normal 2 4 3 3 2 2 5" xfId="16957" xr:uid="{00000000-0005-0000-0000-00003E420000}"/>
    <cellStyle name="Normal 2 4 3 3 2 2 5 2" xfId="16958" xr:uid="{00000000-0005-0000-0000-00003F420000}"/>
    <cellStyle name="Normal 2 4 3 3 2 2 6" xfId="16959" xr:uid="{00000000-0005-0000-0000-000040420000}"/>
    <cellStyle name="Normal 2 4 3 3 2 2 6 2" xfId="16960" xr:uid="{00000000-0005-0000-0000-000041420000}"/>
    <cellStyle name="Normal 2 4 3 3 2 2 7" xfId="16961" xr:uid="{00000000-0005-0000-0000-000042420000}"/>
    <cellStyle name="Normal 2 4 3 3 2 3" xfId="16962" xr:uid="{00000000-0005-0000-0000-000043420000}"/>
    <cellStyle name="Normal 2 4 3 3 2 3 2" xfId="16963" xr:uid="{00000000-0005-0000-0000-000044420000}"/>
    <cellStyle name="Normal 2 4 3 3 2 3 2 2" xfId="16964" xr:uid="{00000000-0005-0000-0000-000045420000}"/>
    <cellStyle name="Normal 2 4 3 3 2 3 2 2 2" xfId="16965" xr:uid="{00000000-0005-0000-0000-000046420000}"/>
    <cellStyle name="Normal 2 4 3 3 2 3 2 3" xfId="16966" xr:uid="{00000000-0005-0000-0000-000047420000}"/>
    <cellStyle name="Normal 2 4 3 3 2 3 3" xfId="16967" xr:uid="{00000000-0005-0000-0000-000048420000}"/>
    <cellStyle name="Normal 2 4 3 3 2 3 3 2" xfId="16968" xr:uid="{00000000-0005-0000-0000-000049420000}"/>
    <cellStyle name="Normal 2 4 3 3 2 3 3 2 2" xfId="16969" xr:uid="{00000000-0005-0000-0000-00004A420000}"/>
    <cellStyle name="Normal 2 4 3 3 2 3 3 3" xfId="16970" xr:uid="{00000000-0005-0000-0000-00004B420000}"/>
    <cellStyle name="Normal 2 4 3 3 2 3 4" xfId="16971" xr:uid="{00000000-0005-0000-0000-00004C420000}"/>
    <cellStyle name="Normal 2 4 3 3 2 3 4 2" xfId="16972" xr:uid="{00000000-0005-0000-0000-00004D420000}"/>
    <cellStyle name="Normal 2 4 3 3 2 3 4 2 2" xfId="16973" xr:uid="{00000000-0005-0000-0000-00004E420000}"/>
    <cellStyle name="Normal 2 4 3 3 2 3 4 3" xfId="16974" xr:uid="{00000000-0005-0000-0000-00004F420000}"/>
    <cellStyle name="Normal 2 4 3 3 2 3 5" xfId="16975" xr:uid="{00000000-0005-0000-0000-000050420000}"/>
    <cellStyle name="Normal 2 4 3 3 2 3 5 2" xfId="16976" xr:uid="{00000000-0005-0000-0000-000051420000}"/>
    <cellStyle name="Normal 2 4 3 3 2 3 6" xfId="16977" xr:uid="{00000000-0005-0000-0000-000052420000}"/>
    <cellStyle name="Normal 2 4 3 3 2 3 6 2" xfId="16978" xr:uid="{00000000-0005-0000-0000-000053420000}"/>
    <cellStyle name="Normal 2 4 3 3 2 3 7" xfId="16979" xr:uid="{00000000-0005-0000-0000-000054420000}"/>
    <cellStyle name="Normal 2 4 3 3 2 4" xfId="16980" xr:uid="{00000000-0005-0000-0000-000055420000}"/>
    <cellStyle name="Normal 2 4 3 3 2 4 2" xfId="16981" xr:uid="{00000000-0005-0000-0000-000056420000}"/>
    <cellStyle name="Normal 2 4 3 3 2 4 2 2" xfId="16982" xr:uid="{00000000-0005-0000-0000-000057420000}"/>
    <cellStyle name="Normal 2 4 3 3 2 4 3" xfId="16983" xr:uid="{00000000-0005-0000-0000-000058420000}"/>
    <cellStyle name="Normal 2 4 3 3 2 5" xfId="16984" xr:uid="{00000000-0005-0000-0000-000059420000}"/>
    <cellStyle name="Normal 2 4 3 3 2 5 2" xfId="16985" xr:uid="{00000000-0005-0000-0000-00005A420000}"/>
    <cellStyle name="Normal 2 4 3 3 2 5 2 2" xfId="16986" xr:uid="{00000000-0005-0000-0000-00005B420000}"/>
    <cellStyle name="Normal 2 4 3 3 2 5 3" xfId="16987" xr:uid="{00000000-0005-0000-0000-00005C420000}"/>
    <cellStyle name="Normal 2 4 3 3 2 6" xfId="16988" xr:uid="{00000000-0005-0000-0000-00005D420000}"/>
    <cellStyle name="Normal 2 4 3 3 2 6 2" xfId="16989" xr:uid="{00000000-0005-0000-0000-00005E420000}"/>
    <cellStyle name="Normal 2 4 3 3 2 6 2 2" xfId="16990" xr:uid="{00000000-0005-0000-0000-00005F420000}"/>
    <cellStyle name="Normal 2 4 3 3 2 6 3" xfId="16991" xr:uid="{00000000-0005-0000-0000-000060420000}"/>
    <cellStyle name="Normal 2 4 3 3 2 7" xfId="16992" xr:uid="{00000000-0005-0000-0000-000061420000}"/>
    <cellStyle name="Normal 2 4 3 3 2 7 2" xfId="16993" xr:uid="{00000000-0005-0000-0000-000062420000}"/>
    <cellStyle name="Normal 2 4 3 3 2 8" xfId="16994" xr:uid="{00000000-0005-0000-0000-000063420000}"/>
    <cellStyle name="Normal 2 4 3 3 2 8 2" xfId="16995" xr:uid="{00000000-0005-0000-0000-000064420000}"/>
    <cellStyle name="Normal 2 4 3 3 2 9" xfId="16996" xr:uid="{00000000-0005-0000-0000-000065420000}"/>
    <cellStyle name="Normal 2 4 3 3 3" xfId="16997" xr:uid="{00000000-0005-0000-0000-000066420000}"/>
    <cellStyle name="Normal 2 4 3 3 3 2" xfId="16998" xr:uid="{00000000-0005-0000-0000-000067420000}"/>
    <cellStyle name="Normal 2 4 3 3 3 2 2" xfId="16999" xr:uid="{00000000-0005-0000-0000-000068420000}"/>
    <cellStyle name="Normal 2 4 3 3 3 2 2 2" xfId="17000" xr:uid="{00000000-0005-0000-0000-000069420000}"/>
    <cellStyle name="Normal 2 4 3 3 3 2 2 2 2" xfId="17001" xr:uid="{00000000-0005-0000-0000-00006A420000}"/>
    <cellStyle name="Normal 2 4 3 3 3 2 2 3" xfId="17002" xr:uid="{00000000-0005-0000-0000-00006B420000}"/>
    <cellStyle name="Normal 2 4 3 3 3 2 3" xfId="17003" xr:uid="{00000000-0005-0000-0000-00006C420000}"/>
    <cellStyle name="Normal 2 4 3 3 3 2 3 2" xfId="17004" xr:uid="{00000000-0005-0000-0000-00006D420000}"/>
    <cellStyle name="Normal 2 4 3 3 3 2 3 2 2" xfId="17005" xr:uid="{00000000-0005-0000-0000-00006E420000}"/>
    <cellStyle name="Normal 2 4 3 3 3 2 3 3" xfId="17006" xr:uid="{00000000-0005-0000-0000-00006F420000}"/>
    <cellStyle name="Normal 2 4 3 3 3 2 4" xfId="17007" xr:uid="{00000000-0005-0000-0000-000070420000}"/>
    <cellStyle name="Normal 2 4 3 3 3 2 4 2" xfId="17008" xr:uid="{00000000-0005-0000-0000-000071420000}"/>
    <cellStyle name="Normal 2 4 3 3 3 2 4 2 2" xfId="17009" xr:uid="{00000000-0005-0000-0000-000072420000}"/>
    <cellStyle name="Normal 2 4 3 3 3 2 4 3" xfId="17010" xr:uid="{00000000-0005-0000-0000-000073420000}"/>
    <cellStyle name="Normal 2 4 3 3 3 2 5" xfId="17011" xr:uid="{00000000-0005-0000-0000-000074420000}"/>
    <cellStyle name="Normal 2 4 3 3 3 2 5 2" xfId="17012" xr:uid="{00000000-0005-0000-0000-000075420000}"/>
    <cellStyle name="Normal 2 4 3 3 3 2 6" xfId="17013" xr:uid="{00000000-0005-0000-0000-000076420000}"/>
    <cellStyle name="Normal 2 4 3 3 3 2 6 2" xfId="17014" xr:uid="{00000000-0005-0000-0000-000077420000}"/>
    <cellStyle name="Normal 2 4 3 3 3 2 7" xfId="17015" xr:uid="{00000000-0005-0000-0000-000078420000}"/>
    <cellStyle name="Normal 2 4 3 3 3 3" xfId="17016" xr:uid="{00000000-0005-0000-0000-000079420000}"/>
    <cellStyle name="Normal 2 4 3 3 3 3 2" xfId="17017" xr:uid="{00000000-0005-0000-0000-00007A420000}"/>
    <cellStyle name="Normal 2 4 3 3 3 3 2 2" xfId="17018" xr:uid="{00000000-0005-0000-0000-00007B420000}"/>
    <cellStyle name="Normal 2 4 3 3 3 3 3" xfId="17019" xr:uid="{00000000-0005-0000-0000-00007C420000}"/>
    <cellStyle name="Normal 2 4 3 3 3 4" xfId="17020" xr:uid="{00000000-0005-0000-0000-00007D420000}"/>
    <cellStyle name="Normal 2 4 3 3 3 4 2" xfId="17021" xr:uid="{00000000-0005-0000-0000-00007E420000}"/>
    <cellStyle name="Normal 2 4 3 3 3 4 2 2" xfId="17022" xr:uid="{00000000-0005-0000-0000-00007F420000}"/>
    <cellStyle name="Normal 2 4 3 3 3 4 3" xfId="17023" xr:uid="{00000000-0005-0000-0000-000080420000}"/>
    <cellStyle name="Normal 2 4 3 3 3 5" xfId="17024" xr:uid="{00000000-0005-0000-0000-000081420000}"/>
    <cellStyle name="Normal 2 4 3 3 3 5 2" xfId="17025" xr:uid="{00000000-0005-0000-0000-000082420000}"/>
    <cellStyle name="Normal 2 4 3 3 3 5 2 2" xfId="17026" xr:uid="{00000000-0005-0000-0000-000083420000}"/>
    <cellStyle name="Normal 2 4 3 3 3 5 3" xfId="17027" xr:uid="{00000000-0005-0000-0000-000084420000}"/>
    <cellStyle name="Normal 2 4 3 3 3 6" xfId="17028" xr:uid="{00000000-0005-0000-0000-000085420000}"/>
    <cellStyle name="Normal 2 4 3 3 3 6 2" xfId="17029" xr:uid="{00000000-0005-0000-0000-000086420000}"/>
    <cellStyle name="Normal 2 4 3 3 3 7" xfId="17030" xr:uid="{00000000-0005-0000-0000-000087420000}"/>
    <cellStyle name="Normal 2 4 3 3 3 7 2" xfId="17031" xr:uid="{00000000-0005-0000-0000-000088420000}"/>
    <cellStyle name="Normal 2 4 3 3 3 8" xfId="17032" xr:uid="{00000000-0005-0000-0000-000089420000}"/>
    <cellStyle name="Normal 2 4 3 3 4" xfId="17033" xr:uid="{00000000-0005-0000-0000-00008A420000}"/>
    <cellStyle name="Normal 2 4 3 3 4 2" xfId="17034" xr:uid="{00000000-0005-0000-0000-00008B420000}"/>
    <cellStyle name="Normal 2 4 3 3 4 2 2" xfId="17035" xr:uid="{00000000-0005-0000-0000-00008C420000}"/>
    <cellStyle name="Normal 2 4 3 3 4 2 2 2" xfId="17036" xr:uid="{00000000-0005-0000-0000-00008D420000}"/>
    <cellStyle name="Normal 2 4 3 3 4 2 3" xfId="17037" xr:uid="{00000000-0005-0000-0000-00008E420000}"/>
    <cellStyle name="Normal 2 4 3 3 4 3" xfId="17038" xr:uid="{00000000-0005-0000-0000-00008F420000}"/>
    <cellStyle name="Normal 2 4 3 3 4 3 2" xfId="17039" xr:uid="{00000000-0005-0000-0000-000090420000}"/>
    <cellStyle name="Normal 2 4 3 3 4 3 2 2" xfId="17040" xr:uid="{00000000-0005-0000-0000-000091420000}"/>
    <cellStyle name="Normal 2 4 3 3 4 3 3" xfId="17041" xr:uid="{00000000-0005-0000-0000-000092420000}"/>
    <cellStyle name="Normal 2 4 3 3 4 4" xfId="17042" xr:uid="{00000000-0005-0000-0000-000093420000}"/>
    <cellStyle name="Normal 2 4 3 3 4 4 2" xfId="17043" xr:uid="{00000000-0005-0000-0000-000094420000}"/>
    <cellStyle name="Normal 2 4 3 3 4 4 2 2" xfId="17044" xr:uid="{00000000-0005-0000-0000-000095420000}"/>
    <cellStyle name="Normal 2 4 3 3 4 4 3" xfId="17045" xr:uid="{00000000-0005-0000-0000-000096420000}"/>
    <cellStyle name="Normal 2 4 3 3 4 5" xfId="17046" xr:uid="{00000000-0005-0000-0000-000097420000}"/>
    <cellStyle name="Normal 2 4 3 3 4 5 2" xfId="17047" xr:uid="{00000000-0005-0000-0000-000098420000}"/>
    <cellStyle name="Normal 2 4 3 3 4 6" xfId="17048" xr:uid="{00000000-0005-0000-0000-000099420000}"/>
    <cellStyle name="Normal 2 4 3 3 4 6 2" xfId="17049" xr:uid="{00000000-0005-0000-0000-00009A420000}"/>
    <cellStyle name="Normal 2 4 3 3 4 7" xfId="17050" xr:uid="{00000000-0005-0000-0000-00009B420000}"/>
    <cellStyle name="Normal 2 4 3 3 5" xfId="17051" xr:uid="{00000000-0005-0000-0000-00009C420000}"/>
    <cellStyle name="Normal 2 4 3 3 5 2" xfId="17052" xr:uid="{00000000-0005-0000-0000-00009D420000}"/>
    <cellStyle name="Normal 2 4 3 3 5 2 2" xfId="17053" xr:uid="{00000000-0005-0000-0000-00009E420000}"/>
    <cellStyle name="Normal 2 4 3 3 5 2 2 2" xfId="17054" xr:uid="{00000000-0005-0000-0000-00009F420000}"/>
    <cellStyle name="Normal 2 4 3 3 5 2 3" xfId="17055" xr:uid="{00000000-0005-0000-0000-0000A0420000}"/>
    <cellStyle name="Normal 2 4 3 3 5 3" xfId="17056" xr:uid="{00000000-0005-0000-0000-0000A1420000}"/>
    <cellStyle name="Normal 2 4 3 3 5 3 2" xfId="17057" xr:uid="{00000000-0005-0000-0000-0000A2420000}"/>
    <cellStyle name="Normal 2 4 3 3 5 3 2 2" xfId="17058" xr:uid="{00000000-0005-0000-0000-0000A3420000}"/>
    <cellStyle name="Normal 2 4 3 3 5 3 3" xfId="17059" xr:uid="{00000000-0005-0000-0000-0000A4420000}"/>
    <cellStyle name="Normal 2 4 3 3 5 4" xfId="17060" xr:uid="{00000000-0005-0000-0000-0000A5420000}"/>
    <cellStyle name="Normal 2 4 3 3 5 4 2" xfId="17061" xr:uid="{00000000-0005-0000-0000-0000A6420000}"/>
    <cellStyle name="Normal 2 4 3 3 5 4 2 2" xfId="17062" xr:uid="{00000000-0005-0000-0000-0000A7420000}"/>
    <cellStyle name="Normal 2 4 3 3 5 4 3" xfId="17063" xr:uid="{00000000-0005-0000-0000-0000A8420000}"/>
    <cellStyle name="Normal 2 4 3 3 5 5" xfId="17064" xr:uid="{00000000-0005-0000-0000-0000A9420000}"/>
    <cellStyle name="Normal 2 4 3 3 5 5 2" xfId="17065" xr:uid="{00000000-0005-0000-0000-0000AA420000}"/>
    <cellStyle name="Normal 2 4 3 3 5 6" xfId="17066" xr:uid="{00000000-0005-0000-0000-0000AB420000}"/>
    <cellStyle name="Normal 2 4 3 3 5 6 2" xfId="17067" xr:uid="{00000000-0005-0000-0000-0000AC420000}"/>
    <cellStyle name="Normal 2 4 3 3 5 7" xfId="17068" xr:uid="{00000000-0005-0000-0000-0000AD420000}"/>
    <cellStyle name="Normal 2 4 3 3 6" xfId="17069" xr:uid="{00000000-0005-0000-0000-0000AE420000}"/>
    <cellStyle name="Normal 2 4 3 3 6 2" xfId="17070" xr:uid="{00000000-0005-0000-0000-0000AF420000}"/>
    <cellStyle name="Normal 2 4 3 3 6 2 2" xfId="17071" xr:uid="{00000000-0005-0000-0000-0000B0420000}"/>
    <cellStyle name="Normal 2 4 3 3 6 3" xfId="17072" xr:uid="{00000000-0005-0000-0000-0000B1420000}"/>
    <cellStyle name="Normal 2 4 3 3 7" xfId="17073" xr:uid="{00000000-0005-0000-0000-0000B2420000}"/>
    <cellStyle name="Normal 2 4 3 3 7 2" xfId="17074" xr:uid="{00000000-0005-0000-0000-0000B3420000}"/>
    <cellStyle name="Normal 2 4 3 3 7 2 2" xfId="17075" xr:uid="{00000000-0005-0000-0000-0000B4420000}"/>
    <cellStyle name="Normal 2 4 3 3 7 3" xfId="17076" xr:uid="{00000000-0005-0000-0000-0000B5420000}"/>
    <cellStyle name="Normal 2 4 3 3 8" xfId="17077" xr:uid="{00000000-0005-0000-0000-0000B6420000}"/>
    <cellStyle name="Normal 2 4 3 3 8 2" xfId="17078" xr:uid="{00000000-0005-0000-0000-0000B7420000}"/>
    <cellStyle name="Normal 2 4 3 3 8 2 2" xfId="17079" xr:uid="{00000000-0005-0000-0000-0000B8420000}"/>
    <cellStyle name="Normal 2 4 3 3 8 3" xfId="17080" xr:uid="{00000000-0005-0000-0000-0000B9420000}"/>
    <cellStyle name="Normal 2 4 3 3 9" xfId="17081" xr:uid="{00000000-0005-0000-0000-0000BA420000}"/>
    <cellStyle name="Normal 2 4 3 3 9 2" xfId="17082" xr:uid="{00000000-0005-0000-0000-0000BB420000}"/>
    <cellStyle name="Normal 2 4 3 4" xfId="17083" xr:uid="{00000000-0005-0000-0000-0000BC420000}"/>
    <cellStyle name="Normal 2 4 3 4 2" xfId="17084" xr:uid="{00000000-0005-0000-0000-0000BD420000}"/>
    <cellStyle name="Normal 2 4 3 4 2 2" xfId="17085" xr:uid="{00000000-0005-0000-0000-0000BE420000}"/>
    <cellStyle name="Normal 2 4 3 4 2 2 2" xfId="17086" xr:uid="{00000000-0005-0000-0000-0000BF420000}"/>
    <cellStyle name="Normal 2 4 3 4 2 2 2 2" xfId="17087" xr:uid="{00000000-0005-0000-0000-0000C0420000}"/>
    <cellStyle name="Normal 2 4 3 4 2 2 3" xfId="17088" xr:uid="{00000000-0005-0000-0000-0000C1420000}"/>
    <cellStyle name="Normal 2 4 3 4 2 3" xfId="17089" xr:uid="{00000000-0005-0000-0000-0000C2420000}"/>
    <cellStyle name="Normal 2 4 3 4 2 3 2" xfId="17090" xr:uid="{00000000-0005-0000-0000-0000C3420000}"/>
    <cellStyle name="Normal 2 4 3 4 2 3 2 2" xfId="17091" xr:uid="{00000000-0005-0000-0000-0000C4420000}"/>
    <cellStyle name="Normal 2 4 3 4 2 3 3" xfId="17092" xr:uid="{00000000-0005-0000-0000-0000C5420000}"/>
    <cellStyle name="Normal 2 4 3 4 2 4" xfId="17093" xr:uid="{00000000-0005-0000-0000-0000C6420000}"/>
    <cellStyle name="Normal 2 4 3 4 2 4 2" xfId="17094" xr:uid="{00000000-0005-0000-0000-0000C7420000}"/>
    <cellStyle name="Normal 2 4 3 4 2 4 2 2" xfId="17095" xr:uid="{00000000-0005-0000-0000-0000C8420000}"/>
    <cellStyle name="Normal 2 4 3 4 2 4 3" xfId="17096" xr:uid="{00000000-0005-0000-0000-0000C9420000}"/>
    <cellStyle name="Normal 2 4 3 4 2 5" xfId="17097" xr:uid="{00000000-0005-0000-0000-0000CA420000}"/>
    <cellStyle name="Normal 2 4 3 4 2 5 2" xfId="17098" xr:uid="{00000000-0005-0000-0000-0000CB420000}"/>
    <cellStyle name="Normal 2 4 3 4 2 6" xfId="17099" xr:uid="{00000000-0005-0000-0000-0000CC420000}"/>
    <cellStyle name="Normal 2 4 3 4 2 6 2" xfId="17100" xr:uid="{00000000-0005-0000-0000-0000CD420000}"/>
    <cellStyle name="Normal 2 4 3 4 2 7" xfId="17101" xr:uid="{00000000-0005-0000-0000-0000CE420000}"/>
    <cellStyle name="Normal 2 4 3 4 3" xfId="17102" xr:uid="{00000000-0005-0000-0000-0000CF420000}"/>
    <cellStyle name="Normal 2 4 3 4 3 2" xfId="17103" xr:uid="{00000000-0005-0000-0000-0000D0420000}"/>
    <cellStyle name="Normal 2 4 3 4 3 2 2" xfId="17104" xr:uid="{00000000-0005-0000-0000-0000D1420000}"/>
    <cellStyle name="Normal 2 4 3 4 3 2 2 2" xfId="17105" xr:uid="{00000000-0005-0000-0000-0000D2420000}"/>
    <cellStyle name="Normal 2 4 3 4 3 2 3" xfId="17106" xr:uid="{00000000-0005-0000-0000-0000D3420000}"/>
    <cellStyle name="Normal 2 4 3 4 3 3" xfId="17107" xr:uid="{00000000-0005-0000-0000-0000D4420000}"/>
    <cellStyle name="Normal 2 4 3 4 3 3 2" xfId="17108" xr:uid="{00000000-0005-0000-0000-0000D5420000}"/>
    <cellStyle name="Normal 2 4 3 4 3 3 2 2" xfId="17109" xr:uid="{00000000-0005-0000-0000-0000D6420000}"/>
    <cellStyle name="Normal 2 4 3 4 3 3 3" xfId="17110" xr:uid="{00000000-0005-0000-0000-0000D7420000}"/>
    <cellStyle name="Normal 2 4 3 4 3 4" xfId="17111" xr:uid="{00000000-0005-0000-0000-0000D8420000}"/>
    <cellStyle name="Normal 2 4 3 4 3 4 2" xfId="17112" xr:uid="{00000000-0005-0000-0000-0000D9420000}"/>
    <cellStyle name="Normal 2 4 3 4 3 4 2 2" xfId="17113" xr:uid="{00000000-0005-0000-0000-0000DA420000}"/>
    <cellStyle name="Normal 2 4 3 4 3 4 3" xfId="17114" xr:uid="{00000000-0005-0000-0000-0000DB420000}"/>
    <cellStyle name="Normal 2 4 3 4 3 5" xfId="17115" xr:uid="{00000000-0005-0000-0000-0000DC420000}"/>
    <cellStyle name="Normal 2 4 3 4 3 5 2" xfId="17116" xr:uid="{00000000-0005-0000-0000-0000DD420000}"/>
    <cellStyle name="Normal 2 4 3 4 3 6" xfId="17117" xr:uid="{00000000-0005-0000-0000-0000DE420000}"/>
    <cellStyle name="Normal 2 4 3 4 3 6 2" xfId="17118" xr:uid="{00000000-0005-0000-0000-0000DF420000}"/>
    <cellStyle name="Normal 2 4 3 4 3 7" xfId="17119" xr:uid="{00000000-0005-0000-0000-0000E0420000}"/>
    <cellStyle name="Normal 2 4 3 4 4" xfId="17120" xr:uid="{00000000-0005-0000-0000-0000E1420000}"/>
    <cellStyle name="Normal 2 4 3 4 4 2" xfId="17121" xr:uid="{00000000-0005-0000-0000-0000E2420000}"/>
    <cellStyle name="Normal 2 4 3 4 4 2 2" xfId="17122" xr:uid="{00000000-0005-0000-0000-0000E3420000}"/>
    <cellStyle name="Normal 2 4 3 4 4 3" xfId="17123" xr:uid="{00000000-0005-0000-0000-0000E4420000}"/>
    <cellStyle name="Normal 2 4 3 4 5" xfId="17124" xr:uid="{00000000-0005-0000-0000-0000E5420000}"/>
    <cellStyle name="Normal 2 4 3 4 5 2" xfId="17125" xr:uid="{00000000-0005-0000-0000-0000E6420000}"/>
    <cellStyle name="Normal 2 4 3 4 5 2 2" xfId="17126" xr:uid="{00000000-0005-0000-0000-0000E7420000}"/>
    <cellStyle name="Normal 2 4 3 4 5 3" xfId="17127" xr:uid="{00000000-0005-0000-0000-0000E8420000}"/>
    <cellStyle name="Normal 2 4 3 4 6" xfId="17128" xr:uid="{00000000-0005-0000-0000-0000E9420000}"/>
    <cellStyle name="Normal 2 4 3 4 6 2" xfId="17129" xr:uid="{00000000-0005-0000-0000-0000EA420000}"/>
    <cellStyle name="Normal 2 4 3 4 6 2 2" xfId="17130" xr:uid="{00000000-0005-0000-0000-0000EB420000}"/>
    <cellStyle name="Normal 2 4 3 4 6 3" xfId="17131" xr:uid="{00000000-0005-0000-0000-0000EC420000}"/>
    <cellStyle name="Normal 2 4 3 4 7" xfId="17132" xr:uid="{00000000-0005-0000-0000-0000ED420000}"/>
    <cellStyle name="Normal 2 4 3 4 7 2" xfId="17133" xr:uid="{00000000-0005-0000-0000-0000EE420000}"/>
    <cellStyle name="Normal 2 4 3 4 8" xfId="17134" xr:uid="{00000000-0005-0000-0000-0000EF420000}"/>
    <cellStyle name="Normal 2 4 3 4 8 2" xfId="17135" xr:uid="{00000000-0005-0000-0000-0000F0420000}"/>
    <cellStyle name="Normal 2 4 3 4 9" xfId="17136" xr:uid="{00000000-0005-0000-0000-0000F1420000}"/>
    <cellStyle name="Normal 2 4 3 5" xfId="17137" xr:uid="{00000000-0005-0000-0000-0000F2420000}"/>
    <cellStyle name="Normal 2 4 3 5 2" xfId="17138" xr:uid="{00000000-0005-0000-0000-0000F3420000}"/>
    <cellStyle name="Normal 2 4 3 5 2 2" xfId="17139" xr:uid="{00000000-0005-0000-0000-0000F4420000}"/>
    <cellStyle name="Normal 2 4 3 5 2 2 2" xfId="17140" xr:uid="{00000000-0005-0000-0000-0000F5420000}"/>
    <cellStyle name="Normal 2 4 3 5 2 2 2 2" xfId="17141" xr:uid="{00000000-0005-0000-0000-0000F6420000}"/>
    <cellStyle name="Normal 2 4 3 5 2 2 3" xfId="17142" xr:uid="{00000000-0005-0000-0000-0000F7420000}"/>
    <cellStyle name="Normal 2 4 3 5 2 3" xfId="17143" xr:uid="{00000000-0005-0000-0000-0000F8420000}"/>
    <cellStyle name="Normal 2 4 3 5 2 3 2" xfId="17144" xr:uid="{00000000-0005-0000-0000-0000F9420000}"/>
    <cellStyle name="Normal 2 4 3 5 2 3 2 2" xfId="17145" xr:uid="{00000000-0005-0000-0000-0000FA420000}"/>
    <cellStyle name="Normal 2 4 3 5 2 3 3" xfId="17146" xr:uid="{00000000-0005-0000-0000-0000FB420000}"/>
    <cellStyle name="Normal 2 4 3 5 2 4" xfId="17147" xr:uid="{00000000-0005-0000-0000-0000FC420000}"/>
    <cellStyle name="Normal 2 4 3 5 2 4 2" xfId="17148" xr:uid="{00000000-0005-0000-0000-0000FD420000}"/>
    <cellStyle name="Normal 2 4 3 5 2 4 2 2" xfId="17149" xr:uid="{00000000-0005-0000-0000-0000FE420000}"/>
    <cellStyle name="Normal 2 4 3 5 2 4 3" xfId="17150" xr:uid="{00000000-0005-0000-0000-0000FF420000}"/>
    <cellStyle name="Normal 2 4 3 5 2 5" xfId="17151" xr:uid="{00000000-0005-0000-0000-000000430000}"/>
    <cellStyle name="Normal 2 4 3 5 2 5 2" xfId="17152" xr:uid="{00000000-0005-0000-0000-000001430000}"/>
    <cellStyle name="Normal 2 4 3 5 2 6" xfId="17153" xr:uid="{00000000-0005-0000-0000-000002430000}"/>
    <cellStyle name="Normal 2 4 3 5 2 6 2" xfId="17154" xr:uid="{00000000-0005-0000-0000-000003430000}"/>
    <cellStyle name="Normal 2 4 3 5 2 7" xfId="17155" xr:uid="{00000000-0005-0000-0000-000004430000}"/>
    <cellStyle name="Normal 2 4 3 5 3" xfId="17156" xr:uid="{00000000-0005-0000-0000-000005430000}"/>
    <cellStyle name="Normal 2 4 3 5 3 2" xfId="17157" xr:uid="{00000000-0005-0000-0000-000006430000}"/>
    <cellStyle name="Normal 2 4 3 5 3 2 2" xfId="17158" xr:uid="{00000000-0005-0000-0000-000007430000}"/>
    <cellStyle name="Normal 2 4 3 5 3 3" xfId="17159" xr:uid="{00000000-0005-0000-0000-000008430000}"/>
    <cellStyle name="Normal 2 4 3 5 4" xfId="17160" xr:uid="{00000000-0005-0000-0000-000009430000}"/>
    <cellStyle name="Normal 2 4 3 5 4 2" xfId="17161" xr:uid="{00000000-0005-0000-0000-00000A430000}"/>
    <cellStyle name="Normal 2 4 3 5 4 2 2" xfId="17162" xr:uid="{00000000-0005-0000-0000-00000B430000}"/>
    <cellStyle name="Normal 2 4 3 5 4 3" xfId="17163" xr:uid="{00000000-0005-0000-0000-00000C430000}"/>
    <cellStyle name="Normal 2 4 3 5 5" xfId="17164" xr:uid="{00000000-0005-0000-0000-00000D430000}"/>
    <cellStyle name="Normal 2 4 3 5 5 2" xfId="17165" xr:uid="{00000000-0005-0000-0000-00000E430000}"/>
    <cellStyle name="Normal 2 4 3 5 5 2 2" xfId="17166" xr:uid="{00000000-0005-0000-0000-00000F430000}"/>
    <cellStyle name="Normal 2 4 3 5 5 3" xfId="17167" xr:uid="{00000000-0005-0000-0000-000010430000}"/>
    <cellStyle name="Normal 2 4 3 5 6" xfId="17168" xr:uid="{00000000-0005-0000-0000-000011430000}"/>
    <cellStyle name="Normal 2 4 3 5 6 2" xfId="17169" xr:uid="{00000000-0005-0000-0000-000012430000}"/>
    <cellStyle name="Normal 2 4 3 5 7" xfId="17170" xr:uid="{00000000-0005-0000-0000-000013430000}"/>
    <cellStyle name="Normal 2 4 3 5 7 2" xfId="17171" xr:uid="{00000000-0005-0000-0000-000014430000}"/>
    <cellStyle name="Normal 2 4 3 5 8" xfId="17172" xr:uid="{00000000-0005-0000-0000-000015430000}"/>
    <cellStyle name="Normal 2 4 3 6" xfId="17173" xr:uid="{00000000-0005-0000-0000-000016430000}"/>
    <cellStyle name="Normal 2 4 3 6 2" xfId="17174" xr:uid="{00000000-0005-0000-0000-000017430000}"/>
    <cellStyle name="Normal 2 4 3 6 2 2" xfId="17175" xr:uid="{00000000-0005-0000-0000-000018430000}"/>
    <cellStyle name="Normal 2 4 3 6 2 2 2" xfId="17176" xr:uid="{00000000-0005-0000-0000-000019430000}"/>
    <cellStyle name="Normal 2 4 3 6 2 3" xfId="17177" xr:uid="{00000000-0005-0000-0000-00001A430000}"/>
    <cellStyle name="Normal 2 4 3 6 3" xfId="17178" xr:uid="{00000000-0005-0000-0000-00001B430000}"/>
    <cellStyle name="Normal 2 4 3 6 3 2" xfId="17179" xr:uid="{00000000-0005-0000-0000-00001C430000}"/>
    <cellStyle name="Normal 2 4 3 6 3 2 2" xfId="17180" xr:uid="{00000000-0005-0000-0000-00001D430000}"/>
    <cellStyle name="Normal 2 4 3 6 3 3" xfId="17181" xr:uid="{00000000-0005-0000-0000-00001E430000}"/>
    <cellStyle name="Normal 2 4 3 6 4" xfId="17182" xr:uid="{00000000-0005-0000-0000-00001F430000}"/>
    <cellStyle name="Normal 2 4 3 6 4 2" xfId="17183" xr:uid="{00000000-0005-0000-0000-000020430000}"/>
    <cellStyle name="Normal 2 4 3 6 4 2 2" xfId="17184" xr:uid="{00000000-0005-0000-0000-000021430000}"/>
    <cellStyle name="Normal 2 4 3 6 4 3" xfId="17185" xr:uid="{00000000-0005-0000-0000-000022430000}"/>
    <cellStyle name="Normal 2 4 3 6 5" xfId="17186" xr:uid="{00000000-0005-0000-0000-000023430000}"/>
    <cellStyle name="Normal 2 4 3 6 5 2" xfId="17187" xr:uid="{00000000-0005-0000-0000-000024430000}"/>
    <cellStyle name="Normal 2 4 3 6 6" xfId="17188" xr:uid="{00000000-0005-0000-0000-000025430000}"/>
    <cellStyle name="Normal 2 4 3 6 6 2" xfId="17189" xr:uid="{00000000-0005-0000-0000-000026430000}"/>
    <cellStyle name="Normal 2 4 3 6 7" xfId="17190" xr:uid="{00000000-0005-0000-0000-000027430000}"/>
    <cellStyle name="Normal 2 4 3 7" xfId="17191" xr:uid="{00000000-0005-0000-0000-000028430000}"/>
    <cellStyle name="Normal 2 4 3 7 2" xfId="17192" xr:uid="{00000000-0005-0000-0000-000029430000}"/>
    <cellStyle name="Normal 2 4 3 7 2 2" xfId="17193" xr:uid="{00000000-0005-0000-0000-00002A430000}"/>
    <cellStyle name="Normal 2 4 3 7 2 2 2" xfId="17194" xr:uid="{00000000-0005-0000-0000-00002B430000}"/>
    <cellStyle name="Normal 2 4 3 7 2 3" xfId="17195" xr:uid="{00000000-0005-0000-0000-00002C430000}"/>
    <cellStyle name="Normal 2 4 3 7 3" xfId="17196" xr:uid="{00000000-0005-0000-0000-00002D430000}"/>
    <cellStyle name="Normal 2 4 3 7 3 2" xfId="17197" xr:uid="{00000000-0005-0000-0000-00002E430000}"/>
    <cellStyle name="Normal 2 4 3 7 3 2 2" xfId="17198" xr:uid="{00000000-0005-0000-0000-00002F430000}"/>
    <cellStyle name="Normal 2 4 3 7 3 3" xfId="17199" xr:uid="{00000000-0005-0000-0000-000030430000}"/>
    <cellStyle name="Normal 2 4 3 7 4" xfId="17200" xr:uid="{00000000-0005-0000-0000-000031430000}"/>
    <cellStyle name="Normal 2 4 3 7 4 2" xfId="17201" xr:uid="{00000000-0005-0000-0000-000032430000}"/>
    <cellStyle name="Normal 2 4 3 7 4 2 2" xfId="17202" xr:uid="{00000000-0005-0000-0000-000033430000}"/>
    <cellStyle name="Normal 2 4 3 7 4 3" xfId="17203" xr:uid="{00000000-0005-0000-0000-000034430000}"/>
    <cellStyle name="Normal 2 4 3 7 5" xfId="17204" xr:uid="{00000000-0005-0000-0000-000035430000}"/>
    <cellStyle name="Normal 2 4 3 7 5 2" xfId="17205" xr:uid="{00000000-0005-0000-0000-000036430000}"/>
    <cellStyle name="Normal 2 4 3 7 6" xfId="17206" xr:uid="{00000000-0005-0000-0000-000037430000}"/>
    <cellStyle name="Normal 2 4 3 7 6 2" xfId="17207" xr:uid="{00000000-0005-0000-0000-000038430000}"/>
    <cellStyle name="Normal 2 4 3 7 7" xfId="17208" xr:uid="{00000000-0005-0000-0000-000039430000}"/>
    <cellStyle name="Normal 2 4 3 8" xfId="17209" xr:uid="{00000000-0005-0000-0000-00003A430000}"/>
    <cellStyle name="Normal 2 4 3 8 2" xfId="17210" xr:uid="{00000000-0005-0000-0000-00003B430000}"/>
    <cellStyle name="Normal 2 4 3 8 2 2" xfId="17211" xr:uid="{00000000-0005-0000-0000-00003C430000}"/>
    <cellStyle name="Normal 2 4 3 8 3" xfId="17212" xr:uid="{00000000-0005-0000-0000-00003D430000}"/>
    <cellStyle name="Normal 2 4 3 9" xfId="17213" xr:uid="{00000000-0005-0000-0000-00003E430000}"/>
    <cellStyle name="Normal 2 4 3 9 2" xfId="17214" xr:uid="{00000000-0005-0000-0000-00003F430000}"/>
    <cellStyle name="Normal 2 4 3 9 2 2" xfId="17215" xr:uid="{00000000-0005-0000-0000-000040430000}"/>
    <cellStyle name="Normal 2 4 3 9 3" xfId="17216" xr:uid="{00000000-0005-0000-0000-000041430000}"/>
    <cellStyle name="Normal 2 4 3_Confidential Information" xfId="17217" xr:uid="{00000000-0005-0000-0000-000042430000}"/>
    <cellStyle name="Normal 2 4 4" xfId="17218" xr:uid="{00000000-0005-0000-0000-000043430000}"/>
    <cellStyle name="Normal 2 4 4 10" xfId="17219" xr:uid="{00000000-0005-0000-0000-000044430000}"/>
    <cellStyle name="Normal 2 4 4 10 2" xfId="17220" xr:uid="{00000000-0005-0000-0000-000045430000}"/>
    <cellStyle name="Normal 2 4 4 11" xfId="17221" xr:uid="{00000000-0005-0000-0000-000046430000}"/>
    <cellStyle name="Normal 2 4 4 2" xfId="17222" xr:uid="{00000000-0005-0000-0000-000047430000}"/>
    <cellStyle name="Normal 2 4 4 2 2" xfId="17223" xr:uid="{00000000-0005-0000-0000-000048430000}"/>
    <cellStyle name="Normal 2 4 4 2 2 2" xfId="17224" xr:uid="{00000000-0005-0000-0000-000049430000}"/>
    <cellStyle name="Normal 2 4 4 2 2 2 2" xfId="17225" xr:uid="{00000000-0005-0000-0000-00004A430000}"/>
    <cellStyle name="Normal 2 4 4 2 2 2 2 2" xfId="17226" xr:uid="{00000000-0005-0000-0000-00004B430000}"/>
    <cellStyle name="Normal 2 4 4 2 2 2 3" xfId="17227" xr:uid="{00000000-0005-0000-0000-00004C430000}"/>
    <cellStyle name="Normal 2 4 4 2 2 3" xfId="17228" xr:uid="{00000000-0005-0000-0000-00004D430000}"/>
    <cellStyle name="Normal 2 4 4 2 2 3 2" xfId="17229" xr:uid="{00000000-0005-0000-0000-00004E430000}"/>
    <cellStyle name="Normal 2 4 4 2 2 3 2 2" xfId="17230" xr:uid="{00000000-0005-0000-0000-00004F430000}"/>
    <cellStyle name="Normal 2 4 4 2 2 3 3" xfId="17231" xr:uid="{00000000-0005-0000-0000-000050430000}"/>
    <cellStyle name="Normal 2 4 4 2 2 4" xfId="17232" xr:uid="{00000000-0005-0000-0000-000051430000}"/>
    <cellStyle name="Normal 2 4 4 2 2 4 2" xfId="17233" xr:uid="{00000000-0005-0000-0000-000052430000}"/>
    <cellStyle name="Normal 2 4 4 2 2 4 2 2" xfId="17234" xr:uid="{00000000-0005-0000-0000-000053430000}"/>
    <cellStyle name="Normal 2 4 4 2 2 4 3" xfId="17235" xr:uid="{00000000-0005-0000-0000-000054430000}"/>
    <cellStyle name="Normal 2 4 4 2 2 5" xfId="17236" xr:uid="{00000000-0005-0000-0000-000055430000}"/>
    <cellStyle name="Normal 2 4 4 2 2 5 2" xfId="17237" xr:uid="{00000000-0005-0000-0000-000056430000}"/>
    <cellStyle name="Normal 2 4 4 2 2 6" xfId="17238" xr:uid="{00000000-0005-0000-0000-000057430000}"/>
    <cellStyle name="Normal 2 4 4 2 2 6 2" xfId="17239" xr:uid="{00000000-0005-0000-0000-000058430000}"/>
    <cellStyle name="Normal 2 4 4 2 2 7" xfId="17240" xr:uid="{00000000-0005-0000-0000-000059430000}"/>
    <cellStyle name="Normal 2 4 4 2 3" xfId="17241" xr:uid="{00000000-0005-0000-0000-00005A430000}"/>
    <cellStyle name="Normal 2 4 4 2 3 2" xfId="17242" xr:uid="{00000000-0005-0000-0000-00005B430000}"/>
    <cellStyle name="Normal 2 4 4 2 3 2 2" xfId="17243" xr:uid="{00000000-0005-0000-0000-00005C430000}"/>
    <cellStyle name="Normal 2 4 4 2 3 2 2 2" xfId="17244" xr:uid="{00000000-0005-0000-0000-00005D430000}"/>
    <cellStyle name="Normal 2 4 4 2 3 2 3" xfId="17245" xr:uid="{00000000-0005-0000-0000-00005E430000}"/>
    <cellStyle name="Normal 2 4 4 2 3 3" xfId="17246" xr:uid="{00000000-0005-0000-0000-00005F430000}"/>
    <cellStyle name="Normal 2 4 4 2 3 3 2" xfId="17247" xr:uid="{00000000-0005-0000-0000-000060430000}"/>
    <cellStyle name="Normal 2 4 4 2 3 3 2 2" xfId="17248" xr:uid="{00000000-0005-0000-0000-000061430000}"/>
    <cellStyle name="Normal 2 4 4 2 3 3 3" xfId="17249" xr:uid="{00000000-0005-0000-0000-000062430000}"/>
    <cellStyle name="Normal 2 4 4 2 3 4" xfId="17250" xr:uid="{00000000-0005-0000-0000-000063430000}"/>
    <cellStyle name="Normal 2 4 4 2 3 4 2" xfId="17251" xr:uid="{00000000-0005-0000-0000-000064430000}"/>
    <cellStyle name="Normal 2 4 4 2 3 4 2 2" xfId="17252" xr:uid="{00000000-0005-0000-0000-000065430000}"/>
    <cellStyle name="Normal 2 4 4 2 3 4 3" xfId="17253" xr:uid="{00000000-0005-0000-0000-000066430000}"/>
    <cellStyle name="Normal 2 4 4 2 3 5" xfId="17254" xr:uid="{00000000-0005-0000-0000-000067430000}"/>
    <cellStyle name="Normal 2 4 4 2 3 5 2" xfId="17255" xr:uid="{00000000-0005-0000-0000-000068430000}"/>
    <cellStyle name="Normal 2 4 4 2 3 6" xfId="17256" xr:uid="{00000000-0005-0000-0000-000069430000}"/>
    <cellStyle name="Normal 2 4 4 2 3 6 2" xfId="17257" xr:uid="{00000000-0005-0000-0000-00006A430000}"/>
    <cellStyle name="Normal 2 4 4 2 3 7" xfId="17258" xr:uid="{00000000-0005-0000-0000-00006B430000}"/>
    <cellStyle name="Normal 2 4 4 2 4" xfId="17259" xr:uid="{00000000-0005-0000-0000-00006C430000}"/>
    <cellStyle name="Normal 2 4 4 2 4 2" xfId="17260" xr:uid="{00000000-0005-0000-0000-00006D430000}"/>
    <cellStyle name="Normal 2 4 4 2 4 2 2" xfId="17261" xr:uid="{00000000-0005-0000-0000-00006E430000}"/>
    <cellStyle name="Normal 2 4 4 2 4 3" xfId="17262" xr:uid="{00000000-0005-0000-0000-00006F430000}"/>
    <cellStyle name="Normal 2 4 4 2 5" xfId="17263" xr:uid="{00000000-0005-0000-0000-000070430000}"/>
    <cellStyle name="Normal 2 4 4 2 5 2" xfId="17264" xr:uid="{00000000-0005-0000-0000-000071430000}"/>
    <cellStyle name="Normal 2 4 4 2 5 2 2" xfId="17265" xr:uid="{00000000-0005-0000-0000-000072430000}"/>
    <cellStyle name="Normal 2 4 4 2 5 3" xfId="17266" xr:uid="{00000000-0005-0000-0000-000073430000}"/>
    <cellStyle name="Normal 2 4 4 2 6" xfId="17267" xr:uid="{00000000-0005-0000-0000-000074430000}"/>
    <cellStyle name="Normal 2 4 4 2 6 2" xfId="17268" xr:uid="{00000000-0005-0000-0000-000075430000}"/>
    <cellStyle name="Normal 2 4 4 2 6 2 2" xfId="17269" xr:uid="{00000000-0005-0000-0000-000076430000}"/>
    <cellStyle name="Normal 2 4 4 2 6 3" xfId="17270" xr:uid="{00000000-0005-0000-0000-000077430000}"/>
    <cellStyle name="Normal 2 4 4 2 7" xfId="17271" xr:uid="{00000000-0005-0000-0000-000078430000}"/>
    <cellStyle name="Normal 2 4 4 2 7 2" xfId="17272" xr:uid="{00000000-0005-0000-0000-000079430000}"/>
    <cellStyle name="Normal 2 4 4 2 8" xfId="17273" xr:uid="{00000000-0005-0000-0000-00007A430000}"/>
    <cellStyle name="Normal 2 4 4 2 8 2" xfId="17274" xr:uid="{00000000-0005-0000-0000-00007B430000}"/>
    <cellStyle name="Normal 2 4 4 2 9" xfId="17275" xr:uid="{00000000-0005-0000-0000-00007C430000}"/>
    <cellStyle name="Normal 2 4 4 3" xfId="17276" xr:uid="{00000000-0005-0000-0000-00007D430000}"/>
    <cellStyle name="Normal 2 4 4 3 2" xfId="17277" xr:uid="{00000000-0005-0000-0000-00007E430000}"/>
    <cellStyle name="Normal 2 4 4 3 2 2" xfId="17278" xr:uid="{00000000-0005-0000-0000-00007F430000}"/>
    <cellStyle name="Normal 2 4 4 3 2 2 2" xfId="17279" xr:uid="{00000000-0005-0000-0000-000080430000}"/>
    <cellStyle name="Normal 2 4 4 3 2 2 2 2" xfId="17280" xr:uid="{00000000-0005-0000-0000-000081430000}"/>
    <cellStyle name="Normal 2 4 4 3 2 2 3" xfId="17281" xr:uid="{00000000-0005-0000-0000-000082430000}"/>
    <cellStyle name="Normal 2 4 4 3 2 3" xfId="17282" xr:uid="{00000000-0005-0000-0000-000083430000}"/>
    <cellStyle name="Normal 2 4 4 3 2 3 2" xfId="17283" xr:uid="{00000000-0005-0000-0000-000084430000}"/>
    <cellStyle name="Normal 2 4 4 3 2 3 2 2" xfId="17284" xr:uid="{00000000-0005-0000-0000-000085430000}"/>
    <cellStyle name="Normal 2 4 4 3 2 3 3" xfId="17285" xr:uid="{00000000-0005-0000-0000-000086430000}"/>
    <cellStyle name="Normal 2 4 4 3 2 4" xfId="17286" xr:uid="{00000000-0005-0000-0000-000087430000}"/>
    <cellStyle name="Normal 2 4 4 3 2 4 2" xfId="17287" xr:uid="{00000000-0005-0000-0000-000088430000}"/>
    <cellStyle name="Normal 2 4 4 3 2 4 2 2" xfId="17288" xr:uid="{00000000-0005-0000-0000-000089430000}"/>
    <cellStyle name="Normal 2 4 4 3 2 4 3" xfId="17289" xr:uid="{00000000-0005-0000-0000-00008A430000}"/>
    <cellStyle name="Normal 2 4 4 3 2 5" xfId="17290" xr:uid="{00000000-0005-0000-0000-00008B430000}"/>
    <cellStyle name="Normal 2 4 4 3 2 5 2" xfId="17291" xr:uid="{00000000-0005-0000-0000-00008C430000}"/>
    <cellStyle name="Normal 2 4 4 3 2 6" xfId="17292" xr:uid="{00000000-0005-0000-0000-00008D430000}"/>
    <cellStyle name="Normal 2 4 4 3 2 6 2" xfId="17293" xr:uid="{00000000-0005-0000-0000-00008E430000}"/>
    <cellStyle name="Normal 2 4 4 3 2 7" xfId="17294" xr:uid="{00000000-0005-0000-0000-00008F430000}"/>
    <cellStyle name="Normal 2 4 4 3 3" xfId="17295" xr:uid="{00000000-0005-0000-0000-000090430000}"/>
    <cellStyle name="Normal 2 4 4 3 3 2" xfId="17296" xr:uid="{00000000-0005-0000-0000-000091430000}"/>
    <cellStyle name="Normal 2 4 4 3 3 2 2" xfId="17297" xr:uid="{00000000-0005-0000-0000-000092430000}"/>
    <cellStyle name="Normal 2 4 4 3 3 3" xfId="17298" xr:uid="{00000000-0005-0000-0000-000093430000}"/>
    <cellStyle name="Normal 2 4 4 3 4" xfId="17299" xr:uid="{00000000-0005-0000-0000-000094430000}"/>
    <cellStyle name="Normal 2 4 4 3 4 2" xfId="17300" xr:uid="{00000000-0005-0000-0000-000095430000}"/>
    <cellStyle name="Normal 2 4 4 3 4 2 2" xfId="17301" xr:uid="{00000000-0005-0000-0000-000096430000}"/>
    <cellStyle name="Normal 2 4 4 3 4 3" xfId="17302" xr:uid="{00000000-0005-0000-0000-000097430000}"/>
    <cellStyle name="Normal 2 4 4 3 5" xfId="17303" xr:uid="{00000000-0005-0000-0000-000098430000}"/>
    <cellStyle name="Normal 2 4 4 3 5 2" xfId="17304" xr:uid="{00000000-0005-0000-0000-000099430000}"/>
    <cellStyle name="Normal 2 4 4 3 5 2 2" xfId="17305" xr:uid="{00000000-0005-0000-0000-00009A430000}"/>
    <cellStyle name="Normal 2 4 4 3 5 3" xfId="17306" xr:uid="{00000000-0005-0000-0000-00009B430000}"/>
    <cellStyle name="Normal 2 4 4 3 6" xfId="17307" xr:uid="{00000000-0005-0000-0000-00009C430000}"/>
    <cellStyle name="Normal 2 4 4 3 6 2" xfId="17308" xr:uid="{00000000-0005-0000-0000-00009D430000}"/>
    <cellStyle name="Normal 2 4 4 3 7" xfId="17309" xr:uid="{00000000-0005-0000-0000-00009E430000}"/>
    <cellStyle name="Normal 2 4 4 3 7 2" xfId="17310" xr:uid="{00000000-0005-0000-0000-00009F430000}"/>
    <cellStyle name="Normal 2 4 4 3 8" xfId="17311" xr:uid="{00000000-0005-0000-0000-0000A0430000}"/>
    <cellStyle name="Normal 2 4 4 4" xfId="17312" xr:uid="{00000000-0005-0000-0000-0000A1430000}"/>
    <cellStyle name="Normal 2 4 4 4 2" xfId="17313" xr:uid="{00000000-0005-0000-0000-0000A2430000}"/>
    <cellStyle name="Normal 2 4 4 4 2 2" xfId="17314" xr:uid="{00000000-0005-0000-0000-0000A3430000}"/>
    <cellStyle name="Normal 2 4 4 4 2 2 2" xfId="17315" xr:uid="{00000000-0005-0000-0000-0000A4430000}"/>
    <cellStyle name="Normal 2 4 4 4 2 3" xfId="17316" xr:uid="{00000000-0005-0000-0000-0000A5430000}"/>
    <cellStyle name="Normal 2 4 4 4 3" xfId="17317" xr:uid="{00000000-0005-0000-0000-0000A6430000}"/>
    <cellStyle name="Normal 2 4 4 4 3 2" xfId="17318" xr:uid="{00000000-0005-0000-0000-0000A7430000}"/>
    <cellStyle name="Normal 2 4 4 4 3 2 2" xfId="17319" xr:uid="{00000000-0005-0000-0000-0000A8430000}"/>
    <cellStyle name="Normal 2 4 4 4 3 3" xfId="17320" xr:uid="{00000000-0005-0000-0000-0000A9430000}"/>
    <cellStyle name="Normal 2 4 4 4 4" xfId="17321" xr:uid="{00000000-0005-0000-0000-0000AA430000}"/>
    <cellStyle name="Normal 2 4 4 4 4 2" xfId="17322" xr:uid="{00000000-0005-0000-0000-0000AB430000}"/>
    <cellStyle name="Normal 2 4 4 4 4 2 2" xfId="17323" xr:uid="{00000000-0005-0000-0000-0000AC430000}"/>
    <cellStyle name="Normal 2 4 4 4 4 3" xfId="17324" xr:uid="{00000000-0005-0000-0000-0000AD430000}"/>
    <cellStyle name="Normal 2 4 4 4 5" xfId="17325" xr:uid="{00000000-0005-0000-0000-0000AE430000}"/>
    <cellStyle name="Normal 2 4 4 4 5 2" xfId="17326" xr:uid="{00000000-0005-0000-0000-0000AF430000}"/>
    <cellStyle name="Normal 2 4 4 4 6" xfId="17327" xr:uid="{00000000-0005-0000-0000-0000B0430000}"/>
    <cellStyle name="Normal 2 4 4 4 6 2" xfId="17328" xr:uid="{00000000-0005-0000-0000-0000B1430000}"/>
    <cellStyle name="Normal 2 4 4 4 7" xfId="17329" xr:uid="{00000000-0005-0000-0000-0000B2430000}"/>
    <cellStyle name="Normal 2 4 4 5" xfId="17330" xr:uid="{00000000-0005-0000-0000-0000B3430000}"/>
    <cellStyle name="Normal 2 4 4 5 2" xfId="17331" xr:uid="{00000000-0005-0000-0000-0000B4430000}"/>
    <cellStyle name="Normal 2 4 4 5 2 2" xfId="17332" xr:uid="{00000000-0005-0000-0000-0000B5430000}"/>
    <cellStyle name="Normal 2 4 4 5 2 2 2" xfId="17333" xr:uid="{00000000-0005-0000-0000-0000B6430000}"/>
    <cellStyle name="Normal 2 4 4 5 2 3" xfId="17334" xr:uid="{00000000-0005-0000-0000-0000B7430000}"/>
    <cellStyle name="Normal 2 4 4 5 3" xfId="17335" xr:uid="{00000000-0005-0000-0000-0000B8430000}"/>
    <cellStyle name="Normal 2 4 4 5 3 2" xfId="17336" xr:uid="{00000000-0005-0000-0000-0000B9430000}"/>
    <cellStyle name="Normal 2 4 4 5 3 2 2" xfId="17337" xr:uid="{00000000-0005-0000-0000-0000BA430000}"/>
    <cellStyle name="Normal 2 4 4 5 3 3" xfId="17338" xr:uid="{00000000-0005-0000-0000-0000BB430000}"/>
    <cellStyle name="Normal 2 4 4 5 4" xfId="17339" xr:uid="{00000000-0005-0000-0000-0000BC430000}"/>
    <cellStyle name="Normal 2 4 4 5 4 2" xfId="17340" xr:uid="{00000000-0005-0000-0000-0000BD430000}"/>
    <cellStyle name="Normal 2 4 4 5 4 2 2" xfId="17341" xr:uid="{00000000-0005-0000-0000-0000BE430000}"/>
    <cellStyle name="Normal 2 4 4 5 4 3" xfId="17342" xr:uid="{00000000-0005-0000-0000-0000BF430000}"/>
    <cellStyle name="Normal 2 4 4 5 5" xfId="17343" xr:uid="{00000000-0005-0000-0000-0000C0430000}"/>
    <cellStyle name="Normal 2 4 4 5 5 2" xfId="17344" xr:uid="{00000000-0005-0000-0000-0000C1430000}"/>
    <cellStyle name="Normal 2 4 4 5 6" xfId="17345" xr:uid="{00000000-0005-0000-0000-0000C2430000}"/>
    <cellStyle name="Normal 2 4 4 5 6 2" xfId="17346" xr:uid="{00000000-0005-0000-0000-0000C3430000}"/>
    <cellStyle name="Normal 2 4 4 5 7" xfId="17347" xr:uid="{00000000-0005-0000-0000-0000C4430000}"/>
    <cellStyle name="Normal 2 4 4 6" xfId="17348" xr:uid="{00000000-0005-0000-0000-0000C5430000}"/>
    <cellStyle name="Normal 2 4 4 6 2" xfId="17349" xr:uid="{00000000-0005-0000-0000-0000C6430000}"/>
    <cellStyle name="Normal 2 4 4 6 2 2" xfId="17350" xr:uid="{00000000-0005-0000-0000-0000C7430000}"/>
    <cellStyle name="Normal 2 4 4 6 3" xfId="17351" xr:uid="{00000000-0005-0000-0000-0000C8430000}"/>
    <cellStyle name="Normal 2 4 4 7" xfId="17352" xr:uid="{00000000-0005-0000-0000-0000C9430000}"/>
    <cellStyle name="Normal 2 4 4 7 2" xfId="17353" xr:uid="{00000000-0005-0000-0000-0000CA430000}"/>
    <cellStyle name="Normal 2 4 4 7 2 2" xfId="17354" xr:uid="{00000000-0005-0000-0000-0000CB430000}"/>
    <cellStyle name="Normal 2 4 4 7 3" xfId="17355" xr:uid="{00000000-0005-0000-0000-0000CC430000}"/>
    <cellStyle name="Normal 2 4 4 8" xfId="17356" xr:uid="{00000000-0005-0000-0000-0000CD430000}"/>
    <cellStyle name="Normal 2 4 4 8 2" xfId="17357" xr:uid="{00000000-0005-0000-0000-0000CE430000}"/>
    <cellStyle name="Normal 2 4 4 8 2 2" xfId="17358" xr:uid="{00000000-0005-0000-0000-0000CF430000}"/>
    <cellStyle name="Normal 2 4 4 8 3" xfId="17359" xr:uid="{00000000-0005-0000-0000-0000D0430000}"/>
    <cellStyle name="Normal 2 4 4 9" xfId="17360" xr:uid="{00000000-0005-0000-0000-0000D1430000}"/>
    <cellStyle name="Normal 2 4 4 9 2" xfId="17361" xr:uid="{00000000-0005-0000-0000-0000D2430000}"/>
    <cellStyle name="Normal 2 4 5" xfId="17362" xr:uid="{00000000-0005-0000-0000-0000D3430000}"/>
    <cellStyle name="Normal 2 4 5 10" xfId="17363" xr:uid="{00000000-0005-0000-0000-0000D4430000}"/>
    <cellStyle name="Normal 2 4 5 10 2" xfId="17364" xr:uid="{00000000-0005-0000-0000-0000D5430000}"/>
    <cellStyle name="Normal 2 4 5 11" xfId="17365" xr:uid="{00000000-0005-0000-0000-0000D6430000}"/>
    <cellStyle name="Normal 2 4 5 2" xfId="17366" xr:uid="{00000000-0005-0000-0000-0000D7430000}"/>
    <cellStyle name="Normal 2 4 5 2 2" xfId="17367" xr:uid="{00000000-0005-0000-0000-0000D8430000}"/>
    <cellStyle name="Normal 2 4 5 2 2 2" xfId="17368" xr:uid="{00000000-0005-0000-0000-0000D9430000}"/>
    <cellStyle name="Normal 2 4 5 2 2 2 2" xfId="17369" xr:uid="{00000000-0005-0000-0000-0000DA430000}"/>
    <cellStyle name="Normal 2 4 5 2 2 2 2 2" xfId="17370" xr:uid="{00000000-0005-0000-0000-0000DB430000}"/>
    <cellStyle name="Normal 2 4 5 2 2 2 3" xfId="17371" xr:uid="{00000000-0005-0000-0000-0000DC430000}"/>
    <cellStyle name="Normal 2 4 5 2 2 3" xfId="17372" xr:uid="{00000000-0005-0000-0000-0000DD430000}"/>
    <cellStyle name="Normal 2 4 5 2 2 3 2" xfId="17373" xr:uid="{00000000-0005-0000-0000-0000DE430000}"/>
    <cellStyle name="Normal 2 4 5 2 2 3 2 2" xfId="17374" xr:uid="{00000000-0005-0000-0000-0000DF430000}"/>
    <cellStyle name="Normal 2 4 5 2 2 3 3" xfId="17375" xr:uid="{00000000-0005-0000-0000-0000E0430000}"/>
    <cellStyle name="Normal 2 4 5 2 2 4" xfId="17376" xr:uid="{00000000-0005-0000-0000-0000E1430000}"/>
    <cellStyle name="Normal 2 4 5 2 2 4 2" xfId="17377" xr:uid="{00000000-0005-0000-0000-0000E2430000}"/>
    <cellStyle name="Normal 2 4 5 2 2 4 2 2" xfId="17378" xr:uid="{00000000-0005-0000-0000-0000E3430000}"/>
    <cellStyle name="Normal 2 4 5 2 2 4 3" xfId="17379" xr:uid="{00000000-0005-0000-0000-0000E4430000}"/>
    <cellStyle name="Normal 2 4 5 2 2 5" xfId="17380" xr:uid="{00000000-0005-0000-0000-0000E5430000}"/>
    <cellStyle name="Normal 2 4 5 2 2 5 2" xfId="17381" xr:uid="{00000000-0005-0000-0000-0000E6430000}"/>
    <cellStyle name="Normal 2 4 5 2 2 6" xfId="17382" xr:uid="{00000000-0005-0000-0000-0000E7430000}"/>
    <cellStyle name="Normal 2 4 5 2 2 6 2" xfId="17383" xr:uid="{00000000-0005-0000-0000-0000E8430000}"/>
    <cellStyle name="Normal 2 4 5 2 2 7" xfId="17384" xr:uid="{00000000-0005-0000-0000-0000E9430000}"/>
    <cellStyle name="Normal 2 4 5 2 3" xfId="17385" xr:uid="{00000000-0005-0000-0000-0000EA430000}"/>
    <cellStyle name="Normal 2 4 5 2 3 2" xfId="17386" xr:uid="{00000000-0005-0000-0000-0000EB430000}"/>
    <cellStyle name="Normal 2 4 5 2 3 2 2" xfId="17387" xr:uid="{00000000-0005-0000-0000-0000EC430000}"/>
    <cellStyle name="Normal 2 4 5 2 3 2 2 2" xfId="17388" xr:uid="{00000000-0005-0000-0000-0000ED430000}"/>
    <cellStyle name="Normal 2 4 5 2 3 2 3" xfId="17389" xr:uid="{00000000-0005-0000-0000-0000EE430000}"/>
    <cellStyle name="Normal 2 4 5 2 3 3" xfId="17390" xr:uid="{00000000-0005-0000-0000-0000EF430000}"/>
    <cellStyle name="Normal 2 4 5 2 3 3 2" xfId="17391" xr:uid="{00000000-0005-0000-0000-0000F0430000}"/>
    <cellStyle name="Normal 2 4 5 2 3 3 2 2" xfId="17392" xr:uid="{00000000-0005-0000-0000-0000F1430000}"/>
    <cellStyle name="Normal 2 4 5 2 3 3 3" xfId="17393" xr:uid="{00000000-0005-0000-0000-0000F2430000}"/>
    <cellStyle name="Normal 2 4 5 2 3 4" xfId="17394" xr:uid="{00000000-0005-0000-0000-0000F3430000}"/>
    <cellStyle name="Normal 2 4 5 2 3 4 2" xfId="17395" xr:uid="{00000000-0005-0000-0000-0000F4430000}"/>
    <cellStyle name="Normal 2 4 5 2 3 4 2 2" xfId="17396" xr:uid="{00000000-0005-0000-0000-0000F5430000}"/>
    <cellStyle name="Normal 2 4 5 2 3 4 3" xfId="17397" xr:uid="{00000000-0005-0000-0000-0000F6430000}"/>
    <cellStyle name="Normal 2 4 5 2 3 5" xfId="17398" xr:uid="{00000000-0005-0000-0000-0000F7430000}"/>
    <cellStyle name="Normal 2 4 5 2 3 5 2" xfId="17399" xr:uid="{00000000-0005-0000-0000-0000F8430000}"/>
    <cellStyle name="Normal 2 4 5 2 3 6" xfId="17400" xr:uid="{00000000-0005-0000-0000-0000F9430000}"/>
    <cellStyle name="Normal 2 4 5 2 3 6 2" xfId="17401" xr:uid="{00000000-0005-0000-0000-0000FA430000}"/>
    <cellStyle name="Normal 2 4 5 2 3 7" xfId="17402" xr:uid="{00000000-0005-0000-0000-0000FB430000}"/>
    <cellStyle name="Normal 2 4 5 2 4" xfId="17403" xr:uid="{00000000-0005-0000-0000-0000FC430000}"/>
    <cellStyle name="Normal 2 4 5 2 4 2" xfId="17404" xr:uid="{00000000-0005-0000-0000-0000FD430000}"/>
    <cellStyle name="Normal 2 4 5 2 4 2 2" xfId="17405" xr:uid="{00000000-0005-0000-0000-0000FE430000}"/>
    <cellStyle name="Normal 2 4 5 2 4 3" xfId="17406" xr:uid="{00000000-0005-0000-0000-0000FF430000}"/>
    <cellStyle name="Normal 2 4 5 2 5" xfId="17407" xr:uid="{00000000-0005-0000-0000-000000440000}"/>
    <cellStyle name="Normal 2 4 5 2 5 2" xfId="17408" xr:uid="{00000000-0005-0000-0000-000001440000}"/>
    <cellStyle name="Normal 2 4 5 2 5 2 2" xfId="17409" xr:uid="{00000000-0005-0000-0000-000002440000}"/>
    <cellStyle name="Normal 2 4 5 2 5 3" xfId="17410" xr:uid="{00000000-0005-0000-0000-000003440000}"/>
    <cellStyle name="Normal 2 4 5 2 6" xfId="17411" xr:uid="{00000000-0005-0000-0000-000004440000}"/>
    <cellStyle name="Normal 2 4 5 2 6 2" xfId="17412" xr:uid="{00000000-0005-0000-0000-000005440000}"/>
    <cellStyle name="Normal 2 4 5 2 6 2 2" xfId="17413" xr:uid="{00000000-0005-0000-0000-000006440000}"/>
    <cellStyle name="Normal 2 4 5 2 6 3" xfId="17414" xr:uid="{00000000-0005-0000-0000-000007440000}"/>
    <cellStyle name="Normal 2 4 5 2 7" xfId="17415" xr:uid="{00000000-0005-0000-0000-000008440000}"/>
    <cellStyle name="Normal 2 4 5 2 7 2" xfId="17416" xr:uid="{00000000-0005-0000-0000-000009440000}"/>
    <cellStyle name="Normal 2 4 5 2 8" xfId="17417" xr:uid="{00000000-0005-0000-0000-00000A440000}"/>
    <cellStyle name="Normal 2 4 5 2 8 2" xfId="17418" xr:uid="{00000000-0005-0000-0000-00000B440000}"/>
    <cellStyle name="Normal 2 4 5 2 9" xfId="17419" xr:uid="{00000000-0005-0000-0000-00000C440000}"/>
    <cellStyle name="Normal 2 4 5 3" xfId="17420" xr:uid="{00000000-0005-0000-0000-00000D440000}"/>
    <cellStyle name="Normal 2 4 5 3 2" xfId="17421" xr:uid="{00000000-0005-0000-0000-00000E440000}"/>
    <cellStyle name="Normal 2 4 5 3 2 2" xfId="17422" xr:uid="{00000000-0005-0000-0000-00000F440000}"/>
    <cellStyle name="Normal 2 4 5 3 2 2 2" xfId="17423" xr:uid="{00000000-0005-0000-0000-000010440000}"/>
    <cellStyle name="Normal 2 4 5 3 2 2 2 2" xfId="17424" xr:uid="{00000000-0005-0000-0000-000011440000}"/>
    <cellStyle name="Normal 2 4 5 3 2 2 3" xfId="17425" xr:uid="{00000000-0005-0000-0000-000012440000}"/>
    <cellStyle name="Normal 2 4 5 3 2 3" xfId="17426" xr:uid="{00000000-0005-0000-0000-000013440000}"/>
    <cellStyle name="Normal 2 4 5 3 2 3 2" xfId="17427" xr:uid="{00000000-0005-0000-0000-000014440000}"/>
    <cellStyle name="Normal 2 4 5 3 2 3 2 2" xfId="17428" xr:uid="{00000000-0005-0000-0000-000015440000}"/>
    <cellStyle name="Normal 2 4 5 3 2 3 3" xfId="17429" xr:uid="{00000000-0005-0000-0000-000016440000}"/>
    <cellStyle name="Normal 2 4 5 3 2 4" xfId="17430" xr:uid="{00000000-0005-0000-0000-000017440000}"/>
    <cellStyle name="Normal 2 4 5 3 2 4 2" xfId="17431" xr:uid="{00000000-0005-0000-0000-000018440000}"/>
    <cellStyle name="Normal 2 4 5 3 2 4 2 2" xfId="17432" xr:uid="{00000000-0005-0000-0000-000019440000}"/>
    <cellStyle name="Normal 2 4 5 3 2 4 3" xfId="17433" xr:uid="{00000000-0005-0000-0000-00001A440000}"/>
    <cellStyle name="Normal 2 4 5 3 2 5" xfId="17434" xr:uid="{00000000-0005-0000-0000-00001B440000}"/>
    <cellStyle name="Normal 2 4 5 3 2 5 2" xfId="17435" xr:uid="{00000000-0005-0000-0000-00001C440000}"/>
    <cellStyle name="Normal 2 4 5 3 2 6" xfId="17436" xr:uid="{00000000-0005-0000-0000-00001D440000}"/>
    <cellStyle name="Normal 2 4 5 3 2 6 2" xfId="17437" xr:uid="{00000000-0005-0000-0000-00001E440000}"/>
    <cellStyle name="Normal 2 4 5 3 2 7" xfId="17438" xr:uid="{00000000-0005-0000-0000-00001F440000}"/>
    <cellStyle name="Normal 2 4 5 3 3" xfId="17439" xr:uid="{00000000-0005-0000-0000-000020440000}"/>
    <cellStyle name="Normal 2 4 5 3 3 2" xfId="17440" xr:uid="{00000000-0005-0000-0000-000021440000}"/>
    <cellStyle name="Normal 2 4 5 3 3 2 2" xfId="17441" xr:uid="{00000000-0005-0000-0000-000022440000}"/>
    <cellStyle name="Normal 2 4 5 3 3 3" xfId="17442" xr:uid="{00000000-0005-0000-0000-000023440000}"/>
    <cellStyle name="Normal 2 4 5 3 4" xfId="17443" xr:uid="{00000000-0005-0000-0000-000024440000}"/>
    <cellStyle name="Normal 2 4 5 3 4 2" xfId="17444" xr:uid="{00000000-0005-0000-0000-000025440000}"/>
    <cellStyle name="Normal 2 4 5 3 4 2 2" xfId="17445" xr:uid="{00000000-0005-0000-0000-000026440000}"/>
    <cellStyle name="Normal 2 4 5 3 4 3" xfId="17446" xr:uid="{00000000-0005-0000-0000-000027440000}"/>
    <cellStyle name="Normal 2 4 5 3 5" xfId="17447" xr:uid="{00000000-0005-0000-0000-000028440000}"/>
    <cellStyle name="Normal 2 4 5 3 5 2" xfId="17448" xr:uid="{00000000-0005-0000-0000-000029440000}"/>
    <cellStyle name="Normal 2 4 5 3 5 2 2" xfId="17449" xr:uid="{00000000-0005-0000-0000-00002A440000}"/>
    <cellStyle name="Normal 2 4 5 3 5 3" xfId="17450" xr:uid="{00000000-0005-0000-0000-00002B440000}"/>
    <cellStyle name="Normal 2 4 5 3 6" xfId="17451" xr:uid="{00000000-0005-0000-0000-00002C440000}"/>
    <cellStyle name="Normal 2 4 5 3 6 2" xfId="17452" xr:uid="{00000000-0005-0000-0000-00002D440000}"/>
    <cellStyle name="Normal 2 4 5 3 7" xfId="17453" xr:uid="{00000000-0005-0000-0000-00002E440000}"/>
    <cellStyle name="Normal 2 4 5 3 7 2" xfId="17454" xr:uid="{00000000-0005-0000-0000-00002F440000}"/>
    <cellStyle name="Normal 2 4 5 3 8" xfId="17455" xr:uid="{00000000-0005-0000-0000-000030440000}"/>
    <cellStyle name="Normal 2 4 5 4" xfId="17456" xr:uid="{00000000-0005-0000-0000-000031440000}"/>
    <cellStyle name="Normal 2 4 5 4 2" xfId="17457" xr:uid="{00000000-0005-0000-0000-000032440000}"/>
    <cellStyle name="Normal 2 4 5 4 2 2" xfId="17458" xr:uid="{00000000-0005-0000-0000-000033440000}"/>
    <cellStyle name="Normal 2 4 5 4 2 2 2" xfId="17459" xr:uid="{00000000-0005-0000-0000-000034440000}"/>
    <cellStyle name="Normal 2 4 5 4 2 3" xfId="17460" xr:uid="{00000000-0005-0000-0000-000035440000}"/>
    <cellStyle name="Normal 2 4 5 4 3" xfId="17461" xr:uid="{00000000-0005-0000-0000-000036440000}"/>
    <cellStyle name="Normal 2 4 5 4 3 2" xfId="17462" xr:uid="{00000000-0005-0000-0000-000037440000}"/>
    <cellStyle name="Normal 2 4 5 4 3 2 2" xfId="17463" xr:uid="{00000000-0005-0000-0000-000038440000}"/>
    <cellStyle name="Normal 2 4 5 4 3 3" xfId="17464" xr:uid="{00000000-0005-0000-0000-000039440000}"/>
    <cellStyle name="Normal 2 4 5 4 4" xfId="17465" xr:uid="{00000000-0005-0000-0000-00003A440000}"/>
    <cellStyle name="Normal 2 4 5 4 4 2" xfId="17466" xr:uid="{00000000-0005-0000-0000-00003B440000}"/>
    <cellStyle name="Normal 2 4 5 4 4 2 2" xfId="17467" xr:uid="{00000000-0005-0000-0000-00003C440000}"/>
    <cellStyle name="Normal 2 4 5 4 4 3" xfId="17468" xr:uid="{00000000-0005-0000-0000-00003D440000}"/>
    <cellStyle name="Normal 2 4 5 4 5" xfId="17469" xr:uid="{00000000-0005-0000-0000-00003E440000}"/>
    <cellStyle name="Normal 2 4 5 4 5 2" xfId="17470" xr:uid="{00000000-0005-0000-0000-00003F440000}"/>
    <cellStyle name="Normal 2 4 5 4 6" xfId="17471" xr:uid="{00000000-0005-0000-0000-000040440000}"/>
    <cellStyle name="Normal 2 4 5 4 6 2" xfId="17472" xr:uid="{00000000-0005-0000-0000-000041440000}"/>
    <cellStyle name="Normal 2 4 5 4 7" xfId="17473" xr:uid="{00000000-0005-0000-0000-000042440000}"/>
    <cellStyle name="Normal 2 4 5 5" xfId="17474" xr:uid="{00000000-0005-0000-0000-000043440000}"/>
    <cellStyle name="Normal 2 4 5 5 2" xfId="17475" xr:uid="{00000000-0005-0000-0000-000044440000}"/>
    <cellStyle name="Normal 2 4 5 5 2 2" xfId="17476" xr:uid="{00000000-0005-0000-0000-000045440000}"/>
    <cellStyle name="Normal 2 4 5 5 2 2 2" xfId="17477" xr:uid="{00000000-0005-0000-0000-000046440000}"/>
    <cellStyle name="Normal 2 4 5 5 2 3" xfId="17478" xr:uid="{00000000-0005-0000-0000-000047440000}"/>
    <cellStyle name="Normal 2 4 5 5 3" xfId="17479" xr:uid="{00000000-0005-0000-0000-000048440000}"/>
    <cellStyle name="Normal 2 4 5 5 3 2" xfId="17480" xr:uid="{00000000-0005-0000-0000-000049440000}"/>
    <cellStyle name="Normal 2 4 5 5 3 2 2" xfId="17481" xr:uid="{00000000-0005-0000-0000-00004A440000}"/>
    <cellStyle name="Normal 2 4 5 5 3 3" xfId="17482" xr:uid="{00000000-0005-0000-0000-00004B440000}"/>
    <cellStyle name="Normal 2 4 5 5 4" xfId="17483" xr:uid="{00000000-0005-0000-0000-00004C440000}"/>
    <cellStyle name="Normal 2 4 5 5 4 2" xfId="17484" xr:uid="{00000000-0005-0000-0000-00004D440000}"/>
    <cellStyle name="Normal 2 4 5 5 4 2 2" xfId="17485" xr:uid="{00000000-0005-0000-0000-00004E440000}"/>
    <cellStyle name="Normal 2 4 5 5 4 3" xfId="17486" xr:uid="{00000000-0005-0000-0000-00004F440000}"/>
    <cellStyle name="Normal 2 4 5 5 5" xfId="17487" xr:uid="{00000000-0005-0000-0000-000050440000}"/>
    <cellStyle name="Normal 2 4 5 5 5 2" xfId="17488" xr:uid="{00000000-0005-0000-0000-000051440000}"/>
    <cellStyle name="Normal 2 4 5 5 6" xfId="17489" xr:uid="{00000000-0005-0000-0000-000052440000}"/>
    <cellStyle name="Normal 2 4 5 5 6 2" xfId="17490" xr:uid="{00000000-0005-0000-0000-000053440000}"/>
    <cellStyle name="Normal 2 4 5 5 7" xfId="17491" xr:uid="{00000000-0005-0000-0000-000054440000}"/>
    <cellStyle name="Normal 2 4 5 6" xfId="17492" xr:uid="{00000000-0005-0000-0000-000055440000}"/>
    <cellStyle name="Normal 2 4 5 6 2" xfId="17493" xr:uid="{00000000-0005-0000-0000-000056440000}"/>
    <cellStyle name="Normal 2 4 5 6 2 2" xfId="17494" xr:uid="{00000000-0005-0000-0000-000057440000}"/>
    <cellStyle name="Normal 2 4 5 6 3" xfId="17495" xr:uid="{00000000-0005-0000-0000-000058440000}"/>
    <cellStyle name="Normal 2 4 5 7" xfId="17496" xr:uid="{00000000-0005-0000-0000-000059440000}"/>
    <cellStyle name="Normal 2 4 5 7 2" xfId="17497" xr:uid="{00000000-0005-0000-0000-00005A440000}"/>
    <cellStyle name="Normal 2 4 5 7 2 2" xfId="17498" xr:uid="{00000000-0005-0000-0000-00005B440000}"/>
    <cellStyle name="Normal 2 4 5 7 3" xfId="17499" xr:uid="{00000000-0005-0000-0000-00005C440000}"/>
    <cellStyle name="Normal 2 4 5 8" xfId="17500" xr:uid="{00000000-0005-0000-0000-00005D440000}"/>
    <cellStyle name="Normal 2 4 5 8 2" xfId="17501" xr:uid="{00000000-0005-0000-0000-00005E440000}"/>
    <cellStyle name="Normal 2 4 5 8 2 2" xfId="17502" xr:uid="{00000000-0005-0000-0000-00005F440000}"/>
    <cellStyle name="Normal 2 4 5 8 3" xfId="17503" xr:uid="{00000000-0005-0000-0000-000060440000}"/>
    <cellStyle name="Normal 2 4 5 9" xfId="17504" xr:uid="{00000000-0005-0000-0000-000061440000}"/>
    <cellStyle name="Normal 2 4 5 9 2" xfId="17505" xr:uid="{00000000-0005-0000-0000-000062440000}"/>
    <cellStyle name="Normal 2 4 6" xfId="17506" xr:uid="{00000000-0005-0000-0000-000063440000}"/>
    <cellStyle name="Normal 2 4 6 2" xfId="17507" xr:uid="{00000000-0005-0000-0000-000064440000}"/>
    <cellStyle name="Normal 2 4 6 2 2" xfId="17508" xr:uid="{00000000-0005-0000-0000-000065440000}"/>
    <cellStyle name="Normal 2 4 6 2 2 2" xfId="17509" xr:uid="{00000000-0005-0000-0000-000066440000}"/>
    <cellStyle name="Normal 2 4 6 2 2 2 2" xfId="17510" xr:uid="{00000000-0005-0000-0000-000067440000}"/>
    <cellStyle name="Normal 2 4 6 2 2 3" xfId="17511" xr:uid="{00000000-0005-0000-0000-000068440000}"/>
    <cellStyle name="Normal 2 4 6 2 3" xfId="17512" xr:uid="{00000000-0005-0000-0000-000069440000}"/>
    <cellStyle name="Normal 2 4 6 2 3 2" xfId="17513" xr:uid="{00000000-0005-0000-0000-00006A440000}"/>
    <cellStyle name="Normal 2 4 6 2 3 2 2" xfId="17514" xr:uid="{00000000-0005-0000-0000-00006B440000}"/>
    <cellStyle name="Normal 2 4 6 2 3 3" xfId="17515" xr:uid="{00000000-0005-0000-0000-00006C440000}"/>
    <cellStyle name="Normal 2 4 6 2 4" xfId="17516" xr:uid="{00000000-0005-0000-0000-00006D440000}"/>
    <cellStyle name="Normal 2 4 6 2 4 2" xfId="17517" xr:uid="{00000000-0005-0000-0000-00006E440000}"/>
    <cellStyle name="Normal 2 4 6 2 4 2 2" xfId="17518" xr:uid="{00000000-0005-0000-0000-00006F440000}"/>
    <cellStyle name="Normal 2 4 6 2 4 3" xfId="17519" xr:uid="{00000000-0005-0000-0000-000070440000}"/>
    <cellStyle name="Normal 2 4 6 2 5" xfId="17520" xr:uid="{00000000-0005-0000-0000-000071440000}"/>
    <cellStyle name="Normal 2 4 6 2 5 2" xfId="17521" xr:uid="{00000000-0005-0000-0000-000072440000}"/>
    <cellStyle name="Normal 2 4 6 2 6" xfId="17522" xr:uid="{00000000-0005-0000-0000-000073440000}"/>
    <cellStyle name="Normal 2 4 6 2 6 2" xfId="17523" xr:uid="{00000000-0005-0000-0000-000074440000}"/>
    <cellStyle name="Normal 2 4 6 2 7" xfId="17524" xr:uid="{00000000-0005-0000-0000-000075440000}"/>
    <cellStyle name="Normal 2 4 6 3" xfId="17525" xr:uid="{00000000-0005-0000-0000-000076440000}"/>
    <cellStyle name="Normal 2 4 6 3 2" xfId="17526" xr:uid="{00000000-0005-0000-0000-000077440000}"/>
    <cellStyle name="Normal 2 4 6 3 2 2" xfId="17527" xr:uid="{00000000-0005-0000-0000-000078440000}"/>
    <cellStyle name="Normal 2 4 6 3 2 2 2" xfId="17528" xr:uid="{00000000-0005-0000-0000-000079440000}"/>
    <cellStyle name="Normal 2 4 6 3 2 3" xfId="17529" xr:uid="{00000000-0005-0000-0000-00007A440000}"/>
    <cellStyle name="Normal 2 4 6 3 3" xfId="17530" xr:uid="{00000000-0005-0000-0000-00007B440000}"/>
    <cellStyle name="Normal 2 4 6 3 3 2" xfId="17531" xr:uid="{00000000-0005-0000-0000-00007C440000}"/>
    <cellStyle name="Normal 2 4 6 3 3 2 2" xfId="17532" xr:uid="{00000000-0005-0000-0000-00007D440000}"/>
    <cellStyle name="Normal 2 4 6 3 3 3" xfId="17533" xr:uid="{00000000-0005-0000-0000-00007E440000}"/>
    <cellStyle name="Normal 2 4 6 3 4" xfId="17534" xr:uid="{00000000-0005-0000-0000-00007F440000}"/>
    <cellStyle name="Normal 2 4 6 3 4 2" xfId="17535" xr:uid="{00000000-0005-0000-0000-000080440000}"/>
    <cellStyle name="Normal 2 4 6 3 4 2 2" xfId="17536" xr:uid="{00000000-0005-0000-0000-000081440000}"/>
    <cellStyle name="Normal 2 4 6 3 4 3" xfId="17537" xr:uid="{00000000-0005-0000-0000-000082440000}"/>
    <cellStyle name="Normal 2 4 6 3 5" xfId="17538" xr:uid="{00000000-0005-0000-0000-000083440000}"/>
    <cellStyle name="Normal 2 4 6 3 5 2" xfId="17539" xr:uid="{00000000-0005-0000-0000-000084440000}"/>
    <cellStyle name="Normal 2 4 6 3 6" xfId="17540" xr:uid="{00000000-0005-0000-0000-000085440000}"/>
    <cellStyle name="Normal 2 4 6 3 6 2" xfId="17541" xr:uid="{00000000-0005-0000-0000-000086440000}"/>
    <cellStyle name="Normal 2 4 6 3 7" xfId="17542" xr:uid="{00000000-0005-0000-0000-000087440000}"/>
    <cellStyle name="Normal 2 4 6 4" xfId="17543" xr:uid="{00000000-0005-0000-0000-000088440000}"/>
    <cellStyle name="Normal 2 4 6 4 2" xfId="17544" xr:uid="{00000000-0005-0000-0000-000089440000}"/>
    <cellStyle name="Normal 2 4 6 4 2 2" xfId="17545" xr:uid="{00000000-0005-0000-0000-00008A440000}"/>
    <cellStyle name="Normal 2 4 6 4 3" xfId="17546" xr:uid="{00000000-0005-0000-0000-00008B440000}"/>
    <cellStyle name="Normal 2 4 6 5" xfId="17547" xr:uid="{00000000-0005-0000-0000-00008C440000}"/>
    <cellStyle name="Normal 2 4 6 5 2" xfId="17548" xr:uid="{00000000-0005-0000-0000-00008D440000}"/>
    <cellStyle name="Normal 2 4 6 5 2 2" xfId="17549" xr:uid="{00000000-0005-0000-0000-00008E440000}"/>
    <cellStyle name="Normal 2 4 6 5 3" xfId="17550" xr:uid="{00000000-0005-0000-0000-00008F440000}"/>
    <cellStyle name="Normal 2 4 6 6" xfId="17551" xr:uid="{00000000-0005-0000-0000-000090440000}"/>
    <cellStyle name="Normal 2 4 6 6 2" xfId="17552" xr:uid="{00000000-0005-0000-0000-000091440000}"/>
    <cellStyle name="Normal 2 4 6 6 2 2" xfId="17553" xr:uid="{00000000-0005-0000-0000-000092440000}"/>
    <cellStyle name="Normal 2 4 6 6 3" xfId="17554" xr:uid="{00000000-0005-0000-0000-000093440000}"/>
    <cellStyle name="Normal 2 4 6 7" xfId="17555" xr:uid="{00000000-0005-0000-0000-000094440000}"/>
    <cellStyle name="Normal 2 4 6 7 2" xfId="17556" xr:uid="{00000000-0005-0000-0000-000095440000}"/>
    <cellStyle name="Normal 2 4 6 8" xfId="17557" xr:uid="{00000000-0005-0000-0000-000096440000}"/>
    <cellStyle name="Normal 2 4 6 8 2" xfId="17558" xr:uid="{00000000-0005-0000-0000-000097440000}"/>
    <cellStyle name="Normal 2 4 6 9" xfId="17559" xr:uid="{00000000-0005-0000-0000-000098440000}"/>
    <cellStyle name="Normal 2 4 7" xfId="17560" xr:uid="{00000000-0005-0000-0000-000099440000}"/>
    <cellStyle name="Normal 2 4 7 2" xfId="17561" xr:uid="{00000000-0005-0000-0000-00009A440000}"/>
    <cellStyle name="Normal 2 4 7 2 2" xfId="17562" xr:uid="{00000000-0005-0000-0000-00009B440000}"/>
    <cellStyle name="Normal 2 4 7 2 2 2" xfId="17563" xr:uid="{00000000-0005-0000-0000-00009C440000}"/>
    <cellStyle name="Normal 2 4 7 2 2 2 2" xfId="17564" xr:uid="{00000000-0005-0000-0000-00009D440000}"/>
    <cellStyle name="Normal 2 4 7 2 2 3" xfId="17565" xr:uid="{00000000-0005-0000-0000-00009E440000}"/>
    <cellStyle name="Normal 2 4 7 2 3" xfId="17566" xr:uid="{00000000-0005-0000-0000-00009F440000}"/>
    <cellStyle name="Normal 2 4 7 2 3 2" xfId="17567" xr:uid="{00000000-0005-0000-0000-0000A0440000}"/>
    <cellStyle name="Normal 2 4 7 2 3 2 2" xfId="17568" xr:uid="{00000000-0005-0000-0000-0000A1440000}"/>
    <cellStyle name="Normal 2 4 7 2 3 3" xfId="17569" xr:uid="{00000000-0005-0000-0000-0000A2440000}"/>
    <cellStyle name="Normal 2 4 7 2 4" xfId="17570" xr:uid="{00000000-0005-0000-0000-0000A3440000}"/>
    <cellStyle name="Normal 2 4 7 2 4 2" xfId="17571" xr:uid="{00000000-0005-0000-0000-0000A4440000}"/>
    <cellStyle name="Normal 2 4 7 2 4 2 2" xfId="17572" xr:uid="{00000000-0005-0000-0000-0000A5440000}"/>
    <cellStyle name="Normal 2 4 7 2 4 3" xfId="17573" xr:uid="{00000000-0005-0000-0000-0000A6440000}"/>
    <cellStyle name="Normal 2 4 7 2 5" xfId="17574" xr:uid="{00000000-0005-0000-0000-0000A7440000}"/>
    <cellStyle name="Normal 2 4 7 2 5 2" xfId="17575" xr:uid="{00000000-0005-0000-0000-0000A8440000}"/>
    <cellStyle name="Normal 2 4 7 2 6" xfId="17576" xr:uid="{00000000-0005-0000-0000-0000A9440000}"/>
    <cellStyle name="Normal 2 4 7 2 6 2" xfId="17577" xr:uid="{00000000-0005-0000-0000-0000AA440000}"/>
    <cellStyle name="Normal 2 4 7 2 7" xfId="17578" xr:uid="{00000000-0005-0000-0000-0000AB440000}"/>
    <cellStyle name="Normal 2 4 7 3" xfId="17579" xr:uid="{00000000-0005-0000-0000-0000AC440000}"/>
    <cellStyle name="Normal 2 4 7 3 2" xfId="17580" xr:uid="{00000000-0005-0000-0000-0000AD440000}"/>
    <cellStyle name="Normal 2 4 7 3 2 2" xfId="17581" xr:uid="{00000000-0005-0000-0000-0000AE440000}"/>
    <cellStyle name="Normal 2 4 7 3 3" xfId="17582" xr:uid="{00000000-0005-0000-0000-0000AF440000}"/>
    <cellStyle name="Normal 2 4 7 4" xfId="17583" xr:uid="{00000000-0005-0000-0000-0000B0440000}"/>
    <cellStyle name="Normal 2 4 7 4 2" xfId="17584" xr:uid="{00000000-0005-0000-0000-0000B1440000}"/>
    <cellStyle name="Normal 2 4 7 4 2 2" xfId="17585" xr:uid="{00000000-0005-0000-0000-0000B2440000}"/>
    <cellStyle name="Normal 2 4 7 4 3" xfId="17586" xr:uid="{00000000-0005-0000-0000-0000B3440000}"/>
    <cellStyle name="Normal 2 4 7 5" xfId="17587" xr:uid="{00000000-0005-0000-0000-0000B4440000}"/>
    <cellStyle name="Normal 2 4 7 5 2" xfId="17588" xr:uid="{00000000-0005-0000-0000-0000B5440000}"/>
    <cellStyle name="Normal 2 4 7 5 2 2" xfId="17589" xr:uid="{00000000-0005-0000-0000-0000B6440000}"/>
    <cellStyle name="Normal 2 4 7 5 3" xfId="17590" xr:uid="{00000000-0005-0000-0000-0000B7440000}"/>
    <cellStyle name="Normal 2 4 7 6" xfId="17591" xr:uid="{00000000-0005-0000-0000-0000B8440000}"/>
    <cellStyle name="Normal 2 4 7 6 2" xfId="17592" xr:uid="{00000000-0005-0000-0000-0000B9440000}"/>
    <cellStyle name="Normal 2 4 7 7" xfId="17593" xr:uid="{00000000-0005-0000-0000-0000BA440000}"/>
    <cellStyle name="Normal 2 4 7 7 2" xfId="17594" xr:uid="{00000000-0005-0000-0000-0000BB440000}"/>
    <cellStyle name="Normal 2 4 7 8" xfId="17595" xr:uid="{00000000-0005-0000-0000-0000BC440000}"/>
    <cellStyle name="Normal 2 4 8" xfId="17596" xr:uid="{00000000-0005-0000-0000-0000BD440000}"/>
    <cellStyle name="Normal 2 4 8 2" xfId="17597" xr:uid="{00000000-0005-0000-0000-0000BE440000}"/>
    <cellStyle name="Normal 2 4 8 2 2" xfId="17598" xr:uid="{00000000-0005-0000-0000-0000BF440000}"/>
    <cellStyle name="Normal 2 4 8 2 2 2" xfId="17599" xr:uid="{00000000-0005-0000-0000-0000C0440000}"/>
    <cellStyle name="Normal 2 4 8 2 3" xfId="17600" xr:uid="{00000000-0005-0000-0000-0000C1440000}"/>
    <cellStyle name="Normal 2 4 8 3" xfId="17601" xr:uid="{00000000-0005-0000-0000-0000C2440000}"/>
    <cellStyle name="Normal 2 4 8 3 2" xfId="17602" xr:uid="{00000000-0005-0000-0000-0000C3440000}"/>
    <cellStyle name="Normal 2 4 8 3 2 2" xfId="17603" xr:uid="{00000000-0005-0000-0000-0000C4440000}"/>
    <cellStyle name="Normal 2 4 8 3 3" xfId="17604" xr:uid="{00000000-0005-0000-0000-0000C5440000}"/>
    <cellStyle name="Normal 2 4 8 4" xfId="17605" xr:uid="{00000000-0005-0000-0000-0000C6440000}"/>
    <cellStyle name="Normal 2 4 8 4 2" xfId="17606" xr:uid="{00000000-0005-0000-0000-0000C7440000}"/>
    <cellStyle name="Normal 2 4 8 4 2 2" xfId="17607" xr:uid="{00000000-0005-0000-0000-0000C8440000}"/>
    <cellStyle name="Normal 2 4 8 4 3" xfId="17608" xr:uid="{00000000-0005-0000-0000-0000C9440000}"/>
    <cellStyle name="Normal 2 4 8 5" xfId="17609" xr:uid="{00000000-0005-0000-0000-0000CA440000}"/>
    <cellStyle name="Normal 2 4 8 5 2" xfId="17610" xr:uid="{00000000-0005-0000-0000-0000CB440000}"/>
    <cellStyle name="Normal 2 4 8 6" xfId="17611" xr:uid="{00000000-0005-0000-0000-0000CC440000}"/>
    <cellStyle name="Normal 2 4 8 6 2" xfId="17612" xr:uid="{00000000-0005-0000-0000-0000CD440000}"/>
    <cellStyle name="Normal 2 4 8 7" xfId="17613" xr:uid="{00000000-0005-0000-0000-0000CE440000}"/>
    <cellStyle name="Normal 2 4 9" xfId="17614" xr:uid="{00000000-0005-0000-0000-0000CF440000}"/>
    <cellStyle name="Normal 2 4 9 2" xfId="17615" xr:uid="{00000000-0005-0000-0000-0000D0440000}"/>
    <cellStyle name="Normal 2 4 9 2 2" xfId="17616" xr:uid="{00000000-0005-0000-0000-0000D1440000}"/>
    <cellStyle name="Normal 2 4 9 2 2 2" xfId="17617" xr:uid="{00000000-0005-0000-0000-0000D2440000}"/>
    <cellStyle name="Normal 2 4 9 2 3" xfId="17618" xr:uid="{00000000-0005-0000-0000-0000D3440000}"/>
    <cellStyle name="Normal 2 4 9 3" xfId="17619" xr:uid="{00000000-0005-0000-0000-0000D4440000}"/>
    <cellStyle name="Normal 2 4 9 3 2" xfId="17620" xr:uid="{00000000-0005-0000-0000-0000D5440000}"/>
    <cellStyle name="Normal 2 4 9 3 2 2" xfId="17621" xr:uid="{00000000-0005-0000-0000-0000D6440000}"/>
    <cellStyle name="Normal 2 4 9 3 3" xfId="17622" xr:uid="{00000000-0005-0000-0000-0000D7440000}"/>
    <cellStyle name="Normal 2 4 9 4" xfId="17623" xr:uid="{00000000-0005-0000-0000-0000D8440000}"/>
    <cellStyle name="Normal 2 4 9 4 2" xfId="17624" xr:uid="{00000000-0005-0000-0000-0000D9440000}"/>
    <cellStyle name="Normal 2 4 9 4 2 2" xfId="17625" xr:uid="{00000000-0005-0000-0000-0000DA440000}"/>
    <cellStyle name="Normal 2 4 9 4 3" xfId="17626" xr:uid="{00000000-0005-0000-0000-0000DB440000}"/>
    <cellStyle name="Normal 2 4 9 5" xfId="17627" xr:uid="{00000000-0005-0000-0000-0000DC440000}"/>
    <cellStyle name="Normal 2 4 9 5 2" xfId="17628" xr:uid="{00000000-0005-0000-0000-0000DD440000}"/>
    <cellStyle name="Normal 2 4 9 6" xfId="17629" xr:uid="{00000000-0005-0000-0000-0000DE440000}"/>
    <cellStyle name="Normal 2 4 9 6 2" xfId="17630" xr:uid="{00000000-0005-0000-0000-0000DF440000}"/>
    <cellStyle name="Normal 2 4 9 7" xfId="17631" xr:uid="{00000000-0005-0000-0000-0000E0440000}"/>
    <cellStyle name="Normal 2 4_Confidential Information" xfId="17632" xr:uid="{00000000-0005-0000-0000-0000E1440000}"/>
    <cellStyle name="Normal 2 5" xfId="17633" xr:uid="{00000000-0005-0000-0000-0000E2440000}"/>
    <cellStyle name="Normal 2 5 10" xfId="17634" xr:uid="{00000000-0005-0000-0000-0000E3440000}"/>
    <cellStyle name="Normal 2 5 10 2" xfId="17635" xr:uid="{00000000-0005-0000-0000-0000E4440000}"/>
    <cellStyle name="Normal 2 5 10 2 2" xfId="17636" xr:uid="{00000000-0005-0000-0000-0000E5440000}"/>
    <cellStyle name="Normal 2 5 10 3" xfId="17637" xr:uid="{00000000-0005-0000-0000-0000E6440000}"/>
    <cellStyle name="Normal 2 5 11" xfId="17638" xr:uid="{00000000-0005-0000-0000-0000E7440000}"/>
    <cellStyle name="Normal 2 5 11 2" xfId="17639" xr:uid="{00000000-0005-0000-0000-0000E8440000}"/>
    <cellStyle name="Normal 2 5 11 2 2" xfId="17640" xr:uid="{00000000-0005-0000-0000-0000E9440000}"/>
    <cellStyle name="Normal 2 5 11 3" xfId="17641" xr:uid="{00000000-0005-0000-0000-0000EA440000}"/>
    <cellStyle name="Normal 2 5 12" xfId="17642" xr:uid="{00000000-0005-0000-0000-0000EB440000}"/>
    <cellStyle name="Normal 2 5 12 2" xfId="17643" xr:uid="{00000000-0005-0000-0000-0000EC440000}"/>
    <cellStyle name="Normal 2 5 13" xfId="17644" xr:uid="{00000000-0005-0000-0000-0000ED440000}"/>
    <cellStyle name="Normal 2 5 13 2" xfId="17645" xr:uid="{00000000-0005-0000-0000-0000EE440000}"/>
    <cellStyle name="Normal 2 5 14" xfId="17646" xr:uid="{00000000-0005-0000-0000-0000EF440000}"/>
    <cellStyle name="Normal 2 5 14 2" xfId="17647" xr:uid="{00000000-0005-0000-0000-0000F0440000}"/>
    <cellStyle name="Normal 2 5 15" xfId="17648" xr:uid="{00000000-0005-0000-0000-0000F1440000}"/>
    <cellStyle name="Normal 2 5 2" xfId="17649" xr:uid="{00000000-0005-0000-0000-0000F2440000}"/>
    <cellStyle name="Normal 2 5 2 10" xfId="17650" xr:uid="{00000000-0005-0000-0000-0000F3440000}"/>
    <cellStyle name="Normal 2 5 2 10 2" xfId="17651" xr:uid="{00000000-0005-0000-0000-0000F4440000}"/>
    <cellStyle name="Normal 2 5 2 11" xfId="17652" xr:uid="{00000000-0005-0000-0000-0000F5440000}"/>
    <cellStyle name="Normal 2 5 2 2" xfId="17653" xr:uid="{00000000-0005-0000-0000-0000F6440000}"/>
    <cellStyle name="Normal 2 5 2 2 2" xfId="17654" xr:uid="{00000000-0005-0000-0000-0000F7440000}"/>
    <cellStyle name="Normal 2 5 2 2 2 2" xfId="17655" xr:uid="{00000000-0005-0000-0000-0000F8440000}"/>
    <cellStyle name="Normal 2 5 2 2 2 2 2" xfId="17656" xr:uid="{00000000-0005-0000-0000-0000F9440000}"/>
    <cellStyle name="Normal 2 5 2 2 2 2 2 2" xfId="17657" xr:uid="{00000000-0005-0000-0000-0000FA440000}"/>
    <cellStyle name="Normal 2 5 2 2 2 2 3" xfId="17658" xr:uid="{00000000-0005-0000-0000-0000FB440000}"/>
    <cellStyle name="Normal 2 5 2 2 2 3" xfId="17659" xr:uid="{00000000-0005-0000-0000-0000FC440000}"/>
    <cellStyle name="Normal 2 5 2 2 2 3 2" xfId="17660" xr:uid="{00000000-0005-0000-0000-0000FD440000}"/>
    <cellStyle name="Normal 2 5 2 2 2 3 2 2" xfId="17661" xr:uid="{00000000-0005-0000-0000-0000FE440000}"/>
    <cellStyle name="Normal 2 5 2 2 2 3 3" xfId="17662" xr:uid="{00000000-0005-0000-0000-0000FF440000}"/>
    <cellStyle name="Normal 2 5 2 2 2 4" xfId="17663" xr:uid="{00000000-0005-0000-0000-000000450000}"/>
    <cellStyle name="Normal 2 5 2 2 2 4 2" xfId="17664" xr:uid="{00000000-0005-0000-0000-000001450000}"/>
    <cellStyle name="Normal 2 5 2 2 2 4 2 2" xfId="17665" xr:uid="{00000000-0005-0000-0000-000002450000}"/>
    <cellStyle name="Normal 2 5 2 2 2 4 3" xfId="17666" xr:uid="{00000000-0005-0000-0000-000003450000}"/>
    <cellStyle name="Normal 2 5 2 2 2 5" xfId="17667" xr:uid="{00000000-0005-0000-0000-000004450000}"/>
    <cellStyle name="Normal 2 5 2 2 2 5 2" xfId="17668" xr:uid="{00000000-0005-0000-0000-000005450000}"/>
    <cellStyle name="Normal 2 5 2 2 2 6" xfId="17669" xr:uid="{00000000-0005-0000-0000-000006450000}"/>
    <cellStyle name="Normal 2 5 2 2 2 6 2" xfId="17670" xr:uid="{00000000-0005-0000-0000-000007450000}"/>
    <cellStyle name="Normal 2 5 2 2 2 7" xfId="17671" xr:uid="{00000000-0005-0000-0000-000008450000}"/>
    <cellStyle name="Normal 2 5 2 2 3" xfId="17672" xr:uid="{00000000-0005-0000-0000-000009450000}"/>
    <cellStyle name="Normal 2 5 2 2 3 2" xfId="17673" xr:uid="{00000000-0005-0000-0000-00000A450000}"/>
    <cellStyle name="Normal 2 5 2 2 3 2 2" xfId="17674" xr:uid="{00000000-0005-0000-0000-00000B450000}"/>
    <cellStyle name="Normal 2 5 2 2 3 2 2 2" xfId="17675" xr:uid="{00000000-0005-0000-0000-00000C450000}"/>
    <cellStyle name="Normal 2 5 2 2 3 2 3" xfId="17676" xr:uid="{00000000-0005-0000-0000-00000D450000}"/>
    <cellStyle name="Normal 2 5 2 2 3 3" xfId="17677" xr:uid="{00000000-0005-0000-0000-00000E450000}"/>
    <cellStyle name="Normal 2 5 2 2 3 3 2" xfId="17678" xr:uid="{00000000-0005-0000-0000-00000F450000}"/>
    <cellStyle name="Normal 2 5 2 2 3 3 2 2" xfId="17679" xr:uid="{00000000-0005-0000-0000-000010450000}"/>
    <cellStyle name="Normal 2 5 2 2 3 3 3" xfId="17680" xr:uid="{00000000-0005-0000-0000-000011450000}"/>
    <cellStyle name="Normal 2 5 2 2 3 4" xfId="17681" xr:uid="{00000000-0005-0000-0000-000012450000}"/>
    <cellStyle name="Normal 2 5 2 2 3 4 2" xfId="17682" xr:uid="{00000000-0005-0000-0000-000013450000}"/>
    <cellStyle name="Normal 2 5 2 2 3 4 2 2" xfId="17683" xr:uid="{00000000-0005-0000-0000-000014450000}"/>
    <cellStyle name="Normal 2 5 2 2 3 4 3" xfId="17684" xr:uid="{00000000-0005-0000-0000-000015450000}"/>
    <cellStyle name="Normal 2 5 2 2 3 5" xfId="17685" xr:uid="{00000000-0005-0000-0000-000016450000}"/>
    <cellStyle name="Normal 2 5 2 2 3 5 2" xfId="17686" xr:uid="{00000000-0005-0000-0000-000017450000}"/>
    <cellStyle name="Normal 2 5 2 2 3 6" xfId="17687" xr:uid="{00000000-0005-0000-0000-000018450000}"/>
    <cellStyle name="Normal 2 5 2 2 3 6 2" xfId="17688" xr:uid="{00000000-0005-0000-0000-000019450000}"/>
    <cellStyle name="Normal 2 5 2 2 3 7" xfId="17689" xr:uid="{00000000-0005-0000-0000-00001A450000}"/>
    <cellStyle name="Normal 2 5 2 2 4" xfId="17690" xr:uid="{00000000-0005-0000-0000-00001B450000}"/>
    <cellStyle name="Normal 2 5 2 2 4 2" xfId="17691" xr:uid="{00000000-0005-0000-0000-00001C450000}"/>
    <cellStyle name="Normal 2 5 2 2 4 2 2" xfId="17692" xr:uid="{00000000-0005-0000-0000-00001D450000}"/>
    <cellStyle name="Normal 2 5 2 2 4 3" xfId="17693" xr:uid="{00000000-0005-0000-0000-00001E450000}"/>
    <cellStyle name="Normal 2 5 2 2 5" xfId="17694" xr:uid="{00000000-0005-0000-0000-00001F450000}"/>
    <cellStyle name="Normal 2 5 2 2 5 2" xfId="17695" xr:uid="{00000000-0005-0000-0000-000020450000}"/>
    <cellStyle name="Normal 2 5 2 2 5 2 2" xfId="17696" xr:uid="{00000000-0005-0000-0000-000021450000}"/>
    <cellStyle name="Normal 2 5 2 2 5 3" xfId="17697" xr:uid="{00000000-0005-0000-0000-000022450000}"/>
    <cellStyle name="Normal 2 5 2 2 6" xfId="17698" xr:uid="{00000000-0005-0000-0000-000023450000}"/>
    <cellStyle name="Normal 2 5 2 2 6 2" xfId="17699" xr:uid="{00000000-0005-0000-0000-000024450000}"/>
    <cellStyle name="Normal 2 5 2 2 6 2 2" xfId="17700" xr:uid="{00000000-0005-0000-0000-000025450000}"/>
    <cellStyle name="Normal 2 5 2 2 6 3" xfId="17701" xr:uid="{00000000-0005-0000-0000-000026450000}"/>
    <cellStyle name="Normal 2 5 2 2 7" xfId="17702" xr:uid="{00000000-0005-0000-0000-000027450000}"/>
    <cellStyle name="Normal 2 5 2 2 7 2" xfId="17703" xr:uid="{00000000-0005-0000-0000-000028450000}"/>
    <cellStyle name="Normal 2 5 2 2 8" xfId="17704" xr:uid="{00000000-0005-0000-0000-000029450000}"/>
    <cellStyle name="Normal 2 5 2 2 8 2" xfId="17705" xr:uid="{00000000-0005-0000-0000-00002A450000}"/>
    <cellStyle name="Normal 2 5 2 2 9" xfId="17706" xr:uid="{00000000-0005-0000-0000-00002B450000}"/>
    <cellStyle name="Normal 2 5 2 3" xfId="17707" xr:uid="{00000000-0005-0000-0000-00002C450000}"/>
    <cellStyle name="Normal 2 5 2 3 2" xfId="17708" xr:uid="{00000000-0005-0000-0000-00002D450000}"/>
    <cellStyle name="Normal 2 5 2 3 2 2" xfId="17709" xr:uid="{00000000-0005-0000-0000-00002E450000}"/>
    <cellStyle name="Normal 2 5 2 3 2 2 2" xfId="17710" xr:uid="{00000000-0005-0000-0000-00002F450000}"/>
    <cellStyle name="Normal 2 5 2 3 2 2 2 2" xfId="17711" xr:uid="{00000000-0005-0000-0000-000030450000}"/>
    <cellStyle name="Normal 2 5 2 3 2 2 3" xfId="17712" xr:uid="{00000000-0005-0000-0000-000031450000}"/>
    <cellStyle name="Normal 2 5 2 3 2 3" xfId="17713" xr:uid="{00000000-0005-0000-0000-000032450000}"/>
    <cellStyle name="Normal 2 5 2 3 2 3 2" xfId="17714" xr:uid="{00000000-0005-0000-0000-000033450000}"/>
    <cellStyle name="Normal 2 5 2 3 2 3 2 2" xfId="17715" xr:uid="{00000000-0005-0000-0000-000034450000}"/>
    <cellStyle name="Normal 2 5 2 3 2 3 3" xfId="17716" xr:uid="{00000000-0005-0000-0000-000035450000}"/>
    <cellStyle name="Normal 2 5 2 3 2 4" xfId="17717" xr:uid="{00000000-0005-0000-0000-000036450000}"/>
    <cellStyle name="Normal 2 5 2 3 2 4 2" xfId="17718" xr:uid="{00000000-0005-0000-0000-000037450000}"/>
    <cellStyle name="Normal 2 5 2 3 2 4 2 2" xfId="17719" xr:uid="{00000000-0005-0000-0000-000038450000}"/>
    <cellStyle name="Normal 2 5 2 3 2 4 3" xfId="17720" xr:uid="{00000000-0005-0000-0000-000039450000}"/>
    <cellStyle name="Normal 2 5 2 3 2 5" xfId="17721" xr:uid="{00000000-0005-0000-0000-00003A450000}"/>
    <cellStyle name="Normal 2 5 2 3 2 5 2" xfId="17722" xr:uid="{00000000-0005-0000-0000-00003B450000}"/>
    <cellStyle name="Normal 2 5 2 3 2 6" xfId="17723" xr:uid="{00000000-0005-0000-0000-00003C450000}"/>
    <cellStyle name="Normal 2 5 2 3 2 6 2" xfId="17724" xr:uid="{00000000-0005-0000-0000-00003D450000}"/>
    <cellStyle name="Normal 2 5 2 3 2 7" xfId="17725" xr:uid="{00000000-0005-0000-0000-00003E450000}"/>
    <cellStyle name="Normal 2 5 2 3 3" xfId="17726" xr:uid="{00000000-0005-0000-0000-00003F450000}"/>
    <cellStyle name="Normal 2 5 2 3 3 2" xfId="17727" xr:uid="{00000000-0005-0000-0000-000040450000}"/>
    <cellStyle name="Normal 2 5 2 3 3 2 2" xfId="17728" xr:uid="{00000000-0005-0000-0000-000041450000}"/>
    <cellStyle name="Normal 2 5 2 3 3 3" xfId="17729" xr:uid="{00000000-0005-0000-0000-000042450000}"/>
    <cellStyle name="Normal 2 5 2 3 4" xfId="17730" xr:uid="{00000000-0005-0000-0000-000043450000}"/>
    <cellStyle name="Normal 2 5 2 3 4 2" xfId="17731" xr:uid="{00000000-0005-0000-0000-000044450000}"/>
    <cellStyle name="Normal 2 5 2 3 4 2 2" xfId="17732" xr:uid="{00000000-0005-0000-0000-000045450000}"/>
    <cellStyle name="Normal 2 5 2 3 4 3" xfId="17733" xr:uid="{00000000-0005-0000-0000-000046450000}"/>
    <cellStyle name="Normal 2 5 2 3 5" xfId="17734" xr:uid="{00000000-0005-0000-0000-000047450000}"/>
    <cellStyle name="Normal 2 5 2 3 5 2" xfId="17735" xr:uid="{00000000-0005-0000-0000-000048450000}"/>
    <cellStyle name="Normal 2 5 2 3 5 2 2" xfId="17736" xr:uid="{00000000-0005-0000-0000-000049450000}"/>
    <cellStyle name="Normal 2 5 2 3 5 3" xfId="17737" xr:uid="{00000000-0005-0000-0000-00004A450000}"/>
    <cellStyle name="Normal 2 5 2 3 6" xfId="17738" xr:uid="{00000000-0005-0000-0000-00004B450000}"/>
    <cellStyle name="Normal 2 5 2 3 6 2" xfId="17739" xr:uid="{00000000-0005-0000-0000-00004C450000}"/>
    <cellStyle name="Normal 2 5 2 3 7" xfId="17740" xr:uid="{00000000-0005-0000-0000-00004D450000}"/>
    <cellStyle name="Normal 2 5 2 3 7 2" xfId="17741" xr:uid="{00000000-0005-0000-0000-00004E450000}"/>
    <cellStyle name="Normal 2 5 2 3 8" xfId="17742" xr:uid="{00000000-0005-0000-0000-00004F450000}"/>
    <cellStyle name="Normal 2 5 2 4" xfId="17743" xr:uid="{00000000-0005-0000-0000-000050450000}"/>
    <cellStyle name="Normal 2 5 2 4 2" xfId="17744" xr:uid="{00000000-0005-0000-0000-000051450000}"/>
    <cellStyle name="Normal 2 5 2 4 2 2" xfId="17745" xr:uid="{00000000-0005-0000-0000-000052450000}"/>
    <cellStyle name="Normal 2 5 2 4 2 2 2" xfId="17746" xr:uid="{00000000-0005-0000-0000-000053450000}"/>
    <cellStyle name="Normal 2 5 2 4 2 3" xfId="17747" xr:uid="{00000000-0005-0000-0000-000054450000}"/>
    <cellStyle name="Normal 2 5 2 4 3" xfId="17748" xr:uid="{00000000-0005-0000-0000-000055450000}"/>
    <cellStyle name="Normal 2 5 2 4 3 2" xfId="17749" xr:uid="{00000000-0005-0000-0000-000056450000}"/>
    <cellStyle name="Normal 2 5 2 4 3 2 2" xfId="17750" xr:uid="{00000000-0005-0000-0000-000057450000}"/>
    <cellStyle name="Normal 2 5 2 4 3 3" xfId="17751" xr:uid="{00000000-0005-0000-0000-000058450000}"/>
    <cellStyle name="Normal 2 5 2 4 4" xfId="17752" xr:uid="{00000000-0005-0000-0000-000059450000}"/>
    <cellStyle name="Normal 2 5 2 4 4 2" xfId="17753" xr:uid="{00000000-0005-0000-0000-00005A450000}"/>
    <cellStyle name="Normal 2 5 2 4 4 2 2" xfId="17754" xr:uid="{00000000-0005-0000-0000-00005B450000}"/>
    <cellStyle name="Normal 2 5 2 4 4 3" xfId="17755" xr:uid="{00000000-0005-0000-0000-00005C450000}"/>
    <cellStyle name="Normal 2 5 2 4 5" xfId="17756" xr:uid="{00000000-0005-0000-0000-00005D450000}"/>
    <cellStyle name="Normal 2 5 2 4 5 2" xfId="17757" xr:uid="{00000000-0005-0000-0000-00005E450000}"/>
    <cellStyle name="Normal 2 5 2 4 6" xfId="17758" xr:uid="{00000000-0005-0000-0000-00005F450000}"/>
    <cellStyle name="Normal 2 5 2 4 6 2" xfId="17759" xr:uid="{00000000-0005-0000-0000-000060450000}"/>
    <cellStyle name="Normal 2 5 2 4 7" xfId="17760" xr:uid="{00000000-0005-0000-0000-000061450000}"/>
    <cellStyle name="Normal 2 5 2 5" xfId="17761" xr:uid="{00000000-0005-0000-0000-000062450000}"/>
    <cellStyle name="Normal 2 5 2 5 2" xfId="17762" xr:uid="{00000000-0005-0000-0000-000063450000}"/>
    <cellStyle name="Normal 2 5 2 5 2 2" xfId="17763" xr:uid="{00000000-0005-0000-0000-000064450000}"/>
    <cellStyle name="Normal 2 5 2 5 2 2 2" xfId="17764" xr:uid="{00000000-0005-0000-0000-000065450000}"/>
    <cellStyle name="Normal 2 5 2 5 2 3" xfId="17765" xr:uid="{00000000-0005-0000-0000-000066450000}"/>
    <cellStyle name="Normal 2 5 2 5 3" xfId="17766" xr:uid="{00000000-0005-0000-0000-000067450000}"/>
    <cellStyle name="Normal 2 5 2 5 3 2" xfId="17767" xr:uid="{00000000-0005-0000-0000-000068450000}"/>
    <cellStyle name="Normal 2 5 2 5 3 2 2" xfId="17768" xr:uid="{00000000-0005-0000-0000-000069450000}"/>
    <cellStyle name="Normal 2 5 2 5 3 3" xfId="17769" xr:uid="{00000000-0005-0000-0000-00006A450000}"/>
    <cellStyle name="Normal 2 5 2 5 4" xfId="17770" xr:uid="{00000000-0005-0000-0000-00006B450000}"/>
    <cellStyle name="Normal 2 5 2 5 4 2" xfId="17771" xr:uid="{00000000-0005-0000-0000-00006C450000}"/>
    <cellStyle name="Normal 2 5 2 5 4 2 2" xfId="17772" xr:uid="{00000000-0005-0000-0000-00006D450000}"/>
    <cellStyle name="Normal 2 5 2 5 4 3" xfId="17773" xr:uid="{00000000-0005-0000-0000-00006E450000}"/>
    <cellStyle name="Normal 2 5 2 5 5" xfId="17774" xr:uid="{00000000-0005-0000-0000-00006F450000}"/>
    <cellStyle name="Normal 2 5 2 5 5 2" xfId="17775" xr:uid="{00000000-0005-0000-0000-000070450000}"/>
    <cellStyle name="Normal 2 5 2 5 6" xfId="17776" xr:uid="{00000000-0005-0000-0000-000071450000}"/>
    <cellStyle name="Normal 2 5 2 5 6 2" xfId="17777" xr:uid="{00000000-0005-0000-0000-000072450000}"/>
    <cellStyle name="Normal 2 5 2 5 7" xfId="17778" xr:uid="{00000000-0005-0000-0000-000073450000}"/>
    <cellStyle name="Normal 2 5 2 6" xfId="17779" xr:uid="{00000000-0005-0000-0000-000074450000}"/>
    <cellStyle name="Normal 2 5 2 6 2" xfId="17780" xr:uid="{00000000-0005-0000-0000-000075450000}"/>
    <cellStyle name="Normal 2 5 2 6 2 2" xfId="17781" xr:uid="{00000000-0005-0000-0000-000076450000}"/>
    <cellStyle name="Normal 2 5 2 6 3" xfId="17782" xr:uid="{00000000-0005-0000-0000-000077450000}"/>
    <cellStyle name="Normal 2 5 2 7" xfId="17783" xr:uid="{00000000-0005-0000-0000-000078450000}"/>
    <cellStyle name="Normal 2 5 2 7 2" xfId="17784" xr:uid="{00000000-0005-0000-0000-000079450000}"/>
    <cellStyle name="Normal 2 5 2 7 2 2" xfId="17785" xr:uid="{00000000-0005-0000-0000-00007A450000}"/>
    <cellStyle name="Normal 2 5 2 7 3" xfId="17786" xr:uid="{00000000-0005-0000-0000-00007B450000}"/>
    <cellStyle name="Normal 2 5 2 8" xfId="17787" xr:uid="{00000000-0005-0000-0000-00007C450000}"/>
    <cellStyle name="Normal 2 5 2 8 2" xfId="17788" xr:uid="{00000000-0005-0000-0000-00007D450000}"/>
    <cellStyle name="Normal 2 5 2 8 2 2" xfId="17789" xr:uid="{00000000-0005-0000-0000-00007E450000}"/>
    <cellStyle name="Normal 2 5 2 8 3" xfId="17790" xr:uid="{00000000-0005-0000-0000-00007F450000}"/>
    <cellStyle name="Normal 2 5 2 9" xfId="17791" xr:uid="{00000000-0005-0000-0000-000080450000}"/>
    <cellStyle name="Normal 2 5 2 9 2" xfId="17792" xr:uid="{00000000-0005-0000-0000-000081450000}"/>
    <cellStyle name="Normal 2 5 3" xfId="17793" xr:uid="{00000000-0005-0000-0000-000082450000}"/>
    <cellStyle name="Normal 2 5 3 10" xfId="17794" xr:uid="{00000000-0005-0000-0000-000083450000}"/>
    <cellStyle name="Normal 2 5 3 10 2" xfId="17795" xr:uid="{00000000-0005-0000-0000-000084450000}"/>
    <cellStyle name="Normal 2 5 3 11" xfId="17796" xr:uid="{00000000-0005-0000-0000-000085450000}"/>
    <cellStyle name="Normal 2 5 3 2" xfId="17797" xr:uid="{00000000-0005-0000-0000-000086450000}"/>
    <cellStyle name="Normal 2 5 3 2 2" xfId="17798" xr:uid="{00000000-0005-0000-0000-000087450000}"/>
    <cellStyle name="Normal 2 5 3 2 2 2" xfId="17799" xr:uid="{00000000-0005-0000-0000-000088450000}"/>
    <cellStyle name="Normal 2 5 3 2 2 2 2" xfId="17800" xr:uid="{00000000-0005-0000-0000-000089450000}"/>
    <cellStyle name="Normal 2 5 3 2 2 2 2 2" xfId="17801" xr:uid="{00000000-0005-0000-0000-00008A450000}"/>
    <cellStyle name="Normal 2 5 3 2 2 2 3" xfId="17802" xr:uid="{00000000-0005-0000-0000-00008B450000}"/>
    <cellStyle name="Normal 2 5 3 2 2 3" xfId="17803" xr:uid="{00000000-0005-0000-0000-00008C450000}"/>
    <cellStyle name="Normal 2 5 3 2 2 3 2" xfId="17804" xr:uid="{00000000-0005-0000-0000-00008D450000}"/>
    <cellStyle name="Normal 2 5 3 2 2 3 2 2" xfId="17805" xr:uid="{00000000-0005-0000-0000-00008E450000}"/>
    <cellStyle name="Normal 2 5 3 2 2 3 3" xfId="17806" xr:uid="{00000000-0005-0000-0000-00008F450000}"/>
    <cellStyle name="Normal 2 5 3 2 2 4" xfId="17807" xr:uid="{00000000-0005-0000-0000-000090450000}"/>
    <cellStyle name="Normal 2 5 3 2 2 4 2" xfId="17808" xr:uid="{00000000-0005-0000-0000-000091450000}"/>
    <cellStyle name="Normal 2 5 3 2 2 4 2 2" xfId="17809" xr:uid="{00000000-0005-0000-0000-000092450000}"/>
    <cellStyle name="Normal 2 5 3 2 2 4 3" xfId="17810" xr:uid="{00000000-0005-0000-0000-000093450000}"/>
    <cellStyle name="Normal 2 5 3 2 2 5" xfId="17811" xr:uid="{00000000-0005-0000-0000-000094450000}"/>
    <cellStyle name="Normal 2 5 3 2 2 5 2" xfId="17812" xr:uid="{00000000-0005-0000-0000-000095450000}"/>
    <cellStyle name="Normal 2 5 3 2 2 6" xfId="17813" xr:uid="{00000000-0005-0000-0000-000096450000}"/>
    <cellStyle name="Normal 2 5 3 2 2 6 2" xfId="17814" xr:uid="{00000000-0005-0000-0000-000097450000}"/>
    <cellStyle name="Normal 2 5 3 2 2 7" xfId="17815" xr:uid="{00000000-0005-0000-0000-000098450000}"/>
    <cellStyle name="Normal 2 5 3 2 3" xfId="17816" xr:uid="{00000000-0005-0000-0000-000099450000}"/>
    <cellStyle name="Normal 2 5 3 2 3 2" xfId="17817" xr:uid="{00000000-0005-0000-0000-00009A450000}"/>
    <cellStyle name="Normal 2 5 3 2 3 2 2" xfId="17818" xr:uid="{00000000-0005-0000-0000-00009B450000}"/>
    <cellStyle name="Normal 2 5 3 2 3 2 2 2" xfId="17819" xr:uid="{00000000-0005-0000-0000-00009C450000}"/>
    <cellStyle name="Normal 2 5 3 2 3 2 3" xfId="17820" xr:uid="{00000000-0005-0000-0000-00009D450000}"/>
    <cellStyle name="Normal 2 5 3 2 3 3" xfId="17821" xr:uid="{00000000-0005-0000-0000-00009E450000}"/>
    <cellStyle name="Normal 2 5 3 2 3 3 2" xfId="17822" xr:uid="{00000000-0005-0000-0000-00009F450000}"/>
    <cellStyle name="Normal 2 5 3 2 3 3 2 2" xfId="17823" xr:uid="{00000000-0005-0000-0000-0000A0450000}"/>
    <cellStyle name="Normal 2 5 3 2 3 3 3" xfId="17824" xr:uid="{00000000-0005-0000-0000-0000A1450000}"/>
    <cellStyle name="Normal 2 5 3 2 3 4" xfId="17825" xr:uid="{00000000-0005-0000-0000-0000A2450000}"/>
    <cellStyle name="Normal 2 5 3 2 3 4 2" xfId="17826" xr:uid="{00000000-0005-0000-0000-0000A3450000}"/>
    <cellStyle name="Normal 2 5 3 2 3 4 2 2" xfId="17827" xr:uid="{00000000-0005-0000-0000-0000A4450000}"/>
    <cellStyle name="Normal 2 5 3 2 3 4 3" xfId="17828" xr:uid="{00000000-0005-0000-0000-0000A5450000}"/>
    <cellStyle name="Normal 2 5 3 2 3 5" xfId="17829" xr:uid="{00000000-0005-0000-0000-0000A6450000}"/>
    <cellStyle name="Normal 2 5 3 2 3 5 2" xfId="17830" xr:uid="{00000000-0005-0000-0000-0000A7450000}"/>
    <cellStyle name="Normal 2 5 3 2 3 6" xfId="17831" xr:uid="{00000000-0005-0000-0000-0000A8450000}"/>
    <cellStyle name="Normal 2 5 3 2 3 6 2" xfId="17832" xr:uid="{00000000-0005-0000-0000-0000A9450000}"/>
    <cellStyle name="Normal 2 5 3 2 3 7" xfId="17833" xr:uid="{00000000-0005-0000-0000-0000AA450000}"/>
    <cellStyle name="Normal 2 5 3 2 4" xfId="17834" xr:uid="{00000000-0005-0000-0000-0000AB450000}"/>
    <cellStyle name="Normal 2 5 3 2 4 2" xfId="17835" xr:uid="{00000000-0005-0000-0000-0000AC450000}"/>
    <cellStyle name="Normal 2 5 3 2 4 2 2" xfId="17836" xr:uid="{00000000-0005-0000-0000-0000AD450000}"/>
    <cellStyle name="Normal 2 5 3 2 4 3" xfId="17837" xr:uid="{00000000-0005-0000-0000-0000AE450000}"/>
    <cellStyle name="Normal 2 5 3 2 5" xfId="17838" xr:uid="{00000000-0005-0000-0000-0000AF450000}"/>
    <cellStyle name="Normal 2 5 3 2 5 2" xfId="17839" xr:uid="{00000000-0005-0000-0000-0000B0450000}"/>
    <cellStyle name="Normal 2 5 3 2 5 2 2" xfId="17840" xr:uid="{00000000-0005-0000-0000-0000B1450000}"/>
    <cellStyle name="Normal 2 5 3 2 5 3" xfId="17841" xr:uid="{00000000-0005-0000-0000-0000B2450000}"/>
    <cellStyle name="Normal 2 5 3 2 6" xfId="17842" xr:uid="{00000000-0005-0000-0000-0000B3450000}"/>
    <cellStyle name="Normal 2 5 3 2 6 2" xfId="17843" xr:uid="{00000000-0005-0000-0000-0000B4450000}"/>
    <cellStyle name="Normal 2 5 3 2 6 2 2" xfId="17844" xr:uid="{00000000-0005-0000-0000-0000B5450000}"/>
    <cellStyle name="Normal 2 5 3 2 6 3" xfId="17845" xr:uid="{00000000-0005-0000-0000-0000B6450000}"/>
    <cellStyle name="Normal 2 5 3 2 7" xfId="17846" xr:uid="{00000000-0005-0000-0000-0000B7450000}"/>
    <cellStyle name="Normal 2 5 3 2 7 2" xfId="17847" xr:uid="{00000000-0005-0000-0000-0000B8450000}"/>
    <cellStyle name="Normal 2 5 3 2 8" xfId="17848" xr:uid="{00000000-0005-0000-0000-0000B9450000}"/>
    <cellStyle name="Normal 2 5 3 2 8 2" xfId="17849" xr:uid="{00000000-0005-0000-0000-0000BA450000}"/>
    <cellStyle name="Normal 2 5 3 2 9" xfId="17850" xr:uid="{00000000-0005-0000-0000-0000BB450000}"/>
    <cellStyle name="Normal 2 5 3 3" xfId="17851" xr:uid="{00000000-0005-0000-0000-0000BC450000}"/>
    <cellStyle name="Normal 2 5 3 3 2" xfId="17852" xr:uid="{00000000-0005-0000-0000-0000BD450000}"/>
    <cellStyle name="Normal 2 5 3 3 2 2" xfId="17853" xr:uid="{00000000-0005-0000-0000-0000BE450000}"/>
    <cellStyle name="Normal 2 5 3 3 2 2 2" xfId="17854" xr:uid="{00000000-0005-0000-0000-0000BF450000}"/>
    <cellStyle name="Normal 2 5 3 3 2 2 2 2" xfId="17855" xr:uid="{00000000-0005-0000-0000-0000C0450000}"/>
    <cellStyle name="Normal 2 5 3 3 2 2 3" xfId="17856" xr:uid="{00000000-0005-0000-0000-0000C1450000}"/>
    <cellStyle name="Normal 2 5 3 3 2 3" xfId="17857" xr:uid="{00000000-0005-0000-0000-0000C2450000}"/>
    <cellStyle name="Normal 2 5 3 3 2 3 2" xfId="17858" xr:uid="{00000000-0005-0000-0000-0000C3450000}"/>
    <cellStyle name="Normal 2 5 3 3 2 3 2 2" xfId="17859" xr:uid="{00000000-0005-0000-0000-0000C4450000}"/>
    <cellStyle name="Normal 2 5 3 3 2 3 3" xfId="17860" xr:uid="{00000000-0005-0000-0000-0000C5450000}"/>
    <cellStyle name="Normal 2 5 3 3 2 4" xfId="17861" xr:uid="{00000000-0005-0000-0000-0000C6450000}"/>
    <cellStyle name="Normal 2 5 3 3 2 4 2" xfId="17862" xr:uid="{00000000-0005-0000-0000-0000C7450000}"/>
    <cellStyle name="Normal 2 5 3 3 2 4 2 2" xfId="17863" xr:uid="{00000000-0005-0000-0000-0000C8450000}"/>
    <cellStyle name="Normal 2 5 3 3 2 4 3" xfId="17864" xr:uid="{00000000-0005-0000-0000-0000C9450000}"/>
    <cellStyle name="Normal 2 5 3 3 2 5" xfId="17865" xr:uid="{00000000-0005-0000-0000-0000CA450000}"/>
    <cellStyle name="Normal 2 5 3 3 2 5 2" xfId="17866" xr:uid="{00000000-0005-0000-0000-0000CB450000}"/>
    <cellStyle name="Normal 2 5 3 3 2 6" xfId="17867" xr:uid="{00000000-0005-0000-0000-0000CC450000}"/>
    <cellStyle name="Normal 2 5 3 3 2 6 2" xfId="17868" xr:uid="{00000000-0005-0000-0000-0000CD450000}"/>
    <cellStyle name="Normal 2 5 3 3 2 7" xfId="17869" xr:uid="{00000000-0005-0000-0000-0000CE450000}"/>
    <cellStyle name="Normal 2 5 3 3 3" xfId="17870" xr:uid="{00000000-0005-0000-0000-0000CF450000}"/>
    <cellStyle name="Normal 2 5 3 3 3 2" xfId="17871" xr:uid="{00000000-0005-0000-0000-0000D0450000}"/>
    <cellStyle name="Normal 2 5 3 3 3 2 2" xfId="17872" xr:uid="{00000000-0005-0000-0000-0000D1450000}"/>
    <cellStyle name="Normal 2 5 3 3 3 3" xfId="17873" xr:uid="{00000000-0005-0000-0000-0000D2450000}"/>
    <cellStyle name="Normal 2 5 3 3 4" xfId="17874" xr:uid="{00000000-0005-0000-0000-0000D3450000}"/>
    <cellStyle name="Normal 2 5 3 3 4 2" xfId="17875" xr:uid="{00000000-0005-0000-0000-0000D4450000}"/>
    <cellStyle name="Normal 2 5 3 3 4 2 2" xfId="17876" xr:uid="{00000000-0005-0000-0000-0000D5450000}"/>
    <cellStyle name="Normal 2 5 3 3 4 3" xfId="17877" xr:uid="{00000000-0005-0000-0000-0000D6450000}"/>
    <cellStyle name="Normal 2 5 3 3 5" xfId="17878" xr:uid="{00000000-0005-0000-0000-0000D7450000}"/>
    <cellStyle name="Normal 2 5 3 3 5 2" xfId="17879" xr:uid="{00000000-0005-0000-0000-0000D8450000}"/>
    <cellStyle name="Normal 2 5 3 3 5 2 2" xfId="17880" xr:uid="{00000000-0005-0000-0000-0000D9450000}"/>
    <cellStyle name="Normal 2 5 3 3 5 3" xfId="17881" xr:uid="{00000000-0005-0000-0000-0000DA450000}"/>
    <cellStyle name="Normal 2 5 3 3 6" xfId="17882" xr:uid="{00000000-0005-0000-0000-0000DB450000}"/>
    <cellStyle name="Normal 2 5 3 3 6 2" xfId="17883" xr:uid="{00000000-0005-0000-0000-0000DC450000}"/>
    <cellStyle name="Normal 2 5 3 3 7" xfId="17884" xr:uid="{00000000-0005-0000-0000-0000DD450000}"/>
    <cellStyle name="Normal 2 5 3 3 7 2" xfId="17885" xr:uid="{00000000-0005-0000-0000-0000DE450000}"/>
    <cellStyle name="Normal 2 5 3 3 8" xfId="17886" xr:uid="{00000000-0005-0000-0000-0000DF450000}"/>
    <cellStyle name="Normal 2 5 3 4" xfId="17887" xr:uid="{00000000-0005-0000-0000-0000E0450000}"/>
    <cellStyle name="Normal 2 5 3 4 2" xfId="17888" xr:uid="{00000000-0005-0000-0000-0000E1450000}"/>
    <cellStyle name="Normal 2 5 3 4 2 2" xfId="17889" xr:uid="{00000000-0005-0000-0000-0000E2450000}"/>
    <cellStyle name="Normal 2 5 3 4 2 2 2" xfId="17890" xr:uid="{00000000-0005-0000-0000-0000E3450000}"/>
    <cellStyle name="Normal 2 5 3 4 2 3" xfId="17891" xr:uid="{00000000-0005-0000-0000-0000E4450000}"/>
    <cellStyle name="Normal 2 5 3 4 3" xfId="17892" xr:uid="{00000000-0005-0000-0000-0000E5450000}"/>
    <cellStyle name="Normal 2 5 3 4 3 2" xfId="17893" xr:uid="{00000000-0005-0000-0000-0000E6450000}"/>
    <cellStyle name="Normal 2 5 3 4 3 2 2" xfId="17894" xr:uid="{00000000-0005-0000-0000-0000E7450000}"/>
    <cellStyle name="Normal 2 5 3 4 3 3" xfId="17895" xr:uid="{00000000-0005-0000-0000-0000E8450000}"/>
    <cellStyle name="Normal 2 5 3 4 4" xfId="17896" xr:uid="{00000000-0005-0000-0000-0000E9450000}"/>
    <cellStyle name="Normal 2 5 3 4 4 2" xfId="17897" xr:uid="{00000000-0005-0000-0000-0000EA450000}"/>
    <cellStyle name="Normal 2 5 3 4 4 2 2" xfId="17898" xr:uid="{00000000-0005-0000-0000-0000EB450000}"/>
    <cellStyle name="Normal 2 5 3 4 4 3" xfId="17899" xr:uid="{00000000-0005-0000-0000-0000EC450000}"/>
    <cellStyle name="Normal 2 5 3 4 5" xfId="17900" xr:uid="{00000000-0005-0000-0000-0000ED450000}"/>
    <cellStyle name="Normal 2 5 3 4 5 2" xfId="17901" xr:uid="{00000000-0005-0000-0000-0000EE450000}"/>
    <cellStyle name="Normal 2 5 3 4 6" xfId="17902" xr:uid="{00000000-0005-0000-0000-0000EF450000}"/>
    <cellStyle name="Normal 2 5 3 4 6 2" xfId="17903" xr:uid="{00000000-0005-0000-0000-0000F0450000}"/>
    <cellStyle name="Normal 2 5 3 4 7" xfId="17904" xr:uid="{00000000-0005-0000-0000-0000F1450000}"/>
    <cellStyle name="Normal 2 5 3 5" xfId="17905" xr:uid="{00000000-0005-0000-0000-0000F2450000}"/>
    <cellStyle name="Normal 2 5 3 5 2" xfId="17906" xr:uid="{00000000-0005-0000-0000-0000F3450000}"/>
    <cellStyle name="Normal 2 5 3 5 2 2" xfId="17907" xr:uid="{00000000-0005-0000-0000-0000F4450000}"/>
    <cellStyle name="Normal 2 5 3 5 2 2 2" xfId="17908" xr:uid="{00000000-0005-0000-0000-0000F5450000}"/>
    <cellStyle name="Normal 2 5 3 5 2 3" xfId="17909" xr:uid="{00000000-0005-0000-0000-0000F6450000}"/>
    <cellStyle name="Normal 2 5 3 5 3" xfId="17910" xr:uid="{00000000-0005-0000-0000-0000F7450000}"/>
    <cellStyle name="Normal 2 5 3 5 3 2" xfId="17911" xr:uid="{00000000-0005-0000-0000-0000F8450000}"/>
    <cellStyle name="Normal 2 5 3 5 3 2 2" xfId="17912" xr:uid="{00000000-0005-0000-0000-0000F9450000}"/>
    <cellStyle name="Normal 2 5 3 5 3 3" xfId="17913" xr:uid="{00000000-0005-0000-0000-0000FA450000}"/>
    <cellStyle name="Normal 2 5 3 5 4" xfId="17914" xr:uid="{00000000-0005-0000-0000-0000FB450000}"/>
    <cellStyle name="Normal 2 5 3 5 4 2" xfId="17915" xr:uid="{00000000-0005-0000-0000-0000FC450000}"/>
    <cellStyle name="Normal 2 5 3 5 4 2 2" xfId="17916" xr:uid="{00000000-0005-0000-0000-0000FD450000}"/>
    <cellStyle name="Normal 2 5 3 5 4 3" xfId="17917" xr:uid="{00000000-0005-0000-0000-0000FE450000}"/>
    <cellStyle name="Normal 2 5 3 5 5" xfId="17918" xr:uid="{00000000-0005-0000-0000-0000FF450000}"/>
    <cellStyle name="Normal 2 5 3 5 5 2" xfId="17919" xr:uid="{00000000-0005-0000-0000-000000460000}"/>
    <cellStyle name="Normal 2 5 3 5 6" xfId="17920" xr:uid="{00000000-0005-0000-0000-000001460000}"/>
    <cellStyle name="Normal 2 5 3 5 6 2" xfId="17921" xr:uid="{00000000-0005-0000-0000-000002460000}"/>
    <cellStyle name="Normal 2 5 3 5 7" xfId="17922" xr:uid="{00000000-0005-0000-0000-000003460000}"/>
    <cellStyle name="Normal 2 5 3 6" xfId="17923" xr:uid="{00000000-0005-0000-0000-000004460000}"/>
    <cellStyle name="Normal 2 5 3 6 2" xfId="17924" xr:uid="{00000000-0005-0000-0000-000005460000}"/>
    <cellStyle name="Normal 2 5 3 6 2 2" xfId="17925" xr:uid="{00000000-0005-0000-0000-000006460000}"/>
    <cellStyle name="Normal 2 5 3 6 3" xfId="17926" xr:uid="{00000000-0005-0000-0000-000007460000}"/>
    <cellStyle name="Normal 2 5 3 7" xfId="17927" xr:uid="{00000000-0005-0000-0000-000008460000}"/>
    <cellStyle name="Normal 2 5 3 7 2" xfId="17928" xr:uid="{00000000-0005-0000-0000-000009460000}"/>
    <cellStyle name="Normal 2 5 3 7 2 2" xfId="17929" xr:uid="{00000000-0005-0000-0000-00000A460000}"/>
    <cellStyle name="Normal 2 5 3 7 3" xfId="17930" xr:uid="{00000000-0005-0000-0000-00000B460000}"/>
    <cellStyle name="Normal 2 5 3 8" xfId="17931" xr:uid="{00000000-0005-0000-0000-00000C460000}"/>
    <cellStyle name="Normal 2 5 3 8 2" xfId="17932" xr:uid="{00000000-0005-0000-0000-00000D460000}"/>
    <cellStyle name="Normal 2 5 3 8 2 2" xfId="17933" xr:uid="{00000000-0005-0000-0000-00000E460000}"/>
    <cellStyle name="Normal 2 5 3 8 3" xfId="17934" xr:uid="{00000000-0005-0000-0000-00000F460000}"/>
    <cellStyle name="Normal 2 5 3 9" xfId="17935" xr:uid="{00000000-0005-0000-0000-000010460000}"/>
    <cellStyle name="Normal 2 5 3 9 2" xfId="17936" xr:uid="{00000000-0005-0000-0000-000011460000}"/>
    <cellStyle name="Normal 2 5 4" xfId="17937" xr:uid="{00000000-0005-0000-0000-000012460000}"/>
    <cellStyle name="Normal 2 5 4 2" xfId="17938" xr:uid="{00000000-0005-0000-0000-000013460000}"/>
    <cellStyle name="Normal 2 5 4 2 2" xfId="17939" xr:uid="{00000000-0005-0000-0000-000014460000}"/>
    <cellStyle name="Normal 2 5 4 2 2 2" xfId="17940" xr:uid="{00000000-0005-0000-0000-000015460000}"/>
    <cellStyle name="Normal 2 5 4 2 2 2 2" xfId="17941" xr:uid="{00000000-0005-0000-0000-000016460000}"/>
    <cellStyle name="Normal 2 5 4 2 2 3" xfId="17942" xr:uid="{00000000-0005-0000-0000-000017460000}"/>
    <cellStyle name="Normal 2 5 4 2 3" xfId="17943" xr:uid="{00000000-0005-0000-0000-000018460000}"/>
    <cellStyle name="Normal 2 5 4 2 3 2" xfId="17944" xr:uid="{00000000-0005-0000-0000-000019460000}"/>
    <cellStyle name="Normal 2 5 4 2 3 2 2" xfId="17945" xr:uid="{00000000-0005-0000-0000-00001A460000}"/>
    <cellStyle name="Normal 2 5 4 2 3 3" xfId="17946" xr:uid="{00000000-0005-0000-0000-00001B460000}"/>
    <cellStyle name="Normal 2 5 4 2 4" xfId="17947" xr:uid="{00000000-0005-0000-0000-00001C460000}"/>
    <cellStyle name="Normal 2 5 4 2 4 2" xfId="17948" xr:uid="{00000000-0005-0000-0000-00001D460000}"/>
    <cellStyle name="Normal 2 5 4 2 4 2 2" xfId="17949" xr:uid="{00000000-0005-0000-0000-00001E460000}"/>
    <cellStyle name="Normal 2 5 4 2 4 3" xfId="17950" xr:uid="{00000000-0005-0000-0000-00001F460000}"/>
    <cellStyle name="Normal 2 5 4 2 5" xfId="17951" xr:uid="{00000000-0005-0000-0000-000020460000}"/>
    <cellStyle name="Normal 2 5 4 2 5 2" xfId="17952" xr:uid="{00000000-0005-0000-0000-000021460000}"/>
    <cellStyle name="Normal 2 5 4 2 6" xfId="17953" xr:uid="{00000000-0005-0000-0000-000022460000}"/>
    <cellStyle name="Normal 2 5 4 2 6 2" xfId="17954" xr:uid="{00000000-0005-0000-0000-000023460000}"/>
    <cellStyle name="Normal 2 5 4 2 7" xfId="17955" xr:uid="{00000000-0005-0000-0000-000024460000}"/>
    <cellStyle name="Normal 2 5 4 3" xfId="17956" xr:uid="{00000000-0005-0000-0000-000025460000}"/>
    <cellStyle name="Normal 2 5 4 3 2" xfId="17957" xr:uid="{00000000-0005-0000-0000-000026460000}"/>
    <cellStyle name="Normal 2 5 4 3 2 2" xfId="17958" xr:uid="{00000000-0005-0000-0000-000027460000}"/>
    <cellStyle name="Normal 2 5 4 3 2 2 2" xfId="17959" xr:uid="{00000000-0005-0000-0000-000028460000}"/>
    <cellStyle name="Normal 2 5 4 3 2 3" xfId="17960" xr:uid="{00000000-0005-0000-0000-000029460000}"/>
    <cellStyle name="Normal 2 5 4 3 3" xfId="17961" xr:uid="{00000000-0005-0000-0000-00002A460000}"/>
    <cellStyle name="Normal 2 5 4 3 3 2" xfId="17962" xr:uid="{00000000-0005-0000-0000-00002B460000}"/>
    <cellStyle name="Normal 2 5 4 3 3 2 2" xfId="17963" xr:uid="{00000000-0005-0000-0000-00002C460000}"/>
    <cellStyle name="Normal 2 5 4 3 3 3" xfId="17964" xr:uid="{00000000-0005-0000-0000-00002D460000}"/>
    <cellStyle name="Normal 2 5 4 3 4" xfId="17965" xr:uid="{00000000-0005-0000-0000-00002E460000}"/>
    <cellStyle name="Normal 2 5 4 3 4 2" xfId="17966" xr:uid="{00000000-0005-0000-0000-00002F460000}"/>
    <cellStyle name="Normal 2 5 4 3 4 2 2" xfId="17967" xr:uid="{00000000-0005-0000-0000-000030460000}"/>
    <cellStyle name="Normal 2 5 4 3 4 3" xfId="17968" xr:uid="{00000000-0005-0000-0000-000031460000}"/>
    <cellStyle name="Normal 2 5 4 3 5" xfId="17969" xr:uid="{00000000-0005-0000-0000-000032460000}"/>
    <cellStyle name="Normal 2 5 4 3 5 2" xfId="17970" xr:uid="{00000000-0005-0000-0000-000033460000}"/>
    <cellStyle name="Normal 2 5 4 3 6" xfId="17971" xr:uid="{00000000-0005-0000-0000-000034460000}"/>
    <cellStyle name="Normal 2 5 4 3 6 2" xfId="17972" xr:uid="{00000000-0005-0000-0000-000035460000}"/>
    <cellStyle name="Normal 2 5 4 3 7" xfId="17973" xr:uid="{00000000-0005-0000-0000-000036460000}"/>
    <cellStyle name="Normal 2 5 4 4" xfId="17974" xr:uid="{00000000-0005-0000-0000-000037460000}"/>
    <cellStyle name="Normal 2 5 4 4 2" xfId="17975" xr:uid="{00000000-0005-0000-0000-000038460000}"/>
    <cellStyle name="Normal 2 5 4 4 2 2" xfId="17976" xr:uid="{00000000-0005-0000-0000-000039460000}"/>
    <cellStyle name="Normal 2 5 4 4 3" xfId="17977" xr:uid="{00000000-0005-0000-0000-00003A460000}"/>
    <cellStyle name="Normal 2 5 4 5" xfId="17978" xr:uid="{00000000-0005-0000-0000-00003B460000}"/>
    <cellStyle name="Normal 2 5 4 5 2" xfId="17979" xr:uid="{00000000-0005-0000-0000-00003C460000}"/>
    <cellStyle name="Normal 2 5 4 5 2 2" xfId="17980" xr:uid="{00000000-0005-0000-0000-00003D460000}"/>
    <cellStyle name="Normal 2 5 4 5 3" xfId="17981" xr:uid="{00000000-0005-0000-0000-00003E460000}"/>
    <cellStyle name="Normal 2 5 4 6" xfId="17982" xr:uid="{00000000-0005-0000-0000-00003F460000}"/>
    <cellStyle name="Normal 2 5 4 6 2" xfId="17983" xr:uid="{00000000-0005-0000-0000-000040460000}"/>
    <cellStyle name="Normal 2 5 4 6 2 2" xfId="17984" xr:uid="{00000000-0005-0000-0000-000041460000}"/>
    <cellStyle name="Normal 2 5 4 6 3" xfId="17985" xr:uid="{00000000-0005-0000-0000-000042460000}"/>
    <cellStyle name="Normal 2 5 4 7" xfId="17986" xr:uid="{00000000-0005-0000-0000-000043460000}"/>
    <cellStyle name="Normal 2 5 4 7 2" xfId="17987" xr:uid="{00000000-0005-0000-0000-000044460000}"/>
    <cellStyle name="Normal 2 5 4 8" xfId="17988" xr:uid="{00000000-0005-0000-0000-000045460000}"/>
    <cellStyle name="Normal 2 5 4 8 2" xfId="17989" xr:uid="{00000000-0005-0000-0000-000046460000}"/>
    <cellStyle name="Normal 2 5 4 9" xfId="17990" xr:uid="{00000000-0005-0000-0000-000047460000}"/>
    <cellStyle name="Normal 2 5 5" xfId="17991" xr:uid="{00000000-0005-0000-0000-000048460000}"/>
    <cellStyle name="Normal 2 5 5 2" xfId="17992" xr:uid="{00000000-0005-0000-0000-000049460000}"/>
    <cellStyle name="Normal 2 5 5 2 2" xfId="17993" xr:uid="{00000000-0005-0000-0000-00004A460000}"/>
    <cellStyle name="Normal 2 5 5 2 2 2" xfId="17994" xr:uid="{00000000-0005-0000-0000-00004B460000}"/>
    <cellStyle name="Normal 2 5 5 2 2 2 2" xfId="17995" xr:uid="{00000000-0005-0000-0000-00004C460000}"/>
    <cellStyle name="Normal 2 5 5 2 2 3" xfId="17996" xr:uid="{00000000-0005-0000-0000-00004D460000}"/>
    <cellStyle name="Normal 2 5 5 2 3" xfId="17997" xr:uid="{00000000-0005-0000-0000-00004E460000}"/>
    <cellStyle name="Normal 2 5 5 2 3 2" xfId="17998" xr:uid="{00000000-0005-0000-0000-00004F460000}"/>
    <cellStyle name="Normal 2 5 5 2 3 2 2" xfId="17999" xr:uid="{00000000-0005-0000-0000-000050460000}"/>
    <cellStyle name="Normal 2 5 5 2 3 3" xfId="18000" xr:uid="{00000000-0005-0000-0000-000051460000}"/>
    <cellStyle name="Normal 2 5 5 2 4" xfId="18001" xr:uid="{00000000-0005-0000-0000-000052460000}"/>
    <cellStyle name="Normal 2 5 5 2 4 2" xfId="18002" xr:uid="{00000000-0005-0000-0000-000053460000}"/>
    <cellStyle name="Normal 2 5 5 2 4 2 2" xfId="18003" xr:uid="{00000000-0005-0000-0000-000054460000}"/>
    <cellStyle name="Normal 2 5 5 2 4 3" xfId="18004" xr:uid="{00000000-0005-0000-0000-000055460000}"/>
    <cellStyle name="Normal 2 5 5 2 5" xfId="18005" xr:uid="{00000000-0005-0000-0000-000056460000}"/>
    <cellStyle name="Normal 2 5 5 2 5 2" xfId="18006" xr:uid="{00000000-0005-0000-0000-000057460000}"/>
    <cellStyle name="Normal 2 5 5 2 6" xfId="18007" xr:uid="{00000000-0005-0000-0000-000058460000}"/>
    <cellStyle name="Normal 2 5 5 2 6 2" xfId="18008" xr:uid="{00000000-0005-0000-0000-000059460000}"/>
    <cellStyle name="Normal 2 5 5 2 7" xfId="18009" xr:uid="{00000000-0005-0000-0000-00005A460000}"/>
    <cellStyle name="Normal 2 5 5 3" xfId="18010" xr:uid="{00000000-0005-0000-0000-00005B460000}"/>
    <cellStyle name="Normal 2 5 5 3 2" xfId="18011" xr:uid="{00000000-0005-0000-0000-00005C460000}"/>
    <cellStyle name="Normal 2 5 5 3 2 2" xfId="18012" xr:uid="{00000000-0005-0000-0000-00005D460000}"/>
    <cellStyle name="Normal 2 5 5 3 3" xfId="18013" xr:uid="{00000000-0005-0000-0000-00005E460000}"/>
    <cellStyle name="Normal 2 5 5 4" xfId="18014" xr:uid="{00000000-0005-0000-0000-00005F460000}"/>
    <cellStyle name="Normal 2 5 5 4 2" xfId="18015" xr:uid="{00000000-0005-0000-0000-000060460000}"/>
    <cellStyle name="Normal 2 5 5 4 2 2" xfId="18016" xr:uid="{00000000-0005-0000-0000-000061460000}"/>
    <cellStyle name="Normal 2 5 5 4 3" xfId="18017" xr:uid="{00000000-0005-0000-0000-000062460000}"/>
    <cellStyle name="Normal 2 5 5 5" xfId="18018" xr:uid="{00000000-0005-0000-0000-000063460000}"/>
    <cellStyle name="Normal 2 5 5 5 2" xfId="18019" xr:uid="{00000000-0005-0000-0000-000064460000}"/>
    <cellStyle name="Normal 2 5 5 5 2 2" xfId="18020" xr:uid="{00000000-0005-0000-0000-000065460000}"/>
    <cellStyle name="Normal 2 5 5 5 3" xfId="18021" xr:uid="{00000000-0005-0000-0000-000066460000}"/>
    <cellStyle name="Normal 2 5 5 6" xfId="18022" xr:uid="{00000000-0005-0000-0000-000067460000}"/>
    <cellStyle name="Normal 2 5 5 6 2" xfId="18023" xr:uid="{00000000-0005-0000-0000-000068460000}"/>
    <cellStyle name="Normal 2 5 5 7" xfId="18024" xr:uid="{00000000-0005-0000-0000-000069460000}"/>
    <cellStyle name="Normal 2 5 5 7 2" xfId="18025" xr:uid="{00000000-0005-0000-0000-00006A460000}"/>
    <cellStyle name="Normal 2 5 5 8" xfId="18026" xr:uid="{00000000-0005-0000-0000-00006B460000}"/>
    <cellStyle name="Normal 2 5 6" xfId="18027" xr:uid="{00000000-0005-0000-0000-00006C460000}"/>
    <cellStyle name="Normal 2 5 6 2" xfId="18028" xr:uid="{00000000-0005-0000-0000-00006D460000}"/>
    <cellStyle name="Normal 2 5 6 2 2" xfId="18029" xr:uid="{00000000-0005-0000-0000-00006E460000}"/>
    <cellStyle name="Normal 2 5 6 2 2 2" xfId="18030" xr:uid="{00000000-0005-0000-0000-00006F460000}"/>
    <cellStyle name="Normal 2 5 6 2 3" xfId="18031" xr:uid="{00000000-0005-0000-0000-000070460000}"/>
    <cellStyle name="Normal 2 5 6 3" xfId="18032" xr:uid="{00000000-0005-0000-0000-000071460000}"/>
    <cellStyle name="Normal 2 5 6 3 2" xfId="18033" xr:uid="{00000000-0005-0000-0000-000072460000}"/>
    <cellStyle name="Normal 2 5 6 3 2 2" xfId="18034" xr:uid="{00000000-0005-0000-0000-000073460000}"/>
    <cellStyle name="Normal 2 5 6 3 3" xfId="18035" xr:uid="{00000000-0005-0000-0000-000074460000}"/>
    <cellStyle name="Normal 2 5 6 4" xfId="18036" xr:uid="{00000000-0005-0000-0000-000075460000}"/>
    <cellStyle name="Normal 2 5 6 4 2" xfId="18037" xr:uid="{00000000-0005-0000-0000-000076460000}"/>
    <cellStyle name="Normal 2 5 6 4 2 2" xfId="18038" xr:uid="{00000000-0005-0000-0000-000077460000}"/>
    <cellStyle name="Normal 2 5 6 4 3" xfId="18039" xr:uid="{00000000-0005-0000-0000-000078460000}"/>
    <cellStyle name="Normal 2 5 6 5" xfId="18040" xr:uid="{00000000-0005-0000-0000-000079460000}"/>
    <cellStyle name="Normal 2 5 6 5 2" xfId="18041" xr:uid="{00000000-0005-0000-0000-00007A460000}"/>
    <cellStyle name="Normal 2 5 6 6" xfId="18042" xr:uid="{00000000-0005-0000-0000-00007B460000}"/>
    <cellStyle name="Normal 2 5 6 6 2" xfId="18043" xr:uid="{00000000-0005-0000-0000-00007C460000}"/>
    <cellStyle name="Normal 2 5 6 7" xfId="18044" xr:uid="{00000000-0005-0000-0000-00007D460000}"/>
    <cellStyle name="Normal 2 5 7" xfId="18045" xr:uid="{00000000-0005-0000-0000-00007E460000}"/>
    <cellStyle name="Normal 2 5 7 2" xfId="18046" xr:uid="{00000000-0005-0000-0000-00007F460000}"/>
    <cellStyle name="Normal 2 5 7 2 2" xfId="18047" xr:uid="{00000000-0005-0000-0000-000080460000}"/>
    <cellStyle name="Normal 2 5 7 2 2 2" xfId="18048" xr:uid="{00000000-0005-0000-0000-000081460000}"/>
    <cellStyle name="Normal 2 5 7 2 3" xfId="18049" xr:uid="{00000000-0005-0000-0000-000082460000}"/>
    <cellStyle name="Normal 2 5 7 3" xfId="18050" xr:uid="{00000000-0005-0000-0000-000083460000}"/>
    <cellStyle name="Normal 2 5 7 3 2" xfId="18051" xr:uid="{00000000-0005-0000-0000-000084460000}"/>
    <cellStyle name="Normal 2 5 7 3 2 2" xfId="18052" xr:uid="{00000000-0005-0000-0000-000085460000}"/>
    <cellStyle name="Normal 2 5 7 3 3" xfId="18053" xr:uid="{00000000-0005-0000-0000-000086460000}"/>
    <cellStyle name="Normal 2 5 7 4" xfId="18054" xr:uid="{00000000-0005-0000-0000-000087460000}"/>
    <cellStyle name="Normal 2 5 7 4 2" xfId="18055" xr:uid="{00000000-0005-0000-0000-000088460000}"/>
    <cellStyle name="Normal 2 5 7 4 2 2" xfId="18056" xr:uid="{00000000-0005-0000-0000-000089460000}"/>
    <cellStyle name="Normal 2 5 7 4 3" xfId="18057" xr:uid="{00000000-0005-0000-0000-00008A460000}"/>
    <cellStyle name="Normal 2 5 7 5" xfId="18058" xr:uid="{00000000-0005-0000-0000-00008B460000}"/>
    <cellStyle name="Normal 2 5 7 5 2" xfId="18059" xr:uid="{00000000-0005-0000-0000-00008C460000}"/>
    <cellStyle name="Normal 2 5 7 6" xfId="18060" xr:uid="{00000000-0005-0000-0000-00008D460000}"/>
    <cellStyle name="Normal 2 5 7 6 2" xfId="18061" xr:uid="{00000000-0005-0000-0000-00008E460000}"/>
    <cellStyle name="Normal 2 5 7 7" xfId="18062" xr:uid="{00000000-0005-0000-0000-00008F460000}"/>
    <cellStyle name="Normal 2 5 8" xfId="18063" xr:uid="{00000000-0005-0000-0000-000090460000}"/>
    <cellStyle name="Normal 2 5 8 2" xfId="18064" xr:uid="{00000000-0005-0000-0000-000091460000}"/>
    <cellStyle name="Normal 2 5 8 2 2" xfId="18065" xr:uid="{00000000-0005-0000-0000-000092460000}"/>
    <cellStyle name="Normal 2 5 8 3" xfId="18066" xr:uid="{00000000-0005-0000-0000-000093460000}"/>
    <cellStyle name="Normal 2 5 9" xfId="18067" xr:uid="{00000000-0005-0000-0000-000094460000}"/>
    <cellStyle name="Normal 2 5 9 2" xfId="18068" xr:uid="{00000000-0005-0000-0000-000095460000}"/>
    <cellStyle name="Normal 2 5 9 2 2" xfId="18069" xr:uid="{00000000-0005-0000-0000-000096460000}"/>
    <cellStyle name="Normal 2 5 9 3" xfId="18070" xr:uid="{00000000-0005-0000-0000-000097460000}"/>
    <cellStyle name="Normal 2 5_Confidential Information" xfId="18071" xr:uid="{00000000-0005-0000-0000-000098460000}"/>
    <cellStyle name="Normal 2 6" xfId="18072" xr:uid="{00000000-0005-0000-0000-000099460000}"/>
    <cellStyle name="Normal 2 6 10" xfId="18073" xr:uid="{00000000-0005-0000-0000-00009A460000}"/>
    <cellStyle name="Normal 2 6 10 2" xfId="18074" xr:uid="{00000000-0005-0000-0000-00009B460000}"/>
    <cellStyle name="Normal 2 6 10 2 2" xfId="18075" xr:uid="{00000000-0005-0000-0000-00009C460000}"/>
    <cellStyle name="Normal 2 6 10 3" xfId="18076" xr:uid="{00000000-0005-0000-0000-00009D460000}"/>
    <cellStyle name="Normal 2 6 11" xfId="18077" xr:uid="{00000000-0005-0000-0000-00009E460000}"/>
    <cellStyle name="Normal 2 6 11 2" xfId="18078" xr:uid="{00000000-0005-0000-0000-00009F460000}"/>
    <cellStyle name="Normal 2 6 12" xfId="18079" xr:uid="{00000000-0005-0000-0000-0000A0460000}"/>
    <cellStyle name="Normal 2 6 12 2" xfId="18080" xr:uid="{00000000-0005-0000-0000-0000A1460000}"/>
    <cellStyle name="Normal 2 6 13" xfId="18081" xr:uid="{00000000-0005-0000-0000-0000A2460000}"/>
    <cellStyle name="Normal 2 6 2" xfId="18082" xr:uid="{00000000-0005-0000-0000-0000A3460000}"/>
    <cellStyle name="Normal 2 6 2 10" xfId="18083" xr:uid="{00000000-0005-0000-0000-0000A4460000}"/>
    <cellStyle name="Normal 2 6 2 10 2" xfId="18084" xr:uid="{00000000-0005-0000-0000-0000A5460000}"/>
    <cellStyle name="Normal 2 6 2 11" xfId="18085" xr:uid="{00000000-0005-0000-0000-0000A6460000}"/>
    <cellStyle name="Normal 2 6 2 2" xfId="18086" xr:uid="{00000000-0005-0000-0000-0000A7460000}"/>
    <cellStyle name="Normal 2 6 2 2 2" xfId="18087" xr:uid="{00000000-0005-0000-0000-0000A8460000}"/>
    <cellStyle name="Normal 2 6 2 2 2 2" xfId="18088" xr:uid="{00000000-0005-0000-0000-0000A9460000}"/>
    <cellStyle name="Normal 2 6 2 2 2 2 2" xfId="18089" xr:uid="{00000000-0005-0000-0000-0000AA460000}"/>
    <cellStyle name="Normal 2 6 2 2 2 2 2 2" xfId="18090" xr:uid="{00000000-0005-0000-0000-0000AB460000}"/>
    <cellStyle name="Normal 2 6 2 2 2 2 3" xfId="18091" xr:uid="{00000000-0005-0000-0000-0000AC460000}"/>
    <cellStyle name="Normal 2 6 2 2 2 3" xfId="18092" xr:uid="{00000000-0005-0000-0000-0000AD460000}"/>
    <cellStyle name="Normal 2 6 2 2 2 3 2" xfId="18093" xr:uid="{00000000-0005-0000-0000-0000AE460000}"/>
    <cellStyle name="Normal 2 6 2 2 2 3 2 2" xfId="18094" xr:uid="{00000000-0005-0000-0000-0000AF460000}"/>
    <cellStyle name="Normal 2 6 2 2 2 3 3" xfId="18095" xr:uid="{00000000-0005-0000-0000-0000B0460000}"/>
    <cellStyle name="Normal 2 6 2 2 2 4" xfId="18096" xr:uid="{00000000-0005-0000-0000-0000B1460000}"/>
    <cellStyle name="Normal 2 6 2 2 2 4 2" xfId="18097" xr:uid="{00000000-0005-0000-0000-0000B2460000}"/>
    <cellStyle name="Normal 2 6 2 2 2 4 2 2" xfId="18098" xr:uid="{00000000-0005-0000-0000-0000B3460000}"/>
    <cellStyle name="Normal 2 6 2 2 2 4 3" xfId="18099" xr:uid="{00000000-0005-0000-0000-0000B4460000}"/>
    <cellStyle name="Normal 2 6 2 2 2 5" xfId="18100" xr:uid="{00000000-0005-0000-0000-0000B5460000}"/>
    <cellStyle name="Normal 2 6 2 2 2 5 2" xfId="18101" xr:uid="{00000000-0005-0000-0000-0000B6460000}"/>
    <cellStyle name="Normal 2 6 2 2 2 6" xfId="18102" xr:uid="{00000000-0005-0000-0000-0000B7460000}"/>
    <cellStyle name="Normal 2 6 2 2 2 6 2" xfId="18103" xr:uid="{00000000-0005-0000-0000-0000B8460000}"/>
    <cellStyle name="Normal 2 6 2 2 2 7" xfId="18104" xr:uid="{00000000-0005-0000-0000-0000B9460000}"/>
    <cellStyle name="Normal 2 6 2 2 3" xfId="18105" xr:uid="{00000000-0005-0000-0000-0000BA460000}"/>
    <cellStyle name="Normal 2 6 2 2 3 2" xfId="18106" xr:uid="{00000000-0005-0000-0000-0000BB460000}"/>
    <cellStyle name="Normal 2 6 2 2 3 2 2" xfId="18107" xr:uid="{00000000-0005-0000-0000-0000BC460000}"/>
    <cellStyle name="Normal 2 6 2 2 3 2 2 2" xfId="18108" xr:uid="{00000000-0005-0000-0000-0000BD460000}"/>
    <cellStyle name="Normal 2 6 2 2 3 2 3" xfId="18109" xr:uid="{00000000-0005-0000-0000-0000BE460000}"/>
    <cellStyle name="Normal 2 6 2 2 3 3" xfId="18110" xr:uid="{00000000-0005-0000-0000-0000BF460000}"/>
    <cellStyle name="Normal 2 6 2 2 3 3 2" xfId="18111" xr:uid="{00000000-0005-0000-0000-0000C0460000}"/>
    <cellStyle name="Normal 2 6 2 2 3 3 2 2" xfId="18112" xr:uid="{00000000-0005-0000-0000-0000C1460000}"/>
    <cellStyle name="Normal 2 6 2 2 3 3 3" xfId="18113" xr:uid="{00000000-0005-0000-0000-0000C2460000}"/>
    <cellStyle name="Normal 2 6 2 2 3 4" xfId="18114" xr:uid="{00000000-0005-0000-0000-0000C3460000}"/>
    <cellStyle name="Normal 2 6 2 2 3 4 2" xfId="18115" xr:uid="{00000000-0005-0000-0000-0000C4460000}"/>
    <cellStyle name="Normal 2 6 2 2 3 4 2 2" xfId="18116" xr:uid="{00000000-0005-0000-0000-0000C5460000}"/>
    <cellStyle name="Normal 2 6 2 2 3 4 3" xfId="18117" xr:uid="{00000000-0005-0000-0000-0000C6460000}"/>
    <cellStyle name="Normal 2 6 2 2 3 5" xfId="18118" xr:uid="{00000000-0005-0000-0000-0000C7460000}"/>
    <cellStyle name="Normal 2 6 2 2 3 5 2" xfId="18119" xr:uid="{00000000-0005-0000-0000-0000C8460000}"/>
    <cellStyle name="Normal 2 6 2 2 3 6" xfId="18120" xr:uid="{00000000-0005-0000-0000-0000C9460000}"/>
    <cellStyle name="Normal 2 6 2 2 3 6 2" xfId="18121" xr:uid="{00000000-0005-0000-0000-0000CA460000}"/>
    <cellStyle name="Normal 2 6 2 2 3 7" xfId="18122" xr:uid="{00000000-0005-0000-0000-0000CB460000}"/>
    <cellStyle name="Normal 2 6 2 2 4" xfId="18123" xr:uid="{00000000-0005-0000-0000-0000CC460000}"/>
    <cellStyle name="Normal 2 6 2 2 4 2" xfId="18124" xr:uid="{00000000-0005-0000-0000-0000CD460000}"/>
    <cellStyle name="Normal 2 6 2 2 4 2 2" xfId="18125" xr:uid="{00000000-0005-0000-0000-0000CE460000}"/>
    <cellStyle name="Normal 2 6 2 2 4 3" xfId="18126" xr:uid="{00000000-0005-0000-0000-0000CF460000}"/>
    <cellStyle name="Normal 2 6 2 2 5" xfId="18127" xr:uid="{00000000-0005-0000-0000-0000D0460000}"/>
    <cellStyle name="Normal 2 6 2 2 5 2" xfId="18128" xr:uid="{00000000-0005-0000-0000-0000D1460000}"/>
    <cellStyle name="Normal 2 6 2 2 5 2 2" xfId="18129" xr:uid="{00000000-0005-0000-0000-0000D2460000}"/>
    <cellStyle name="Normal 2 6 2 2 5 3" xfId="18130" xr:uid="{00000000-0005-0000-0000-0000D3460000}"/>
    <cellStyle name="Normal 2 6 2 2 6" xfId="18131" xr:uid="{00000000-0005-0000-0000-0000D4460000}"/>
    <cellStyle name="Normal 2 6 2 2 6 2" xfId="18132" xr:uid="{00000000-0005-0000-0000-0000D5460000}"/>
    <cellStyle name="Normal 2 6 2 2 6 2 2" xfId="18133" xr:uid="{00000000-0005-0000-0000-0000D6460000}"/>
    <cellStyle name="Normal 2 6 2 2 6 3" xfId="18134" xr:uid="{00000000-0005-0000-0000-0000D7460000}"/>
    <cellStyle name="Normal 2 6 2 2 7" xfId="18135" xr:uid="{00000000-0005-0000-0000-0000D8460000}"/>
    <cellStyle name="Normal 2 6 2 2 7 2" xfId="18136" xr:uid="{00000000-0005-0000-0000-0000D9460000}"/>
    <cellStyle name="Normal 2 6 2 2 8" xfId="18137" xr:uid="{00000000-0005-0000-0000-0000DA460000}"/>
    <cellStyle name="Normal 2 6 2 2 8 2" xfId="18138" xr:uid="{00000000-0005-0000-0000-0000DB460000}"/>
    <cellStyle name="Normal 2 6 2 2 9" xfId="18139" xr:uid="{00000000-0005-0000-0000-0000DC460000}"/>
    <cellStyle name="Normal 2 6 2 3" xfId="18140" xr:uid="{00000000-0005-0000-0000-0000DD460000}"/>
    <cellStyle name="Normal 2 6 2 3 2" xfId="18141" xr:uid="{00000000-0005-0000-0000-0000DE460000}"/>
    <cellStyle name="Normal 2 6 2 3 2 2" xfId="18142" xr:uid="{00000000-0005-0000-0000-0000DF460000}"/>
    <cellStyle name="Normal 2 6 2 3 2 2 2" xfId="18143" xr:uid="{00000000-0005-0000-0000-0000E0460000}"/>
    <cellStyle name="Normal 2 6 2 3 2 2 2 2" xfId="18144" xr:uid="{00000000-0005-0000-0000-0000E1460000}"/>
    <cellStyle name="Normal 2 6 2 3 2 2 3" xfId="18145" xr:uid="{00000000-0005-0000-0000-0000E2460000}"/>
    <cellStyle name="Normal 2 6 2 3 2 3" xfId="18146" xr:uid="{00000000-0005-0000-0000-0000E3460000}"/>
    <cellStyle name="Normal 2 6 2 3 2 3 2" xfId="18147" xr:uid="{00000000-0005-0000-0000-0000E4460000}"/>
    <cellStyle name="Normal 2 6 2 3 2 3 2 2" xfId="18148" xr:uid="{00000000-0005-0000-0000-0000E5460000}"/>
    <cellStyle name="Normal 2 6 2 3 2 3 3" xfId="18149" xr:uid="{00000000-0005-0000-0000-0000E6460000}"/>
    <cellStyle name="Normal 2 6 2 3 2 4" xfId="18150" xr:uid="{00000000-0005-0000-0000-0000E7460000}"/>
    <cellStyle name="Normal 2 6 2 3 2 4 2" xfId="18151" xr:uid="{00000000-0005-0000-0000-0000E8460000}"/>
    <cellStyle name="Normal 2 6 2 3 2 4 2 2" xfId="18152" xr:uid="{00000000-0005-0000-0000-0000E9460000}"/>
    <cellStyle name="Normal 2 6 2 3 2 4 3" xfId="18153" xr:uid="{00000000-0005-0000-0000-0000EA460000}"/>
    <cellStyle name="Normal 2 6 2 3 2 5" xfId="18154" xr:uid="{00000000-0005-0000-0000-0000EB460000}"/>
    <cellStyle name="Normal 2 6 2 3 2 5 2" xfId="18155" xr:uid="{00000000-0005-0000-0000-0000EC460000}"/>
    <cellStyle name="Normal 2 6 2 3 2 6" xfId="18156" xr:uid="{00000000-0005-0000-0000-0000ED460000}"/>
    <cellStyle name="Normal 2 6 2 3 2 6 2" xfId="18157" xr:uid="{00000000-0005-0000-0000-0000EE460000}"/>
    <cellStyle name="Normal 2 6 2 3 2 7" xfId="18158" xr:uid="{00000000-0005-0000-0000-0000EF460000}"/>
    <cellStyle name="Normal 2 6 2 3 3" xfId="18159" xr:uid="{00000000-0005-0000-0000-0000F0460000}"/>
    <cellStyle name="Normal 2 6 2 3 3 2" xfId="18160" xr:uid="{00000000-0005-0000-0000-0000F1460000}"/>
    <cellStyle name="Normal 2 6 2 3 3 2 2" xfId="18161" xr:uid="{00000000-0005-0000-0000-0000F2460000}"/>
    <cellStyle name="Normal 2 6 2 3 3 3" xfId="18162" xr:uid="{00000000-0005-0000-0000-0000F3460000}"/>
    <cellStyle name="Normal 2 6 2 3 4" xfId="18163" xr:uid="{00000000-0005-0000-0000-0000F4460000}"/>
    <cellStyle name="Normal 2 6 2 3 4 2" xfId="18164" xr:uid="{00000000-0005-0000-0000-0000F5460000}"/>
    <cellStyle name="Normal 2 6 2 3 4 2 2" xfId="18165" xr:uid="{00000000-0005-0000-0000-0000F6460000}"/>
    <cellStyle name="Normal 2 6 2 3 4 3" xfId="18166" xr:uid="{00000000-0005-0000-0000-0000F7460000}"/>
    <cellStyle name="Normal 2 6 2 3 5" xfId="18167" xr:uid="{00000000-0005-0000-0000-0000F8460000}"/>
    <cellStyle name="Normal 2 6 2 3 5 2" xfId="18168" xr:uid="{00000000-0005-0000-0000-0000F9460000}"/>
    <cellStyle name="Normal 2 6 2 3 5 2 2" xfId="18169" xr:uid="{00000000-0005-0000-0000-0000FA460000}"/>
    <cellStyle name="Normal 2 6 2 3 5 3" xfId="18170" xr:uid="{00000000-0005-0000-0000-0000FB460000}"/>
    <cellStyle name="Normal 2 6 2 3 6" xfId="18171" xr:uid="{00000000-0005-0000-0000-0000FC460000}"/>
    <cellStyle name="Normal 2 6 2 3 6 2" xfId="18172" xr:uid="{00000000-0005-0000-0000-0000FD460000}"/>
    <cellStyle name="Normal 2 6 2 3 7" xfId="18173" xr:uid="{00000000-0005-0000-0000-0000FE460000}"/>
    <cellStyle name="Normal 2 6 2 3 7 2" xfId="18174" xr:uid="{00000000-0005-0000-0000-0000FF460000}"/>
    <cellStyle name="Normal 2 6 2 3 8" xfId="18175" xr:uid="{00000000-0005-0000-0000-000000470000}"/>
    <cellStyle name="Normal 2 6 2 4" xfId="18176" xr:uid="{00000000-0005-0000-0000-000001470000}"/>
    <cellStyle name="Normal 2 6 2 4 2" xfId="18177" xr:uid="{00000000-0005-0000-0000-000002470000}"/>
    <cellStyle name="Normal 2 6 2 4 2 2" xfId="18178" xr:uid="{00000000-0005-0000-0000-000003470000}"/>
    <cellStyle name="Normal 2 6 2 4 2 2 2" xfId="18179" xr:uid="{00000000-0005-0000-0000-000004470000}"/>
    <cellStyle name="Normal 2 6 2 4 2 3" xfId="18180" xr:uid="{00000000-0005-0000-0000-000005470000}"/>
    <cellStyle name="Normal 2 6 2 4 3" xfId="18181" xr:uid="{00000000-0005-0000-0000-000006470000}"/>
    <cellStyle name="Normal 2 6 2 4 3 2" xfId="18182" xr:uid="{00000000-0005-0000-0000-000007470000}"/>
    <cellStyle name="Normal 2 6 2 4 3 2 2" xfId="18183" xr:uid="{00000000-0005-0000-0000-000008470000}"/>
    <cellStyle name="Normal 2 6 2 4 3 3" xfId="18184" xr:uid="{00000000-0005-0000-0000-000009470000}"/>
    <cellStyle name="Normal 2 6 2 4 4" xfId="18185" xr:uid="{00000000-0005-0000-0000-00000A470000}"/>
    <cellStyle name="Normal 2 6 2 4 4 2" xfId="18186" xr:uid="{00000000-0005-0000-0000-00000B470000}"/>
    <cellStyle name="Normal 2 6 2 4 4 2 2" xfId="18187" xr:uid="{00000000-0005-0000-0000-00000C470000}"/>
    <cellStyle name="Normal 2 6 2 4 4 3" xfId="18188" xr:uid="{00000000-0005-0000-0000-00000D470000}"/>
    <cellStyle name="Normal 2 6 2 4 5" xfId="18189" xr:uid="{00000000-0005-0000-0000-00000E470000}"/>
    <cellStyle name="Normal 2 6 2 4 5 2" xfId="18190" xr:uid="{00000000-0005-0000-0000-00000F470000}"/>
    <cellStyle name="Normal 2 6 2 4 6" xfId="18191" xr:uid="{00000000-0005-0000-0000-000010470000}"/>
    <cellStyle name="Normal 2 6 2 4 6 2" xfId="18192" xr:uid="{00000000-0005-0000-0000-000011470000}"/>
    <cellStyle name="Normal 2 6 2 4 7" xfId="18193" xr:uid="{00000000-0005-0000-0000-000012470000}"/>
    <cellStyle name="Normal 2 6 2 5" xfId="18194" xr:uid="{00000000-0005-0000-0000-000013470000}"/>
    <cellStyle name="Normal 2 6 2 5 2" xfId="18195" xr:uid="{00000000-0005-0000-0000-000014470000}"/>
    <cellStyle name="Normal 2 6 2 5 2 2" xfId="18196" xr:uid="{00000000-0005-0000-0000-000015470000}"/>
    <cellStyle name="Normal 2 6 2 5 2 2 2" xfId="18197" xr:uid="{00000000-0005-0000-0000-000016470000}"/>
    <cellStyle name="Normal 2 6 2 5 2 3" xfId="18198" xr:uid="{00000000-0005-0000-0000-000017470000}"/>
    <cellStyle name="Normal 2 6 2 5 3" xfId="18199" xr:uid="{00000000-0005-0000-0000-000018470000}"/>
    <cellStyle name="Normal 2 6 2 5 3 2" xfId="18200" xr:uid="{00000000-0005-0000-0000-000019470000}"/>
    <cellStyle name="Normal 2 6 2 5 3 2 2" xfId="18201" xr:uid="{00000000-0005-0000-0000-00001A470000}"/>
    <cellStyle name="Normal 2 6 2 5 3 3" xfId="18202" xr:uid="{00000000-0005-0000-0000-00001B470000}"/>
    <cellStyle name="Normal 2 6 2 5 4" xfId="18203" xr:uid="{00000000-0005-0000-0000-00001C470000}"/>
    <cellStyle name="Normal 2 6 2 5 4 2" xfId="18204" xr:uid="{00000000-0005-0000-0000-00001D470000}"/>
    <cellStyle name="Normal 2 6 2 5 4 2 2" xfId="18205" xr:uid="{00000000-0005-0000-0000-00001E470000}"/>
    <cellStyle name="Normal 2 6 2 5 4 3" xfId="18206" xr:uid="{00000000-0005-0000-0000-00001F470000}"/>
    <cellStyle name="Normal 2 6 2 5 5" xfId="18207" xr:uid="{00000000-0005-0000-0000-000020470000}"/>
    <cellStyle name="Normal 2 6 2 5 5 2" xfId="18208" xr:uid="{00000000-0005-0000-0000-000021470000}"/>
    <cellStyle name="Normal 2 6 2 5 6" xfId="18209" xr:uid="{00000000-0005-0000-0000-000022470000}"/>
    <cellStyle name="Normal 2 6 2 5 6 2" xfId="18210" xr:uid="{00000000-0005-0000-0000-000023470000}"/>
    <cellStyle name="Normal 2 6 2 5 7" xfId="18211" xr:uid="{00000000-0005-0000-0000-000024470000}"/>
    <cellStyle name="Normal 2 6 2 6" xfId="18212" xr:uid="{00000000-0005-0000-0000-000025470000}"/>
    <cellStyle name="Normal 2 6 2 6 2" xfId="18213" xr:uid="{00000000-0005-0000-0000-000026470000}"/>
    <cellStyle name="Normal 2 6 2 6 2 2" xfId="18214" xr:uid="{00000000-0005-0000-0000-000027470000}"/>
    <cellStyle name="Normal 2 6 2 6 3" xfId="18215" xr:uid="{00000000-0005-0000-0000-000028470000}"/>
    <cellStyle name="Normal 2 6 2 7" xfId="18216" xr:uid="{00000000-0005-0000-0000-000029470000}"/>
    <cellStyle name="Normal 2 6 2 7 2" xfId="18217" xr:uid="{00000000-0005-0000-0000-00002A470000}"/>
    <cellStyle name="Normal 2 6 2 7 2 2" xfId="18218" xr:uid="{00000000-0005-0000-0000-00002B470000}"/>
    <cellStyle name="Normal 2 6 2 7 3" xfId="18219" xr:uid="{00000000-0005-0000-0000-00002C470000}"/>
    <cellStyle name="Normal 2 6 2 8" xfId="18220" xr:uid="{00000000-0005-0000-0000-00002D470000}"/>
    <cellStyle name="Normal 2 6 2 8 2" xfId="18221" xr:uid="{00000000-0005-0000-0000-00002E470000}"/>
    <cellStyle name="Normal 2 6 2 8 2 2" xfId="18222" xr:uid="{00000000-0005-0000-0000-00002F470000}"/>
    <cellStyle name="Normal 2 6 2 8 3" xfId="18223" xr:uid="{00000000-0005-0000-0000-000030470000}"/>
    <cellStyle name="Normal 2 6 2 9" xfId="18224" xr:uid="{00000000-0005-0000-0000-000031470000}"/>
    <cellStyle name="Normal 2 6 2 9 2" xfId="18225" xr:uid="{00000000-0005-0000-0000-000032470000}"/>
    <cellStyle name="Normal 2 6 3" xfId="18226" xr:uid="{00000000-0005-0000-0000-000033470000}"/>
    <cellStyle name="Normal 2 6 3 10" xfId="18227" xr:uid="{00000000-0005-0000-0000-000034470000}"/>
    <cellStyle name="Normal 2 6 3 10 2" xfId="18228" xr:uid="{00000000-0005-0000-0000-000035470000}"/>
    <cellStyle name="Normal 2 6 3 11" xfId="18229" xr:uid="{00000000-0005-0000-0000-000036470000}"/>
    <cellStyle name="Normal 2 6 3 2" xfId="18230" xr:uid="{00000000-0005-0000-0000-000037470000}"/>
    <cellStyle name="Normal 2 6 3 2 2" xfId="18231" xr:uid="{00000000-0005-0000-0000-000038470000}"/>
    <cellStyle name="Normal 2 6 3 2 2 2" xfId="18232" xr:uid="{00000000-0005-0000-0000-000039470000}"/>
    <cellStyle name="Normal 2 6 3 2 2 2 2" xfId="18233" xr:uid="{00000000-0005-0000-0000-00003A470000}"/>
    <cellStyle name="Normal 2 6 3 2 2 2 2 2" xfId="18234" xr:uid="{00000000-0005-0000-0000-00003B470000}"/>
    <cellStyle name="Normal 2 6 3 2 2 2 3" xfId="18235" xr:uid="{00000000-0005-0000-0000-00003C470000}"/>
    <cellStyle name="Normal 2 6 3 2 2 3" xfId="18236" xr:uid="{00000000-0005-0000-0000-00003D470000}"/>
    <cellStyle name="Normal 2 6 3 2 2 3 2" xfId="18237" xr:uid="{00000000-0005-0000-0000-00003E470000}"/>
    <cellStyle name="Normal 2 6 3 2 2 3 2 2" xfId="18238" xr:uid="{00000000-0005-0000-0000-00003F470000}"/>
    <cellStyle name="Normal 2 6 3 2 2 3 3" xfId="18239" xr:uid="{00000000-0005-0000-0000-000040470000}"/>
    <cellStyle name="Normal 2 6 3 2 2 4" xfId="18240" xr:uid="{00000000-0005-0000-0000-000041470000}"/>
    <cellStyle name="Normal 2 6 3 2 2 4 2" xfId="18241" xr:uid="{00000000-0005-0000-0000-000042470000}"/>
    <cellStyle name="Normal 2 6 3 2 2 4 2 2" xfId="18242" xr:uid="{00000000-0005-0000-0000-000043470000}"/>
    <cellStyle name="Normal 2 6 3 2 2 4 3" xfId="18243" xr:uid="{00000000-0005-0000-0000-000044470000}"/>
    <cellStyle name="Normal 2 6 3 2 2 5" xfId="18244" xr:uid="{00000000-0005-0000-0000-000045470000}"/>
    <cellStyle name="Normal 2 6 3 2 2 5 2" xfId="18245" xr:uid="{00000000-0005-0000-0000-000046470000}"/>
    <cellStyle name="Normal 2 6 3 2 2 6" xfId="18246" xr:uid="{00000000-0005-0000-0000-000047470000}"/>
    <cellStyle name="Normal 2 6 3 2 2 6 2" xfId="18247" xr:uid="{00000000-0005-0000-0000-000048470000}"/>
    <cellStyle name="Normal 2 6 3 2 2 7" xfId="18248" xr:uid="{00000000-0005-0000-0000-000049470000}"/>
    <cellStyle name="Normal 2 6 3 2 3" xfId="18249" xr:uid="{00000000-0005-0000-0000-00004A470000}"/>
    <cellStyle name="Normal 2 6 3 2 3 2" xfId="18250" xr:uid="{00000000-0005-0000-0000-00004B470000}"/>
    <cellStyle name="Normal 2 6 3 2 3 2 2" xfId="18251" xr:uid="{00000000-0005-0000-0000-00004C470000}"/>
    <cellStyle name="Normal 2 6 3 2 3 2 2 2" xfId="18252" xr:uid="{00000000-0005-0000-0000-00004D470000}"/>
    <cellStyle name="Normal 2 6 3 2 3 2 3" xfId="18253" xr:uid="{00000000-0005-0000-0000-00004E470000}"/>
    <cellStyle name="Normal 2 6 3 2 3 3" xfId="18254" xr:uid="{00000000-0005-0000-0000-00004F470000}"/>
    <cellStyle name="Normal 2 6 3 2 3 3 2" xfId="18255" xr:uid="{00000000-0005-0000-0000-000050470000}"/>
    <cellStyle name="Normal 2 6 3 2 3 3 2 2" xfId="18256" xr:uid="{00000000-0005-0000-0000-000051470000}"/>
    <cellStyle name="Normal 2 6 3 2 3 3 3" xfId="18257" xr:uid="{00000000-0005-0000-0000-000052470000}"/>
    <cellStyle name="Normal 2 6 3 2 3 4" xfId="18258" xr:uid="{00000000-0005-0000-0000-000053470000}"/>
    <cellStyle name="Normal 2 6 3 2 3 4 2" xfId="18259" xr:uid="{00000000-0005-0000-0000-000054470000}"/>
    <cellStyle name="Normal 2 6 3 2 3 4 2 2" xfId="18260" xr:uid="{00000000-0005-0000-0000-000055470000}"/>
    <cellStyle name="Normal 2 6 3 2 3 4 3" xfId="18261" xr:uid="{00000000-0005-0000-0000-000056470000}"/>
    <cellStyle name="Normal 2 6 3 2 3 5" xfId="18262" xr:uid="{00000000-0005-0000-0000-000057470000}"/>
    <cellStyle name="Normal 2 6 3 2 3 5 2" xfId="18263" xr:uid="{00000000-0005-0000-0000-000058470000}"/>
    <cellStyle name="Normal 2 6 3 2 3 6" xfId="18264" xr:uid="{00000000-0005-0000-0000-000059470000}"/>
    <cellStyle name="Normal 2 6 3 2 3 6 2" xfId="18265" xr:uid="{00000000-0005-0000-0000-00005A470000}"/>
    <cellStyle name="Normal 2 6 3 2 3 7" xfId="18266" xr:uid="{00000000-0005-0000-0000-00005B470000}"/>
    <cellStyle name="Normal 2 6 3 2 4" xfId="18267" xr:uid="{00000000-0005-0000-0000-00005C470000}"/>
    <cellStyle name="Normal 2 6 3 2 4 2" xfId="18268" xr:uid="{00000000-0005-0000-0000-00005D470000}"/>
    <cellStyle name="Normal 2 6 3 2 4 2 2" xfId="18269" xr:uid="{00000000-0005-0000-0000-00005E470000}"/>
    <cellStyle name="Normal 2 6 3 2 4 3" xfId="18270" xr:uid="{00000000-0005-0000-0000-00005F470000}"/>
    <cellStyle name="Normal 2 6 3 2 5" xfId="18271" xr:uid="{00000000-0005-0000-0000-000060470000}"/>
    <cellStyle name="Normal 2 6 3 2 5 2" xfId="18272" xr:uid="{00000000-0005-0000-0000-000061470000}"/>
    <cellStyle name="Normal 2 6 3 2 5 2 2" xfId="18273" xr:uid="{00000000-0005-0000-0000-000062470000}"/>
    <cellStyle name="Normal 2 6 3 2 5 3" xfId="18274" xr:uid="{00000000-0005-0000-0000-000063470000}"/>
    <cellStyle name="Normal 2 6 3 2 6" xfId="18275" xr:uid="{00000000-0005-0000-0000-000064470000}"/>
    <cellStyle name="Normal 2 6 3 2 6 2" xfId="18276" xr:uid="{00000000-0005-0000-0000-000065470000}"/>
    <cellStyle name="Normal 2 6 3 2 6 2 2" xfId="18277" xr:uid="{00000000-0005-0000-0000-000066470000}"/>
    <cellStyle name="Normal 2 6 3 2 6 3" xfId="18278" xr:uid="{00000000-0005-0000-0000-000067470000}"/>
    <cellStyle name="Normal 2 6 3 2 7" xfId="18279" xr:uid="{00000000-0005-0000-0000-000068470000}"/>
    <cellStyle name="Normal 2 6 3 2 7 2" xfId="18280" xr:uid="{00000000-0005-0000-0000-000069470000}"/>
    <cellStyle name="Normal 2 6 3 2 8" xfId="18281" xr:uid="{00000000-0005-0000-0000-00006A470000}"/>
    <cellStyle name="Normal 2 6 3 2 8 2" xfId="18282" xr:uid="{00000000-0005-0000-0000-00006B470000}"/>
    <cellStyle name="Normal 2 6 3 2 9" xfId="18283" xr:uid="{00000000-0005-0000-0000-00006C470000}"/>
    <cellStyle name="Normal 2 6 3 3" xfId="18284" xr:uid="{00000000-0005-0000-0000-00006D470000}"/>
    <cellStyle name="Normal 2 6 3 3 2" xfId="18285" xr:uid="{00000000-0005-0000-0000-00006E470000}"/>
    <cellStyle name="Normal 2 6 3 3 2 2" xfId="18286" xr:uid="{00000000-0005-0000-0000-00006F470000}"/>
    <cellStyle name="Normal 2 6 3 3 2 2 2" xfId="18287" xr:uid="{00000000-0005-0000-0000-000070470000}"/>
    <cellStyle name="Normal 2 6 3 3 2 2 2 2" xfId="18288" xr:uid="{00000000-0005-0000-0000-000071470000}"/>
    <cellStyle name="Normal 2 6 3 3 2 2 3" xfId="18289" xr:uid="{00000000-0005-0000-0000-000072470000}"/>
    <cellStyle name="Normal 2 6 3 3 2 3" xfId="18290" xr:uid="{00000000-0005-0000-0000-000073470000}"/>
    <cellStyle name="Normal 2 6 3 3 2 3 2" xfId="18291" xr:uid="{00000000-0005-0000-0000-000074470000}"/>
    <cellStyle name="Normal 2 6 3 3 2 3 2 2" xfId="18292" xr:uid="{00000000-0005-0000-0000-000075470000}"/>
    <cellStyle name="Normal 2 6 3 3 2 3 3" xfId="18293" xr:uid="{00000000-0005-0000-0000-000076470000}"/>
    <cellStyle name="Normal 2 6 3 3 2 4" xfId="18294" xr:uid="{00000000-0005-0000-0000-000077470000}"/>
    <cellStyle name="Normal 2 6 3 3 2 4 2" xfId="18295" xr:uid="{00000000-0005-0000-0000-000078470000}"/>
    <cellStyle name="Normal 2 6 3 3 2 4 2 2" xfId="18296" xr:uid="{00000000-0005-0000-0000-000079470000}"/>
    <cellStyle name="Normal 2 6 3 3 2 4 3" xfId="18297" xr:uid="{00000000-0005-0000-0000-00007A470000}"/>
    <cellStyle name="Normal 2 6 3 3 2 5" xfId="18298" xr:uid="{00000000-0005-0000-0000-00007B470000}"/>
    <cellStyle name="Normal 2 6 3 3 2 5 2" xfId="18299" xr:uid="{00000000-0005-0000-0000-00007C470000}"/>
    <cellStyle name="Normal 2 6 3 3 2 6" xfId="18300" xr:uid="{00000000-0005-0000-0000-00007D470000}"/>
    <cellStyle name="Normal 2 6 3 3 2 6 2" xfId="18301" xr:uid="{00000000-0005-0000-0000-00007E470000}"/>
    <cellStyle name="Normal 2 6 3 3 2 7" xfId="18302" xr:uid="{00000000-0005-0000-0000-00007F470000}"/>
    <cellStyle name="Normal 2 6 3 3 3" xfId="18303" xr:uid="{00000000-0005-0000-0000-000080470000}"/>
    <cellStyle name="Normal 2 6 3 3 3 2" xfId="18304" xr:uid="{00000000-0005-0000-0000-000081470000}"/>
    <cellStyle name="Normal 2 6 3 3 3 2 2" xfId="18305" xr:uid="{00000000-0005-0000-0000-000082470000}"/>
    <cellStyle name="Normal 2 6 3 3 3 3" xfId="18306" xr:uid="{00000000-0005-0000-0000-000083470000}"/>
    <cellStyle name="Normal 2 6 3 3 4" xfId="18307" xr:uid="{00000000-0005-0000-0000-000084470000}"/>
    <cellStyle name="Normal 2 6 3 3 4 2" xfId="18308" xr:uid="{00000000-0005-0000-0000-000085470000}"/>
    <cellStyle name="Normal 2 6 3 3 4 2 2" xfId="18309" xr:uid="{00000000-0005-0000-0000-000086470000}"/>
    <cellStyle name="Normal 2 6 3 3 4 3" xfId="18310" xr:uid="{00000000-0005-0000-0000-000087470000}"/>
    <cellStyle name="Normal 2 6 3 3 5" xfId="18311" xr:uid="{00000000-0005-0000-0000-000088470000}"/>
    <cellStyle name="Normal 2 6 3 3 5 2" xfId="18312" xr:uid="{00000000-0005-0000-0000-000089470000}"/>
    <cellStyle name="Normal 2 6 3 3 5 2 2" xfId="18313" xr:uid="{00000000-0005-0000-0000-00008A470000}"/>
    <cellStyle name="Normal 2 6 3 3 5 3" xfId="18314" xr:uid="{00000000-0005-0000-0000-00008B470000}"/>
    <cellStyle name="Normal 2 6 3 3 6" xfId="18315" xr:uid="{00000000-0005-0000-0000-00008C470000}"/>
    <cellStyle name="Normal 2 6 3 3 6 2" xfId="18316" xr:uid="{00000000-0005-0000-0000-00008D470000}"/>
    <cellStyle name="Normal 2 6 3 3 7" xfId="18317" xr:uid="{00000000-0005-0000-0000-00008E470000}"/>
    <cellStyle name="Normal 2 6 3 3 7 2" xfId="18318" xr:uid="{00000000-0005-0000-0000-00008F470000}"/>
    <cellStyle name="Normal 2 6 3 3 8" xfId="18319" xr:uid="{00000000-0005-0000-0000-000090470000}"/>
    <cellStyle name="Normal 2 6 3 4" xfId="18320" xr:uid="{00000000-0005-0000-0000-000091470000}"/>
    <cellStyle name="Normal 2 6 3 4 2" xfId="18321" xr:uid="{00000000-0005-0000-0000-000092470000}"/>
    <cellStyle name="Normal 2 6 3 4 2 2" xfId="18322" xr:uid="{00000000-0005-0000-0000-000093470000}"/>
    <cellStyle name="Normal 2 6 3 4 2 2 2" xfId="18323" xr:uid="{00000000-0005-0000-0000-000094470000}"/>
    <cellStyle name="Normal 2 6 3 4 2 3" xfId="18324" xr:uid="{00000000-0005-0000-0000-000095470000}"/>
    <cellStyle name="Normal 2 6 3 4 3" xfId="18325" xr:uid="{00000000-0005-0000-0000-000096470000}"/>
    <cellStyle name="Normal 2 6 3 4 3 2" xfId="18326" xr:uid="{00000000-0005-0000-0000-000097470000}"/>
    <cellStyle name="Normal 2 6 3 4 3 2 2" xfId="18327" xr:uid="{00000000-0005-0000-0000-000098470000}"/>
    <cellStyle name="Normal 2 6 3 4 3 3" xfId="18328" xr:uid="{00000000-0005-0000-0000-000099470000}"/>
    <cellStyle name="Normal 2 6 3 4 4" xfId="18329" xr:uid="{00000000-0005-0000-0000-00009A470000}"/>
    <cellStyle name="Normal 2 6 3 4 4 2" xfId="18330" xr:uid="{00000000-0005-0000-0000-00009B470000}"/>
    <cellStyle name="Normal 2 6 3 4 4 2 2" xfId="18331" xr:uid="{00000000-0005-0000-0000-00009C470000}"/>
    <cellStyle name="Normal 2 6 3 4 4 3" xfId="18332" xr:uid="{00000000-0005-0000-0000-00009D470000}"/>
    <cellStyle name="Normal 2 6 3 4 5" xfId="18333" xr:uid="{00000000-0005-0000-0000-00009E470000}"/>
    <cellStyle name="Normal 2 6 3 4 5 2" xfId="18334" xr:uid="{00000000-0005-0000-0000-00009F470000}"/>
    <cellStyle name="Normal 2 6 3 4 6" xfId="18335" xr:uid="{00000000-0005-0000-0000-0000A0470000}"/>
    <cellStyle name="Normal 2 6 3 4 6 2" xfId="18336" xr:uid="{00000000-0005-0000-0000-0000A1470000}"/>
    <cellStyle name="Normal 2 6 3 4 7" xfId="18337" xr:uid="{00000000-0005-0000-0000-0000A2470000}"/>
    <cellStyle name="Normal 2 6 3 5" xfId="18338" xr:uid="{00000000-0005-0000-0000-0000A3470000}"/>
    <cellStyle name="Normal 2 6 3 5 2" xfId="18339" xr:uid="{00000000-0005-0000-0000-0000A4470000}"/>
    <cellStyle name="Normal 2 6 3 5 2 2" xfId="18340" xr:uid="{00000000-0005-0000-0000-0000A5470000}"/>
    <cellStyle name="Normal 2 6 3 5 2 2 2" xfId="18341" xr:uid="{00000000-0005-0000-0000-0000A6470000}"/>
    <cellStyle name="Normal 2 6 3 5 2 3" xfId="18342" xr:uid="{00000000-0005-0000-0000-0000A7470000}"/>
    <cellStyle name="Normal 2 6 3 5 3" xfId="18343" xr:uid="{00000000-0005-0000-0000-0000A8470000}"/>
    <cellStyle name="Normal 2 6 3 5 3 2" xfId="18344" xr:uid="{00000000-0005-0000-0000-0000A9470000}"/>
    <cellStyle name="Normal 2 6 3 5 3 2 2" xfId="18345" xr:uid="{00000000-0005-0000-0000-0000AA470000}"/>
    <cellStyle name="Normal 2 6 3 5 3 3" xfId="18346" xr:uid="{00000000-0005-0000-0000-0000AB470000}"/>
    <cellStyle name="Normal 2 6 3 5 4" xfId="18347" xr:uid="{00000000-0005-0000-0000-0000AC470000}"/>
    <cellStyle name="Normal 2 6 3 5 4 2" xfId="18348" xr:uid="{00000000-0005-0000-0000-0000AD470000}"/>
    <cellStyle name="Normal 2 6 3 5 4 2 2" xfId="18349" xr:uid="{00000000-0005-0000-0000-0000AE470000}"/>
    <cellStyle name="Normal 2 6 3 5 4 3" xfId="18350" xr:uid="{00000000-0005-0000-0000-0000AF470000}"/>
    <cellStyle name="Normal 2 6 3 5 5" xfId="18351" xr:uid="{00000000-0005-0000-0000-0000B0470000}"/>
    <cellStyle name="Normal 2 6 3 5 5 2" xfId="18352" xr:uid="{00000000-0005-0000-0000-0000B1470000}"/>
    <cellStyle name="Normal 2 6 3 5 6" xfId="18353" xr:uid="{00000000-0005-0000-0000-0000B2470000}"/>
    <cellStyle name="Normal 2 6 3 5 6 2" xfId="18354" xr:uid="{00000000-0005-0000-0000-0000B3470000}"/>
    <cellStyle name="Normal 2 6 3 5 7" xfId="18355" xr:uid="{00000000-0005-0000-0000-0000B4470000}"/>
    <cellStyle name="Normal 2 6 3 6" xfId="18356" xr:uid="{00000000-0005-0000-0000-0000B5470000}"/>
    <cellStyle name="Normal 2 6 3 6 2" xfId="18357" xr:uid="{00000000-0005-0000-0000-0000B6470000}"/>
    <cellStyle name="Normal 2 6 3 6 2 2" xfId="18358" xr:uid="{00000000-0005-0000-0000-0000B7470000}"/>
    <cellStyle name="Normal 2 6 3 6 3" xfId="18359" xr:uid="{00000000-0005-0000-0000-0000B8470000}"/>
    <cellStyle name="Normal 2 6 3 7" xfId="18360" xr:uid="{00000000-0005-0000-0000-0000B9470000}"/>
    <cellStyle name="Normal 2 6 3 7 2" xfId="18361" xr:uid="{00000000-0005-0000-0000-0000BA470000}"/>
    <cellStyle name="Normal 2 6 3 7 2 2" xfId="18362" xr:uid="{00000000-0005-0000-0000-0000BB470000}"/>
    <cellStyle name="Normal 2 6 3 7 3" xfId="18363" xr:uid="{00000000-0005-0000-0000-0000BC470000}"/>
    <cellStyle name="Normal 2 6 3 8" xfId="18364" xr:uid="{00000000-0005-0000-0000-0000BD470000}"/>
    <cellStyle name="Normal 2 6 3 8 2" xfId="18365" xr:uid="{00000000-0005-0000-0000-0000BE470000}"/>
    <cellStyle name="Normal 2 6 3 8 2 2" xfId="18366" xr:uid="{00000000-0005-0000-0000-0000BF470000}"/>
    <cellStyle name="Normal 2 6 3 8 3" xfId="18367" xr:uid="{00000000-0005-0000-0000-0000C0470000}"/>
    <cellStyle name="Normal 2 6 3 9" xfId="18368" xr:uid="{00000000-0005-0000-0000-0000C1470000}"/>
    <cellStyle name="Normal 2 6 3 9 2" xfId="18369" xr:uid="{00000000-0005-0000-0000-0000C2470000}"/>
    <cellStyle name="Normal 2 6 4" xfId="18370" xr:uid="{00000000-0005-0000-0000-0000C3470000}"/>
    <cellStyle name="Normal 2 6 4 2" xfId="18371" xr:uid="{00000000-0005-0000-0000-0000C4470000}"/>
    <cellStyle name="Normal 2 6 4 2 2" xfId="18372" xr:uid="{00000000-0005-0000-0000-0000C5470000}"/>
    <cellStyle name="Normal 2 6 4 2 2 2" xfId="18373" xr:uid="{00000000-0005-0000-0000-0000C6470000}"/>
    <cellStyle name="Normal 2 6 4 2 2 2 2" xfId="18374" xr:uid="{00000000-0005-0000-0000-0000C7470000}"/>
    <cellStyle name="Normal 2 6 4 2 2 3" xfId="18375" xr:uid="{00000000-0005-0000-0000-0000C8470000}"/>
    <cellStyle name="Normal 2 6 4 2 3" xfId="18376" xr:uid="{00000000-0005-0000-0000-0000C9470000}"/>
    <cellStyle name="Normal 2 6 4 2 3 2" xfId="18377" xr:uid="{00000000-0005-0000-0000-0000CA470000}"/>
    <cellStyle name="Normal 2 6 4 2 3 2 2" xfId="18378" xr:uid="{00000000-0005-0000-0000-0000CB470000}"/>
    <cellStyle name="Normal 2 6 4 2 3 3" xfId="18379" xr:uid="{00000000-0005-0000-0000-0000CC470000}"/>
    <cellStyle name="Normal 2 6 4 2 4" xfId="18380" xr:uid="{00000000-0005-0000-0000-0000CD470000}"/>
    <cellStyle name="Normal 2 6 4 2 4 2" xfId="18381" xr:uid="{00000000-0005-0000-0000-0000CE470000}"/>
    <cellStyle name="Normal 2 6 4 2 4 2 2" xfId="18382" xr:uid="{00000000-0005-0000-0000-0000CF470000}"/>
    <cellStyle name="Normal 2 6 4 2 4 3" xfId="18383" xr:uid="{00000000-0005-0000-0000-0000D0470000}"/>
    <cellStyle name="Normal 2 6 4 2 5" xfId="18384" xr:uid="{00000000-0005-0000-0000-0000D1470000}"/>
    <cellStyle name="Normal 2 6 4 2 5 2" xfId="18385" xr:uid="{00000000-0005-0000-0000-0000D2470000}"/>
    <cellStyle name="Normal 2 6 4 2 6" xfId="18386" xr:uid="{00000000-0005-0000-0000-0000D3470000}"/>
    <cellStyle name="Normal 2 6 4 2 6 2" xfId="18387" xr:uid="{00000000-0005-0000-0000-0000D4470000}"/>
    <cellStyle name="Normal 2 6 4 2 7" xfId="18388" xr:uid="{00000000-0005-0000-0000-0000D5470000}"/>
    <cellStyle name="Normal 2 6 4 3" xfId="18389" xr:uid="{00000000-0005-0000-0000-0000D6470000}"/>
    <cellStyle name="Normal 2 6 4 3 2" xfId="18390" xr:uid="{00000000-0005-0000-0000-0000D7470000}"/>
    <cellStyle name="Normal 2 6 4 3 2 2" xfId="18391" xr:uid="{00000000-0005-0000-0000-0000D8470000}"/>
    <cellStyle name="Normal 2 6 4 3 2 2 2" xfId="18392" xr:uid="{00000000-0005-0000-0000-0000D9470000}"/>
    <cellStyle name="Normal 2 6 4 3 2 3" xfId="18393" xr:uid="{00000000-0005-0000-0000-0000DA470000}"/>
    <cellStyle name="Normal 2 6 4 3 3" xfId="18394" xr:uid="{00000000-0005-0000-0000-0000DB470000}"/>
    <cellStyle name="Normal 2 6 4 3 3 2" xfId="18395" xr:uid="{00000000-0005-0000-0000-0000DC470000}"/>
    <cellStyle name="Normal 2 6 4 3 3 2 2" xfId="18396" xr:uid="{00000000-0005-0000-0000-0000DD470000}"/>
    <cellStyle name="Normal 2 6 4 3 3 3" xfId="18397" xr:uid="{00000000-0005-0000-0000-0000DE470000}"/>
    <cellStyle name="Normal 2 6 4 3 4" xfId="18398" xr:uid="{00000000-0005-0000-0000-0000DF470000}"/>
    <cellStyle name="Normal 2 6 4 3 4 2" xfId="18399" xr:uid="{00000000-0005-0000-0000-0000E0470000}"/>
    <cellStyle name="Normal 2 6 4 3 4 2 2" xfId="18400" xr:uid="{00000000-0005-0000-0000-0000E1470000}"/>
    <cellStyle name="Normal 2 6 4 3 4 3" xfId="18401" xr:uid="{00000000-0005-0000-0000-0000E2470000}"/>
    <cellStyle name="Normal 2 6 4 3 5" xfId="18402" xr:uid="{00000000-0005-0000-0000-0000E3470000}"/>
    <cellStyle name="Normal 2 6 4 3 5 2" xfId="18403" xr:uid="{00000000-0005-0000-0000-0000E4470000}"/>
    <cellStyle name="Normal 2 6 4 3 6" xfId="18404" xr:uid="{00000000-0005-0000-0000-0000E5470000}"/>
    <cellStyle name="Normal 2 6 4 3 6 2" xfId="18405" xr:uid="{00000000-0005-0000-0000-0000E6470000}"/>
    <cellStyle name="Normal 2 6 4 3 7" xfId="18406" xr:uid="{00000000-0005-0000-0000-0000E7470000}"/>
    <cellStyle name="Normal 2 6 4 4" xfId="18407" xr:uid="{00000000-0005-0000-0000-0000E8470000}"/>
    <cellStyle name="Normal 2 6 4 4 2" xfId="18408" xr:uid="{00000000-0005-0000-0000-0000E9470000}"/>
    <cellStyle name="Normal 2 6 4 4 2 2" xfId="18409" xr:uid="{00000000-0005-0000-0000-0000EA470000}"/>
    <cellStyle name="Normal 2 6 4 4 3" xfId="18410" xr:uid="{00000000-0005-0000-0000-0000EB470000}"/>
    <cellStyle name="Normal 2 6 4 5" xfId="18411" xr:uid="{00000000-0005-0000-0000-0000EC470000}"/>
    <cellStyle name="Normal 2 6 4 5 2" xfId="18412" xr:uid="{00000000-0005-0000-0000-0000ED470000}"/>
    <cellStyle name="Normal 2 6 4 5 2 2" xfId="18413" xr:uid="{00000000-0005-0000-0000-0000EE470000}"/>
    <cellStyle name="Normal 2 6 4 5 3" xfId="18414" xr:uid="{00000000-0005-0000-0000-0000EF470000}"/>
    <cellStyle name="Normal 2 6 4 6" xfId="18415" xr:uid="{00000000-0005-0000-0000-0000F0470000}"/>
    <cellStyle name="Normal 2 6 4 6 2" xfId="18416" xr:uid="{00000000-0005-0000-0000-0000F1470000}"/>
    <cellStyle name="Normal 2 6 4 6 2 2" xfId="18417" xr:uid="{00000000-0005-0000-0000-0000F2470000}"/>
    <cellStyle name="Normal 2 6 4 6 3" xfId="18418" xr:uid="{00000000-0005-0000-0000-0000F3470000}"/>
    <cellStyle name="Normal 2 6 4 7" xfId="18419" xr:uid="{00000000-0005-0000-0000-0000F4470000}"/>
    <cellStyle name="Normal 2 6 4 7 2" xfId="18420" xr:uid="{00000000-0005-0000-0000-0000F5470000}"/>
    <cellStyle name="Normal 2 6 4 8" xfId="18421" xr:uid="{00000000-0005-0000-0000-0000F6470000}"/>
    <cellStyle name="Normal 2 6 4 8 2" xfId="18422" xr:uid="{00000000-0005-0000-0000-0000F7470000}"/>
    <cellStyle name="Normal 2 6 4 9" xfId="18423" xr:uid="{00000000-0005-0000-0000-0000F8470000}"/>
    <cellStyle name="Normal 2 6 5" xfId="18424" xr:uid="{00000000-0005-0000-0000-0000F9470000}"/>
    <cellStyle name="Normal 2 6 5 2" xfId="18425" xr:uid="{00000000-0005-0000-0000-0000FA470000}"/>
    <cellStyle name="Normal 2 6 5 2 2" xfId="18426" xr:uid="{00000000-0005-0000-0000-0000FB470000}"/>
    <cellStyle name="Normal 2 6 5 2 2 2" xfId="18427" xr:uid="{00000000-0005-0000-0000-0000FC470000}"/>
    <cellStyle name="Normal 2 6 5 2 2 2 2" xfId="18428" xr:uid="{00000000-0005-0000-0000-0000FD470000}"/>
    <cellStyle name="Normal 2 6 5 2 2 3" xfId="18429" xr:uid="{00000000-0005-0000-0000-0000FE470000}"/>
    <cellStyle name="Normal 2 6 5 2 3" xfId="18430" xr:uid="{00000000-0005-0000-0000-0000FF470000}"/>
    <cellStyle name="Normal 2 6 5 2 3 2" xfId="18431" xr:uid="{00000000-0005-0000-0000-000000480000}"/>
    <cellStyle name="Normal 2 6 5 2 3 2 2" xfId="18432" xr:uid="{00000000-0005-0000-0000-000001480000}"/>
    <cellStyle name="Normal 2 6 5 2 3 3" xfId="18433" xr:uid="{00000000-0005-0000-0000-000002480000}"/>
    <cellStyle name="Normal 2 6 5 2 4" xfId="18434" xr:uid="{00000000-0005-0000-0000-000003480000}"/>
    <cellStyle name="Normal 2 6 5 2 4 2" xfId="18435" xr:uid="{00000000-0005-0000-0000-000004480000}"/>
    <cellStyle name="Normal 2 6 5 2 4 2 2" xfId="18436" xr:uid="{00000000-0005-0000-0000-000005480000}"/>
    <cellStyle name="Normal 2 6 5 2 4 3" xfId="18437" xr:uid="{00000000-0005-0000-0000-000006480000}"/>
    <cellStyle name="Normal 2 6 5 2 5" xfId="18438" xr:uid="{00000000-0005-0000-0000-000007480000}"/>
    <cellStyle name="Normal 2 6 5 2 5 2" xfId="18439" xr:uid="{00000000-0005-0000-0000-000008480000}"/>
    <cellStyle name="Normal 2 6 5 2 6" xfId="18440" xr:uid="{00000000-0005-0000-0000-000009480000}"/>
    <cellStyle name="Normal 2 6 5 2 6 2" xfId="18441" xr:uid="{00000000-0005-0000-0000-00000A480000}"/>
    <cellStyle name="Normal 2 6 5 2 7" xfId="18442" xr:uid="{00000000-0005-0000-0000-00000B480000}"/>
    <cellStyle name="Normal 2 6 5 3" xfId="18443" xr:uid="{00000000-0005-0000-0000-00000C480000}"/>
    <cellStyle name="Normal 2 6 5 3 2" xfId="18444" xr:uid="{00000000-0005-0000-0000-00000D480000}"/>
    <cellStyle name="Normal 2 6 5 3 2 2" xfId="18445" xr:uid="{00000000-0005-0000-0000-00000E480000}"/>
    <cellStyle name="Normal 2 6 5 3 3" xfId="18446" xr:uid="{00000000-0005-0000-0000-00000F480000}"/>
    <cellStyle name="Normal 2 6 5 4" xfId="18447" xr:uid="{00000000-0005-0000-0000-000010480000}"/>
    <cellStyle name="Normal 2 6 5 4 2" xfId="18448" xr:uid="{00000000-0005-0000-0000-000011480000}"/>
    <cellStyle name="Normal 2 6 5 4 2 2" xfId="18449" xr:uid="{00000000-0005-0000-0000-000012480000}"/>
    <cellStyle name="Normal 2 6 5 4 3" xfId="18450" xr:uid="{00000000-0005-0000-0000-000013480000}"/>
    <cellStyle name="Normal 2 6 5 5" xfId="18451" xr:uid="{00000000-0005-0000-0000-000014480000}"/>
    <cellStyle name="Normal 2 6 5 5 2" xfId="18452" xr:uid="{00000000-0005-0000-0000-000015480000}"/>
    <cellStyle name="Normal 2 6 5 5 2 2" xfId="18453" xr:uid="{00000000-0005-0000-0000-000016480000}"/>
    <cellStyle name="Normal 2 6 5 5 3" xfId="18454" xr:uid="{00000000-0005-0000-0000-000017480000}"/>
    <cellStyle name="Normal 2 6 5 6" xfId="18455" xr:uid="{00000000-0005-0000-0000-000018480000}"/>
    <cellStyle name="Normal 2 6 5 6 2" xfId="18456" xr:uid="{00000000-0005-0000-0000-000019480000}"/>
    <cellStyle name="Normal 2 6 5 7" xfId="18457" xr:uid="{00000000-0005-0000-0000-00001A480000}"/>
    <cellStyle name="Normal 2 6 5 7 2" xfId="18458" xr:uid="{00000000-0005-0000-0000-00001B480000}"/>
    <cellStyle name="Normal 2 6 5 8" xfId="18459" xr:uid="{00000000-0005-0000-0000-00001C480000}"/>
    <cellStyle name="Normal 2 6 6" xfId="18460" xr:uid="{00000000-0005-0000-0000-00001D480000}"/>
    <cellStyle name="Normal 2 6 6 2" xfId="18461" xr:uid="{00000000-0005-0000-0000-00001E480000}"/>
    <cellStyle name="Normal 2 6 6 2 2" xfId="18462" xr:uid="{00000000-0005-0000-0000-00001F480000}"/>
    <cellStyle name="Normal 2 6 6 2 2 2" xfId="18463" xr:uid="{00000000-0005-0000-0000-000020480000}"/>
    <cellStyle name="Normal 2 6 6 2 3" xfId="18464" xr:uid="{00000000-0005-0000-0000-000021480000}"/>
    <cellStyle name="Normal 2 6 6 3" xfId="18465" xr:uid="{00000000-0005-0000-0000-000022480000}"/>
    <cellStyle name="Normal 2 6 6 3 2" xfId="18466" xr:uid="{00000000-0005-0000-0000-000023480000}"/>
    <cellStyle name="Normal 2 6 6 3 2 2" xfId="18467" xr:uid="{00000000-0005-0000-0000-000024480000}"/>
    <cellStyle name="Normal 2 6 6 3 3" xfId="18468" xr:uid="{00000000-0005-0000-0000-000025480000}"/>
    <cellStyle name="Normal 2 6 6 4" xfId="18469" xr:uid="{00000000-0005-0000-0000-000026480000}"/>
    <cellStyle name="Normal 2 6 6 4 2" xfId="18470" xr:uid="{00000000-0005-0000-0000-000027480000}"/>
    <cellStyle name="Normal 2 6 6 4 2 2" xfId="18471" xr:uid="{00000000-0005-0000-0000-000028480000}"/>
    <cellStyle name="Normal 2 6 6 4 3" xfId="18472" xr:uid="{00000000-0005-0000-0000-000029480000}"/>
    <cellStyle name="Normal 2 6 6 5" xfId="18473" xr:uid="{00000000-0005-0000-0000-00002A480000}"/>
    <cellStyle name="Normal 2 6 6 5 2" xfId="18474" xr:uid="{00000000-0005-0000-0000-00002B480000}"/>
    <cellStyle name="Normal 2 6 6 6" xfId="18475" xr:uid="{00000000-0005-0000-0000-00002C480000}"/>
    <cellStyle name="Normal 2 6 6 6 2" xfId="18476" xr:uid="{00000000-0005-0000-0000-00002D480000}"/>
    <cellStyle name="Normal 2 6 6 7" xfId="18477" xr:uid="{00000000-0005-0000-0000-00002E480000}"/>
    <cellStyle name="Normal 2 6 7" xfId="18478" xr:uid="{00000000-0005-0000-0000-00002F480000}"/>
    <cellStyle name="Normal 2 6 7 2" xfId="18479" xr:uid="{00000000-0005-0000-0000-000030480000}"/>
    <cellStyle name="Normal 2 6 7 2 2" xfId="18480" xr:uid="{00000000-0005-0000-0000-000031480000}"/>
    <cellStyle name="Normal 2 6 7 2 2 2" xfId="18481" xr:uid="{00000000-0005-0000-0000-000032480000}"/>
    <cellStyle name="Normal 2 6 7 2 3" xfId="18482" xr:uid="{00000000-0005-0000-0000-000033480000}"/>
    <cellStyle name="Normal 2 6 7 3" xfId="18483" xr:uid="{00000000-0005-0000-0000-000034480000}"/>
    <cellStyle name="Normal 2 6 7 3 2" xfId="18484" xr:uid="{00000000-0005-0000-0000-000035480000}"/>
    <cellStyle name="Normal 2 6 7 3 2 2" xfId="18485" xr:uid="{00000000-0005-0000-0000-000036480000}"/>
    <cellStyle name="Normal 2 6 7 3 3" xfId="18486" xr:uid="{00000000-0005-0000-0000-000037480000}"/>
    <cellStyle name="Normal 2 6 7 4" xfId="18487" xr:uid="{00000000-0005-0000-0000-000038480000}"/>
    <cellStyle name="Normal 2 6 7 4 2" xfId="18488" xr:uid="{00000000-0005-0000-0000-000039480000}"/>
    <cellStyle name="Normal 2 6 7 4 2 2" xfId="18489" xr:uid="{00000000-0005-0000-0000-00003A480000}"/>
    <cellStyle name="Normal 2 6 7 4 3" xfId="18490" xr:uid="{00000000-0005-0000-0000-00003B480000}"/>
    <cellStyle name="Normal 2 6 7 5" xfId="18491" xr:uid="{00000000-0005-0000-0000-00003C480000}"/>
    <cellStyle name="Normal 2 6 7 5 2" xfId="18492" xr:uid="{00000000-0005-0000-0000-00003D480000}"/>
    <cellStyle name="Normal 2 6 7 6" xfId="18493" xr:uid="{00000000-0005-0000-0000-00003E480000}"/>
    <cellStyle name="Normal 2 6 7 6 2" xfId="18494" xr:uid="{00000000-0005-0000-0000-00003F480000}"/>
    <cellStyle name="Normal 2 6 7 7" xfId="18495" xr:uid="{00000000-0005-0000-0000-000040480000}"/>
    <cellStyle name="Normal 2 6 8" xfId="18496" xr:uid="{00000000-0005-0000-0000-000041480000}"/>
    <cellStyle name="Normal 2 6 8 2" xfId="18497" xr:uid="{00000000-0005-0000-0000-000042480000}"/>
    <cellStyle name="Normal 2 6 8 2 2" xfId="18498" xr:uid="{00000000-0005-0000-0000-000043480000}"/>
    <cellStyle name="Normal 2 6 8 3" xfId="18499" xr:uid="{00000000-0005-0000-0000-000044480000}"/>
    <cellStyle name="Normal 2 6 9" xfId="18500" xr:uid="{00000000-0005-0000-0000-000045480000}"/>
    <cellStyle name="Normal 2 6 9 2" xfId="18501" xr:uid="{00000000-0005-0000-0000-000046480000}"/>
    <cellStyle name="Normal 2 6 9 2 2" xfId="18502" xr:uid="{00000000-0005-0000-0000-000047480000}"/>
    <cellStyle name="Normal 2 6 9 3" xfId="18503" xr:uid="{00000000-0005-0000-0000-000048480000}"/>
    <cellStyle name="Normal 2 6_Confidential Information" xfId="18504" xr:uid="{00000000-0005-0000-0000-000049480000}"/>
    <cellStyle name="Normal 2 7" xfId="18505" xr:uid="{00000000-0005-0000-0000-00004A480000}"/>
    <cellStyle name="Normal 2 7 10" xfId="18506" xr:uid="{00000000-0005-0000-0000-00004B480000}"/>
    <cellStyle name="Normal 2 7 11" xfId="18507" xr:uid="{00000000-0005-0000-0000-00004C480000}"/>
    <cellStyle name="Normal 2 7 2" xfId="18508" xr:uid="{00000000-0005-0000-0000-00004D480000}"/>
    <cellStyle name="Normal 2 7 2 2" xfId="18509" xr:uid="{00000000-0005-0000-0000-00004E480000}"/>
    <cellStyle name="Normal 2 7 2 2 2" xfId="18510" xr:uid="{00000000-0005-0000-0000-00004F480000}"/>
    <cellStyle name="Normal 2 7 2 2 2 2" xfId="18511" xr:uid="{00000000-0005-0000-0000-000050480000}"/>
    <cellStyle name="Normal 2 7 2 2 3" xfId="18512" xr:uid="{00000000-0005-0000-0000-000051480000}"/>
    <cellStyle name="Normal 2 7 2 3" xfId="18513" xr:uid="{00000000-0005-0000-0000-000052480000}"/>
    <cellStyle name="Normal 2 7 2 3 2" xfId="18514" xr:uid="{00000000-0005-0000-0000-000053480000}"/>
    <cellStyle name="Normal 2 7 2 3 2 2" xfId="18515" xr:uid="{00000000-0005-0000-0000-000054480000}"/>
    <cellStyle name="Normal 2 7 2 3 3" xfId="18516" xr:uid="{00000000-0005-0000-0000-000055480000}"/>
    <cellStyle name="Normal 2 7 2 4" xfId="18517" xr:uid="{00000000-0005-0000-0000-000056480000}"/>
    <cellStyle name="Normal 2 7 2 4 2" xfId="18518" xr:uid="{00000000-0005-0000-0000-000057480000}"/>
    <cellStyle name="Normal 2 7 2 4 2 2" xfId="18519" xr:uid="{00000000-0005-0000-0000-000058480000}"/>
    <cellStyle name="Normal 2 7 2 4 3" xfId="18520" xr:uid="{00000000-0005-0000-0000-000059480000}"/>
    <cellStyle name="Normal 2 7 2 5" xfId="18521" xr:uid="{00000000-0005-0000-0000-00005A480000}"/>
    <cellStyle name="Normal 2 7 2 5 2" xfId="18522" xr:uid="{00000000-0005-0000-0000-00005B480000}"/>
    <cellStyle name="Normal 2 7 2 6" xfId="18523" xr:uid="{00000000-0005-0000-0000-00005C480000}"/>
    <cellStyle name="Normal 2 7 2 6 2" xfId="18524" xr:uid="{00000000-0005-0000-0000-00005D480000}"/>
    <cellStyle name="Normal 2 7 2 7" xfId="18525" xr:uid="{00000000-0005-0000-0000-00005E480000}"/>
    <cellStyle name="Normal 2 7 3" xfId="18526" xr:uid="{00000000-0005-0000-0000-00005F480000}"/>
    <cellStyle name="Normal 2 7 3 2" xfId="18527" xr:uid="{00000000-0005-0000-0000-000060480000}"/>
    <cellStyle name="Normal 2 7 3 2 2" xfId="18528" xr:uid="{00000000-0005-0000-0000-000061480000}"/>
    <cellStyle name="Normal 2 7 3 2 2 2" xfId="18529" xr:uid="{00000000-0005-0000-0000-000062480000}"/>
    <cellStyle name="Normal 2 7 3 2 3" xfId="18530" xr:uid="{00000000-0005-0000-0000-000063480000}"/>
    <cellStyle name="Normal 2 7 3 3" xfId="18531" xr:uid="{00000000-0005-0000-0000-000064480000}"/>
    <cellStyle name="Normal 2 7 3 3 2" xfId="18532" xr:uid="{00000000-0005-0000-0000-000065480000}"/>
    <cellStyle name="Normal 2 7 3 3 2 2" xfId="18533" xr:uid="{00000000-0005-0000-0000-000066480000}"/>
    <cellStyle name="Normal 2 7 3 3 3" xfId="18534" xr:uid="{00000000-0005-0000-0000-000067480000}"/>
    <cellStyle name="Normal 2 7 3 4" xfId="18535" xr:uid="{00000000-0005-0000-0000-000068480000}"/>
    <cellStyle name="Normal 2 7 3 4 2" xfId="18536" xr:uid="{00000000-0005-0000-0000-000069480000}"/>
    <cellStyle name="Normal 2 7 3 4 2 2" xfId="18537" xr:uid="{00000000-0005-0000-0000-00006A480000}"/>
    <cellStyle name="Normal 2 7 3 4 3" xfId="18538" xr:uid="{00000000-0005-0000-0000-00006B480000}"/>
    <cellStyle name="Normal 2 7 3 5" xfId="18539" xr:uid="{00000000-0005-0000-0000-00006C480000}"/>
    <cellStyle name="Normal 2 7 3 5 2" xfId="18540" xr:uid="{00000000-0005-0000-0000-00006D480000}"/>
    <cellStyle name="Normal 2 7 3 6" xfId="18541" xr:uid="{00000000-0005-0000-0000-00006E480000}"/>
    <cellStyle name="Normal 2 7 3 6 2" xfId="18542" xr:uid="{00000000-0005-0000-0000-00006F480000}"/>
    <cellStyle name="Normal 2 7 3 7" xfId="18543" xr:uid="{00000000-0005-0000-0000-000070480000}"/>
    <cellStyle name="Normal 2 7 4" xfId="18544" xr:uid="{00000000-0005-0000-0000-000071480000}"/>
    <cellStyle name="Normal 2 7 4 2" xfId="18545" xr:uid="{00000000-0005-0000-0000-000072480000}"/>
    <cellStyle name="Normal 2 7 4 2 2" xfId="18546" xr:uid="{00000000-0005-0000-0000-000073480000}"/>
    <cellStyle name="Normal 2 7 4 3" xfId="18547" xr:uid="{00000000-0005-0000-0000-000074480000}"/>
    <cellStyle name="Normal 2 7 5" xfId="18548" xr:uid="{00000000-0005-0000-0000-000075480000}"/>
    <cellStyle name="Normal 2 7 5 2" xfId="18549" xr:uid="{00000000-0005-0000-0000-000076480000}"/>
    <cellStyle name="Normal 2 7 5 2 2" xfId="18550" xr:uid="{00000000-0005-0000-0000-000077480000}"/>
    <cellStyle name="Normal 2 7 5 3" xfId="18551" xr:uid="{00000000-0005-0000-0000-000078480000}"/>
    <cellStyle name="Normal 2 7 6" xfId="18552" xr:uid="{00000000-0005-0000-0000-000079480000}"/>
    <cellStyle name="Normal 2 7 6 2" xfId="18553" xr:uid="{00000000-0005-0000-0000-00007A480000}"/>
    <cellStyle name="Normal 2 7 6 2 2" xfId="18554" xr:uid="{00000000-0005-0000-0000-00007B480000}"/>
    <cellStyle name="Normal 2 7 6 3" xfId="18555" xr:uid="{00000000-0005-0000-0000-00007C480000}"/>
    <cellStyle name="Normal 2 7 7" xfId="18556" xr:uid="{00000000-0005-0000-0000-00007D480000}"/>
    <cellStyle name="Normal 2 7 7 2" xfId="18557" xr:uid="{00000000-0005-0000-0000-00007E480000}"/>
    <cellStyle name="Normal 2 7 8" xfId="18558" xr:uid="{00000000-0005-0000-0000-00007F480000}"/>
    <cellStyle name="Normal 2 7 8 2" xfId="18559" xr:uid="{00000000-0005-0000-0000-000080480000}"/>
    <cellStyle name="Normal 2 7 9" xfId="18560" xr:uid="{00000000-0005-0000-0000-000081480000}"/>
    <cellStyle name="Normal 2 8" xfId="18561" xr:uid="{00000000-0005-0000-0000-000082480000}"/>
    <cellStyle name="Normal 2 8 2" xfId="18562" xr:uid="{00000000-0005-0000-0000-000083480000}"/>
    <cellStyle name="Normal 2 8 2 2" xfId="18563" xr:uid="{00000000-0005-0000-0000-000084480000}"/>
    <cellStyle name="Normal 2 8 2 2 2" xfId="18564" xr:uid="{00000000-0005-0000-0000-000085480000}"/>
    <cellStyle name="Normal 2 8 2 2 2 2" xfId="18565" xr:uid="{00000000-0005-0000-0000-000086480000}"/>
    <cellStyle name="Normal 2 8 2 2 3" xfId="18566" xr:uid="{00000000-0005-0000-0000-000087480000}"/>
    <cellStyle name="Normal 2 8 2 3" xfId="18567" xr:uid="{00000000-0005-0000-0000-000088480000}"/>
    <cellStyle name="Normal 2 8 2 3 2" xfId="18568" xr:uid="{00000000-0005-0000-0000-000089480000}"/>
    <cellStyle name="Normal 2 8 2 3 2 2" xfId="18569" xr:uid="{00000000-0005-0000-0000-00008A480000}"/>
    <cellStyle name="Normal 2 8 2 3 3" xfId="18570" xr:uid="{00000000-0005-0000-0000-00008B480000}"/>
    <cellStyle name="Normal 2 8 2 4" xfId="18571" xr:uid="{00000000-0005-0000-0000-00008C480000}"/>
    <cellStyle name="Normal 2 8 2 4 2" xfId="18572" xr:uid="{00000000-0005-0000-0000-00008D480000}"/>
    <cellStyle name="Normal 2 8 2 4 2 2" xfId="18573" xr:uid="{00000000-0005-0000-0000-00008E480000}"/>
    <cellStyle name="Normal 2 8 2 4 3" xfId="18574" xr:uid="{00000000-0005-0000-0000-00008F480000}"/>
    <cellStyle name="Normal 2 8 2 5" xfId="18575" xr:uid="{00000000-0005-0000-0000-000090480000}"/>
    <cellStyle name="Normal 2 8 2 5 2" xfId="18576" xr:uid="{00000000-0005-0000-0000-000091480000}"/>
    <cellStyle name="Normal 2 8 2 6" xfId="18577" xr:uid="{00000000-0005-0000-0000-000092480000}"/>
    <cellStyle name="Normal 2 8 2 6 2" xfId="18578" xr:uid="{00000000-0005-0000-0000-000093480000}"/>
    <cellStyle name="Normal 2 8 2 7" xfId="18579" xr:uid="{00000000-0005-0000-0000-000094480000}"/>
    <cellStyle name="Normal 2 8 3" xfId="18580" xr:uid="{00000000-0005-0000-0000-000095480000}"/>
    <cellStyle name="Normal 2 8 3 2" xfId="18581" xr:uid="{00000000-0005-0000-0000-000096480000}"/>
    <cellStyle name="Normal 2 8 3 2 2" xfId="18582" xr:uid="{00000000-0005-0000-0000-000097480000}"/>
    <cellStyle name="Normal 2 8 3 2 2 2" xfId="18583" xr:uid="{00000000-0005-0000-0000-000098480000}"/>
    <cellStyle name="Normal 2 8 3 2 3" xfId="18584" xr:uid="{00000000-0005-0000-0000-000099480000}"/>
    <cellStyle name="Normal 2 8 3 3" xfId="18585" xr:uid="{00000000-0005-0000-0000-00009A480000}"/>
    <cellStyle name="Normal 2 8 3 3 2" xfId="18586" xr:uid="{00000000-0005-0000-0000-00009B480000}"/>
    <cellStyle name="Normal 2 8 3 3 2 2" xfId="18587" xr:uid="{00000000-0005-0000-0000-00009C480000}"/>
    <cellStyle name="Normal 2 8 3 3 3" xfId="18588" xr:uid="{00000000-0005-0000-0000-00009D480000}"/>
    <cellStyle name="Normal 2 8 3 4" xfId="18589" xr:uid="{00000000-0005-0000-0000-00009E480000}"/>
    <cellStyle name="Normal 2 8 3 4 2" xfId="18590" xr:uid="{00000000-0005-0000-0000-00009F480000}"/>
    <cellStyle name="Normal 2 8 3 4 2 2" xfId="18591" xr:uid="{00000000-0005-0000-0000-0000A0480000}"/>
    <cellStyle name="Normal 2 8 3 4 3" xfId="18592" xr:uid="{00000000-0005-0000-0000-0000A1480000}"/>
    <cellStyle name="Normal 2 8 3 5" xfId="18593" xr:uid="{00000000-0005-0000-0000-0000A2480000}"/>
    <cellStyle name="Normal 2 8 3 5 2" xfId="18594" xr:uid="{00000000-0005-0000-0000-0000A3480000}"/>
    <cellStyle name="Normal 2 8 3 6" xfId="18595" xr:uid="{00000000-0005-0000-0000-0000A4480000}"/>
    <cellStyle name="Normal 2 8 3 6 2" xfId="18596" xr:uid="{00000000-0005-0000-0000-0000A5480000}"/>
    <cellStyle name="Normal 2 8 3 7" xfId="18597" xr:uid="{00000000-0005-0000-0000-0000A6480000}"/>
    <cellStyle name="Normal 2 8 4" xfId="18598" xr:uid="{00000000-0005-0000-0000-0000A7480000}"/>
    <cellStyle name="Normal 2 8 4 2" xfId="18599" xr:uid="{00000000-0005-0000-0000-0000A8480000}"/>
    <cellStyle name="Normal 2 8 4 2 2" xfId="18600" xr:uid="{00000000-0005-0000-0000-0000A9480000}"/>
    <cellStyle name="Normal 2 8 4 3" xfId="18601" xr:uid="{00000000-0005-0000-0000-0000AA480000}"/>
    <cellStyle name="Normal 2 8 5" xfId="18602" xr:uid="{00000000-0005-0000-0000-0000AB480000}"/>
    <cellStyle name="Normal 2 8 5 2" xfId="18603" xr:uid="{00000000-0005-0000-0000-0000AC480000}"/>
    <cellStyle name="Normal 2 8 5 2 2" xfId="18604" xr:uid="{00000000-0005-0000-0000-0000AD480000}"/>
    <cellStyle name="Normal 2 8 5 3" xfId="18605" xr:uid="{00000000-0005-0000-0000-0000AE480000}"/>
    <cellStyle name="Normal 2 8 6" xfId="18606" xr:uid="{00000000-0005-0000-0000-0000AF480000}"/>
    <cellStyle name="Normal 2 8 6 2" xfId="18607" xr:uid="{00000000-0005-0000-0000-0000B0480000}"/>
    <cellStyle name="Normal 2 8 6 2 2" xfId="18608" xr:uid="{00000000-0005-0000-0000-0000B1480000}"/>
    <cellStyle name="Normal 2 8 6 3" xfId="18609" xr:uid="{00000000-0005-0000-0000-0000B2480000}"/>
    <cellStyle name="Normal 2 8 7" xfId="18610" xr:uid="{00000000-0005-0000-0000-0000B3480000}"/>
    <cellStyle name="Normal 2 8 7 2" xfId="18611" xr:uid="{00000000-0005-0000-0000-0000B4480000}"/>
    <cellStyle name="Normal 2 8 8" xfId="18612" xr:uid="{00000000-0005-0000-0000-0000B5480000}"/>
    <cellStyle name="Normal 2 8 8 2" xfId="18613" xr:uid="{00000000-0005-0000-0000-0000B6480000}"/>
    <cellStyle name="Normal 2 8 9" xfId="18614" xr:uid="{00000000-0005-0000-0000-0000B7480000}"/>
    <cellStyle name="Normal 2 9" xfId="18615" xr:uid="{00000000-0005-0000-0000-0000B8480000}"/>
    <cellStyle name="Normal 2 9 2" xfId="18616" xr:uid="{00000000-0005-0000-0000-0000B9480000}"/>
    <cellStyle name="Normal 2 9 2 2" xfId="18617" xr:uid="{00000000-0005-0000-0000-0000BA480000}"/>
    <cellStyle name="Normal 2 9 2 2 2" xfId="18618" xr:uid="{00000000-0005-0000-0000-0000BB480000}"/>
    <cellStyle name="Normal 2 9 2 2 2 2" xfId="18619" xr:uid="{00000000-0005-0000-0000-0000BC480000}"/>
    <cellStyle name="Normal 2 9 2 2 3" xfId="18620" xr:uid="{00000000-0005-0000-0000-0000BD480000}"/>
    <cellStyle name="Normal 2 9 2 3" xfId="18621" xr:uid="{00000000-0005-0000-0000-0000BE480000}"/>
    <cellStyle name="Normal 2 9 2 3 2" xfId="18622" xr:uid="{00000000-0005-0000-0000-0000BF480000}"/>
    <cellStyle name="Normal 2 9 2 3 2 2" xfId="18623" xr:uid="{00000000-0005-0000-0000-0000C0480000}"/>
    <cellStyle name="Normal 2 9 2 3 3" xfId="18624" xr:uid="{00000000-0005-0000-0000-0000C1480000}"/>
    <cellStyle name="Normal 2 9 2 4" xfId="18625" xr:uid="{00000000-0005-0000-0000-0000C2480000}"/>
    <cellStyle name="Normal 2 9 2 4 2" xfId="18626" xr:uid="{00000000-0005-0000-0000-0000C3480000}"/>
    <cellStyle name="Normal 2 9 2 4 2 2" xfId="18627" xr:uid="{00000000-0005-0000-0000-0000C4480000}"/>
    <cellStyle name="Normal 2 9 2 4 3" xfId="18628" xr:uid="{00000000-0005-0000-0000-0000C5480000}"/>
    <cellStyle name="Normal 2 9 2 5" xfId="18629" xr:uid="{00000000-0005-0000-0000-0000C6480000}"/>
    <cellStyle name="Normal 2 9 2 5 2" xfId="18630" xr:uid="{00000000-0005-0000-0000-0000C7480000}"/>
    <cellStyle name="Normal 2 9 2 6" xfId="18631" xr:uid="{00000000-0005-0000-0000-0000C8480000}"/>
    <cellStyle name="Normal 2 9 2 6 2" xfId="18632" xr:uid="{00000000-0005-0000-0000-0000C9480000}"/>
    <cellStyle name="Normal 2 9 2 7" xfId="18633" xr:uid="{00000000-0005-0000-0000-0000CA480000}"/>
    <cellStyle name="Normal 2 9 3" xfId="18634" xr:uid="{00000000-0005-0000-0000-0000CB480000}"/>
    <cellStyle name="Normal 2 9 3 2" xfId="18635" xr:uid="{00000000-0005-0000-0000-0000CC480000}"/>
    <cellStyle name="Normal 2 9 3 2 2" xfId="18636" xr:uid="{00000000-0005-0000-0000-0000CD480000}"/>
    <cellStyle name="Normal 2 9 3 3" xfId="18637" xr:uid="{00000000-0005-0000-0000-0000CE480000}"/>
    <cellStyle name="Normal 2 9 4" xfId="18638" xr:uid="{00000000-0005-0000-0000-0000CF480000}"/>
    <cellStyle name="Normal 2 9 4 2" xfId="18639" xr:uid="{00000000-0005-0000-0000-0000D0480000}"/>
    <cellStyle name="Normal 2 9 4 2 2" xfId="18640" xr:uid="{00000000-0005-0000-0000-0000D1480000}"/>
    <cellStyle name="Normal 2 9 4 3" xfId="18641" xr:uid="{00000000-0005-0000-0000-0000D2480000}"/>
    <cellStyle name="Normal 2 9 5" xfId="18642" xr:uid="{00000000-0005-0000-0000-0000D3480000}"/>
    <cellStyle name="Normal 2 9 5 2" xfId="18643" xr:uid="{00000000-0005-0000-0000-0000D4480000}"/>
    <cellStyle name="Normal 2 9 5 2 2" xfId="18644" xr:uid="{00000000-0005-0000-0000-0000D5480000}"/>
    <cellStyle name="Normal 2 9 5 3" xfId="18645" xr:uid="{00000000-0005-0000-0000-0000D6480000}"/>
    <cellStyle name="Normal 2 9 6" xfId="18646" xr:uid="{00000000-0005-0000-0000-0000D7480000}"/>
    <cellStyle name="Normal 2 9 6 2" xfId="18647" xr:uid="{00000000-0005-0000-0000-0000D8480000}"/>
    <cellStyle name="Normal 2 9 7" xfId="18648" xr:uid="{00000000-0005-0000-0000-0000D9480000}"/>
    <cellStyle name="Normal 2 9 7 2" xfId="18649" xr:uid="{00000000-0005-0000-0000-0000DA480000}"/>
    <cellStyle name="Normal 2 9 8" xfId="18650" xr:uid="{00000000-0005-0000-0000-0000DB480000}"/>
    <cellStyle name="Normal 2_Confidential Information" xfId="18651" xr:uid="{00000000-0005-0000-0000-0000DC480000}"/>
    <cellStyle name="Normal 20" xfId="18652" xr:uid="{00000000-0005-0000-0000-0000DD480000}"/>
    <cellStyle name="Normal 20 10" xfId="18653" xr:uid="{00000000-0005-0000-0000-0000DE480000}"/>
    <cellStyle name="Normal 20 10 2" xfId="18654" xr:uid="{00000000-0005-0000-0000-0000DF480000}"/>
    <cellStyle name="Normal 20 10 2 2" xfId="18655" xr:uid="{00000000-0005-0000-0000-0000E0480000}"/>
    <cellStyle name="Normal 20 10 3" xfId="18656" xr:uid="{00000000-0005-0000-0000-0000E1480000}"/>
    <cellStyle name="Normal 20 11" xfId="18657" xr:uid="{00000000-0005-0000-0000-0000E2480000}"/>
    <cellStyle name="Normal 20 11 2" xfId="18658" xr:uid="{00000000-0005-0000-0000-0000E3480000}"/>
    <cellStyle name="Normal 20 11 2 2" xfId="18659" xr:uid="{00000000-0005-0000-0000-0000E4480000}"/>
    <cellStyle name="Normal 20 11 3" xfId="18660" xr:uid="{00000000-0005-0000-0000-0000E5480000}"/>
    <cellStyle name="Normal 20 12" xfId="18661" xr:uid="{00000000-0005-0000-0000-0000E6480000}"/>
    <cellStyle name="Normal 20 12 2" xfId="18662" xr:uid="{00000000-0005-0000-0000-0000E7480000}"/>
    <cellStyle name="Normal 20 12 2 2" xfId="18663" xr:uid="{00000000-0005-0000-0000-0000E8480000}"/>
    <cellStyle name="Normal 20 12 3" xfId="18664" xr:uid="{00000000-0005-0000-0000-0000E9480000}"/>
    <cellStyle name="Normal 20 13" xfId="18665" xr:uid="{00000000-0005-0000-0000-0000EA480000}"/>
    <cellStyle name="Normal 20 13 2" xfId="18666" xr:uid="{00000000-0005-0000-0000-0000EB480000}"/>
    <cellStyle name="Normal 20 14" xfId="18667" xr:uid="{00000000-0005-0000-0000-0000EC480000}"/>
    <cellStyle name="Normal 20 14 2" xfId="18668" xr:uid="{00000000-0005-0000-0000-0000ED480000}"/>
    <cellStyle name="Normal 20 15" xfId="18669" xr:uid="{00000000-0005-0000-0000-0000EE480000}"/>
    <cellStyle name="Normal 20 2" xfId="18670" xr:uid="{00000000-0005-0000-0000-0000EF480000}"/>
    <cellStyle name="Normal 20 2 10" xfId="18671" xr:uid="{00000000-0005-0000-0000-0000F0480000}"/>
    <cellStyle name="Normal 20 2 10 2" xfId="18672" xr:uid="{00000000-0005-0000-0000-0000F1480000}"/>
    <cellStyle name="Normal 20 2 10 2 2" xfId="18673" xr:uid="{00000000-0005-0000-0000-0000F2480000}"/>
    <cellStyle name="Normal 20 2 10 3" xfId="18674" xr:uid="{00000000-0005-0000-0000-0000F3480000}"/>
    <cellStyle name="Normal 20 2 11" xfId="18675" xr:uid="{00000000-0005-0000-0000-0000F4480000}"/>
    <cellStyle name="Normal 20 2 11 2" xfId="18676" xr:uid="{00000000-0005-0000-0000-0000F5480000}"/>
    <cellStyle name="Normal 20 2 12" xfId="18677" xr:uid="{00000000-0005-0000-0000-0000F6480000}"/>
    <cellStyle name="Normal 20 2 12 2" xfId="18678" xr:uid="{00000000-0005-0000-0000-0000F7480000}"/>
    <cellStyle name="Normal 20 2 13" xfId="18679" xr:uid="{00000000-0005-0000-0000-0000F8480000}"/>
    <cellStyle name="Normal 20 2 2" xfId="18680" xr:uid="{00000000-0005-0000-0000-0000F9480000}"/>
    <cellStyle name="Normal 20 2 2 10" xfId="18681" xr:uid="{00000000-0005-0000-0000-0000FA480000}"/>
    <cellStyle name="Normal 20 2 2 10 2" xfId="18682" xr:uid="{00000000-0005-0000-0000-0000FB480000}"/>
    <cellStyle name="Normal 20 2 2 11" xfId="18683" xr:uid="{00000000-0005-0000-0000-0000FC480000}"/>
    <cellStyle name="Normal 20 2 2 2" xfId="18684" xr:uid="{00000000-0005-0000-0000-0000FD480000}"/>
    <cellStyle name="Normal 20 2 2 2 2" xfId="18685" xr:uid="{00000000-0005-0000-0000-0000FE480000}"/>
    <cellStyle name="Normal 20 2 2 2 2 2" xfId="18686" xr:uid="{00000000-0005-0000-0000-0000FF480000}"/>
    <cellStyle name="Normal 20 2 2 2 2 2 2" xfId="18687" xr:uid="{00000000-0005-0000-0000-000000490000}"/>
    <cellStyle name="Normal 20 2 2 2 2 2 2 2" xfId="18688" xr:uid="{00000000-0005-0000-0000-000001490000}"/>
    <cellStyle name="Normal 20 2 2 2 2 2 3" xfId="18689" xr:uid="{00000000-0005-0000-0000-000002490000}"/>
    <cellStyle name="Normal 20 2 2 2 2 3" xfId="18690" xr:uid="{00000000-0005-0000-0000-000003490000}"/>
    <cellStyle name="Normal 20 2 2 2 2 3 2" xfId="18691" xr:uid="{00000000-0005-0000-0000-000004490000}"/>
    <cellStyle name="Normal 20 2 2 2 2 3 2 2" xfId="18692" xr:uid="{00000000-0005-0000-0000-000005490000}"/>
    <cellStyle name="Normal 20 2 2 2 2 3 3" xfId="18693" xr:uid="{00000000-0005-0000-0000-000006490000}"/>
    <cellStyle name="Normal 20 2 2 2 2 4" xfId="18694" xr:uid="{00000000-0005-0000-0000-000007490000}"/>
    <cellStyle name="Normal 20 2 2 2 2 4 2" xfId="18695" xr:uid="{00000000-0005-0000-0000-000008490000}"/>
    <cellStyle name="Normal 20 2 2 2 2 4 2 2" xfId="18696" xr:uid="{00000000-0005-0000-0000-000009490000}"/>
    <cellStyle name="Normal 20 2 2 2 2 4 3" xfId="18697" xr:uid="{00000000-0005-0000-0000-00000A490000}"/>
    <cellStyle name="Normal 20 2 2 2 2 5" xfId="18698" xr:uid="{00000000-0005-0000-0000-00000B490000}"/>
    <cellStyle name="Normal 20 2 2 2 2 5 2" xfId="18699" xr:uid="{00000000-0005-0000-0000-00000C490000}"/>
    <cellStyle name="Normal 20 2 2 2 2 6" xfId="18700" xr:uid="{00000000-0005-0000-0000-00000D490000}"/>
    <cellStyle name="Normal 20 2 2 2 2 6 2" xfId="18701" xr:uid="{00000000-0005-0000-0000-00000E490000}"/>
    <cellStyle name="Normal 20 2 2 2 2 7" xfId="18702" xr:uid="{00000000-0005-0000-0000-00000F490000}"/>
    <cellStyle name="Normal 20 2 2 2 3" xfId="18703" xr:uid="{00000000-0005-0000-0000-000010490000}"/>
    <cellStyle name="Normal 20 2 2 2 3 2" xfId="18704" xr:uid="{00000000-0005-0000-0000-000011490000}"/>
    <cellStyle name="Normal 20 2 2 2 3 2 2" xfId="18705" xr:uid="{00000000-0005-0000-0000-000012490000}"/>
    <cellStyle name="Normal 20 2 2 2 3 2 2 2" xfId="18706" xr:uid="{00000000-0005-0000-0000-000013490000}"/>
    <cellStyle name="Normal 20 2 2 2 3 2 3" xfId="18707" xr:uid="{00000000-0005-0000-0000-000014490000}"/>
    <cellStyle name="Normal 20 2 2 2 3 3" xfId="18708" xr:uid="{00000000-0005-0000-0000-000015490000}"/>
    <cellStyle name="Normal 20 2 2 2 3 3 2" xfId="18709" xr:uid="{00000000-0005-0000-0000-000016490000}"/>
    <cellStyle name="Normal 20 2 2 2 3 3 2 2" xfId="18710" xr:uid="{00000000-0005-0000-0000-000017490000}"/>
    <cellStyle name="Normal 20 2 2 2 3 3 3" xfId="18711" xr:uid="{00000000-0005-0000-0000-000018490000}"/>
    <cellStyle name="Normal 20 2 2 2 3 4" xfId="18712" xr:uid="{00000000-0005-0000-0000-000019490000}"/>
    <cellStyle name="Normal 20 2 2 2 3 4 2" xfId="18713" xr:uid="{00000000-0005-0000-0000-00001A490000}"/>
    <cellStyle name="Normal 20 2 2 2 3 4 2 2" xfId="18714" xr:uid="{00000000-0005-0000-0000-00001B490000}"/>
    <cellStyle name="Normal 20 2 2 2 3 4 3" xfId="18715" xr:uid="{00000000-0005-0000-0000-00001C490000}"/>
    <cellStyle name="Normal 20 2 2 2 3 5" xfId="18716" xr:uid="{00000000-0005-0000-0000-00001D490000}"/>
    <cellStyle name="Normal 20 2 2 2 3 5 2" xfId="18717" xr:uid="{00000000-0005-0000-0000-00001E490000}"/>
    <cellStyle name="Normal 20 2 2 2 3 6" xfId="18718" xr:uid="{00000000-0005-0000-0000-00001F490000}"/>
    <cellStyle name="Normal 20 2 2 2 3 6 2" xfId="18719" xr:uid="{00000000-0005-0000-0000-000020490000}"/>
    <cellStyle name="Normal 20 2 2 2 3 7" xfId="18720" xr:uid="{00000000-0005-0000-0000-000021490000}"/>
    <cellStyle name="Normal 20 2 2 2 4" xfId="18721" xr:uid="{00000000-0005-0000-0000-000022490000}"/>
    <cellStyle name="Normal 20 2 2 2 4 2" xfId="18722" xr:uid="{00000000-0005-0000-0000-000023490000}"/>
    <cellStyle name="Normal 20 2 2 2 4 2 2" xfId="18723" xr:uid="{00000000-0005-0000-0000-000024490000}"/>
    <cellStyle name="Normal 20 2 2 2 4 3" xfId="18724" xr:uid="{00000000-0005-0000-0000-000025490000}"/>
    <cellStyle name="Normal 20 2 2 2 5" xfId="18725" xr:uid="{00000000-0005-0000-0000-000026490000}"/>
    <cellStyle name="Normal 20 2 2 2 5 2" xfId="18726" xr:uid="{00000000-0005-0000-0000-000027490000}"/>
    <cellStyle name="Normal 20 2 2 2 5 2 2" xfId="18727" xr:uid="{00000000-0005-0000-0000-000028490000}"/>
    <cellStyle name="Normal 20 2 2 2 5 3" xfId="18728" xr:uid="{00000000-0005-0000-0000-000029490000}"/>
    <cellStyle name="Normal 20 2 2 2 6" xfId="18729" xr:uid="{00000000-0005-0000-0000-00002A490000}"/>
    <cellStyle name="Normal 20 2 2 2 6 2" xfId="18730" xr:uid="{00000000-0005-0000-0000-00002B490000}"/>
    <cellStyle name="Normal 20 2 2 2 6 2 2" xfId="18731" xr:uid="{00000000-0005-0000-0000-00002C490000}"/>
    <cellStyle name="Normal 20 2 2 2 6 3" xfId="18732" xr:uid="{00000000-0005-0000-0000-00002D490000}"/>
    <cellStyle name="Normal 20 2 2 2 7" xfId="18733" xr:uid="{00000000-0005-0000-0000-00002E490000}"/>
    <cellStyle name="Normal 20 2 2 2 7 2" xfId="18734" xr:uid="{00000000-0005-0000-0000-00002F490000}"/>
    <cellStyle name="Normal 20 2 2 2 8" xfId="18735" xr:uid="{00000000-0005-0000-0000-000030490000}"/>
    <cellStyle name="Normal 20 2 2 2 8 2" xfId="18736" xr:uid="{00000000-0005-0000-0000-000031490000}"/>
    <cellStyle name="Normal 20 2 2 2 9" xfId="18737" xr:uid="{00000000-0005-0000-0000-000032490000}"/>
    <cellStyle name="Normal 20 2 2 3" xfId="18738" xr:uid="{00000000-0005-0000-0000-000033490000}"/>
    <cellStyle name="Normal 20 2 2 3 2" xfId="18739" xr:uid="{00000000-0005-0000-0000-000034490000}"/>
    <cellStyle name="Normal 20 2 2 3 2 2" xfId="18740" xr:uid="{00000000-0005-0000-0000-000035490000}"/>
    <cellStyle name="Normal 20 2 2 3 2 2 2" xfId="18741" xr:uid="{00000000-0005-0000-0000-000036490000}"/>
    <cellStyle name="Normal 20 2 2 3 2 2 2 2" xfId="18742" xr:uid="{00000000-0005-0000-0000-000037490000}"/>
    <cellStyle name="Normal 20 2 2 3 2 2 3" xfId="18743" xr:uid="{00000000-0005-0000-0000-000038490000}"/>
    <cellStyle name="Normal 20 2 2 3 2 3" xfId="18744" xr:uid="{00000000-0005-0000-0000-000039490000}"/>
    <cellStyle name="Normal 20 2 2 3 2 3 2" xfId="18745" xr:uid="{00000000-0005-0000-0000-00003A490000}"/>
    <cellStyle name="Normal 20 2 2 3 2 3 2 2" xfId="18746" xr:uid="{00000000-0005-0000-0000-00003B490000}"/>
    <cellStyle name="Normal 20 2 2 3 2 3 3" xfId="18747" xr:uid="{00000000-0005-0000-0000-00003C490000}"/>
    <cellStyle name="Normal 20 2 2 3 2 4" xfId="18748" xr:uid="{00000000-0005-0000-0000-00003D490000}"/>
    <cellStyle name="Normal 20 2 2 3 2 4 2" xfId="18749" xr:uid="{00000000-0005-0000-0000-00003E490000}"/>
    <cellStyle name="Normal 20 2 2 3 2 4 2 2" xfId="18750" xr:uid="{00000000-0005-0000-0000-00003F490000}"/>
    <cellStyle name="Normal 20 2 2 3 2 4 3" xfId="18751" xr:uid="{00000000-0005-0000-0000-000040490000}"/>
    <cellStyle name="Normal 20 2 2 3 2 5" xfId="18752" xr:uid="{00000000-0005-0000-0000-000041490000}"/>
    <cellStyle name="Normal 20 2 2 3 2 5 2" xfId="18753" xr:uid="{00000000-0005-0000-0000-000042490000}"/>
    <cellStyle name="Normal 20 2 2 3 2 6" xfId="18754" xr:uid="{00000000-0005-0000-0000-000043490000}"/>
    <cellStyle name="Normal 20 2 2 3 2 6 2" xfId="18755" xr:uid="{00000000-0005-0000-0000-000044490000}"/>
    <cellStyle name="Normal 20 2 2 3 2 7" xfId="18756" xr:uid="{00000000-0005-0000-0000-000045490000}"/>
    <cellStyle name="Normal 20 2 2 3 3" xfId="18757" xr:uid="{00000000-0005-0000-0000-000046490000}"/>
    <cellStyle name="Normal 20 2 2 3 3 2" xfId="18758" xr:uid="{00000000-0005-0000-0000-000047490000}"/>
    <cellStyle name="Normal 20 2 2 3 3 2 2" xfId="18759" xr:uid="{00000000-0005-0000-0000-000048490000}"/>
    <cellStyle name="Normal 20 2 2 3 3 3" xfId="18760" xr:uid="{00000000-0005-0000-0000-000049490000}"/>
    <cellStyle name="Normal 20 2 2 3 4" xfId="18761" xr:uid="{00000000-0005-0000-0000-00004A490000}"/>
    <cellStyle name="Normal 20 2 2 3 4 2" xfId="18762" xr:uid="{00000000-0005-0000-0000-00004B490000}"/>
    <cellStyle name="Normal 20 2 2 3 4 2 2" xfId="18763" xr:uid="{00000000-0005-0000-0000-00004C490000}"/>
    <cellStyle name="Normal 20 2 2 3 4 3" xfId="18764" xr:uid="{00000000-0005-0000-0000-00004D490000}"/>
    <cellStyle name="Normal 20 2 2 3 5" xfId="18765" xr:uid="{00000000-0005-0000-0000-00004E490000}"/>
    <cellStyle name="Normal 20 2 2 3 5 2" xfId="18766" xr:uid="{00000000-0005-0000-0000-00004F490000}"/>
    <cellStyle name="Normal 20 2 2 3 5 2 2" xfId="18767" xr:uid="{00000000-0005-0000-0000-000050490000}"/>
    <cellStyle name="Normal 20 2 2 3 5 3" xfId="18768" xr:uid="{00000000-0005-0000-0000-000051490000}"/>
    <cellStyle name="Normal 20 2 2 3 6" xfId="18769" xr:uid="{00000000-0005-0000-0000-000052490000}"/>
    <cellStyle name="Normal 20 2 2 3 6 2" xfId="18770" xr:uid="{00000000-0005-0000-0000-000053490000}"/>
    <cellStyle name="Normal 20 2 2 3 7" xfId="18771" xr:uid="{00000000-0005-0000-0000-000054490000}"/>
    <cellStyle name="Normal 20 2 2 3 7 2" xfId="18772" xr:uid="{00000000-0005-0000-0000-000055490000}"/>
    <cellStyle name="Normal 20 2 2 3 8" xfId="18773" xr:uid="{00000000-0005-0000-0000-000056490000}"/>
    <cellStyle name="Normal 20 2 2 4" xfId="18774" xr:uid="{00000000-0005-0000-0000-000057490000}"/>
    <cellStyle name="Normal 20 2 2 4 2" xfId="18775" xr:uid="{00000000-0005-0000-0000-000058490000}"/>
    <cellStyle name="Normal 20 2 2 4 2 2" xfId="18776" xr:uid="{00000000-0005-0000-0000-000059490000}"/>
    <cellStyle name="Normal 20 2 2 4 2 2 2" xfId="18777" xr:uid="{00000000-0005-0000-0000-00005A490000}"/>
    <cellStyle name="Normal 20 2 2 4 2 3" xfId="18778" xr:uid="{00000000-0005-0000-0000-00005B490000}"/>
    <cellStyle name="Normal 20 2 2 4 3" xfId="18779" xr:uid="{00000000-0005-0000-0000-00005C490000}"/>
    <cellStyle name="Normal 20 2 2 4 3 2" xfId="18780" xr:uid="{00000000-0005-0000-0000-00005D490000}"/>
    <cellStyle name="Normal 20 2 2 4 3 2 2" xfId="18781" xr:uid="{00000000-0005-0000-0000-00005E490000}"/>
    <cellStyle name="Normal 20 2 2 4 3 3" xfId="18782" xr:uid="{00000000-0005-0000-0000-00005F490000}"/>
    <cellStyle name="Normal 20 2 2 4 4" xfId="18783" xr:uid="{00000000-0005-0000-0000-000060490000}"/>
    <cellStyle name="Normal 20 2 2 4 4 2" xfId="18784" xr:uid="{00000000-0005-0000-0000-000061490000}"/>
    <cellStyle name="Normal 20 2 2 4 4 2 2" xfId="18785" xr:uid="{00000000-0005-0000-0000-000062490000}"/>
    <cellStyle name="Normal 20 2 2 4 4 3" xfId="18786" xr:uid="{00000000-0005-0000-0000-000063490000}"/>
    <cellStyle name="Normal 20 2 2 4 5" xfId="18787" xr:uid="{00000000-0005-0000-0000-000064490000}"/>
    <cellStyle name="Normal 20 2 2 4 5 2" xfId="18788" xr:uid="{00000000-0005-0000-0000-000065490000}"/>
    <cellStyle name="Normal 20 2 2 4 6" xfId="18789" xr:uid="{00000000-0005-0000-0000-000066490000}"/>
    <cellStyle name="Normal 20 2 2 4 6 2" xfId="18790" xr:uid="{00000000-0005-0000-0000-000067490000}"/>
    <cellStyle name="Normal 20 2 2 4 7" xfId="18791" xr:uid="{00000000-0005-0000-0000-000068490000}"/>
    <cellStyle name="Normal 20 2 2 5" xfId="18792" xr:uid="{00000000-0005-0000-0000-000069490000}"/>
    <cellStyle name="Normal 20 2 2 5 2" xfId="18793" xr:uid="{00000000-0005-0000-0000-00006A490000}"/>
    <cellStyle name="Normal 20 2 2 5 2 2" xfId="18794" xr:uid="{00000000-0005-0000-0000-00006B490000}"/>
    <cellStyle name="Normal 20 2 2 5 2 2 2" xfId="18795" xr:uid="{00000000-0005-0000-0000-00006C490000}"/>
    <cellStyle name="Normal 20 2 2 5 2 3" xfId="18796" xr:uid="{00000000-0005-0000-0000-00006D490000}"/>
    <cellStyle name="Normal 20 2 2 5 3" xfId="18797" xr:uid="{00000000-0005-0000-0000-00006E490000}"/>
    <cellStyle name="Normal 20 2 2 5 3 2" xfId="18798" xr:uid="{00000000-0005-0000-0000-00006F490000}"/>
    <cellStyle name="Normal 20 2 2 5 3 2 2" xfId="18799" xr:uid="{00000000-0005-0000-0000-000070490000}"/>
    <cellStyle name="Normal 20 2 2 5 3 3" xfId="18800" xr:uid="{00000000-0005-0000-0000-000071490000}"/>
    <cellStyle name="Normal 20 2 2 5 4" xfId="18801" xr:uid="{00000000-0005-0000-0000-000072490000}"/>
    <cellStyle name="Normal 20 2 2 5 4 2" xfId="18802" xr:uid="{00000000-0005-0000-0000-000073490000}"/>
    <cellStyle name="Normal 20 2 2 5 4 2 2" xfId="18803" xr:uid="{00000000-0005-0000-0000-000074490000}"/>
    <cellStyle name="Normal 20 2 2 5 4 3" xfId="18804" xr:uid="{00000000-0005-0000-0000-000075490000}"/>
    <cellStyle name="Normal 20 2 2 5 5" xfId="18805" xr:uid="{00000000-0005-0000-0000-000076490000}"/>
    <cellStyle name="Normal 20 2 2 5 5 2" xfId="18806" xr:uid="{00000000-0005-0000-0000-000077490000}"/>
    <cellStyle name="Normal 20 2 2 5 6" xfId="18807" xr:uid="{00000000-0005-0000-0000-000078490000}"/>
    <cellStyle name="Normal 20 2 2 5 6 2" xfId="18808" xr:uid="{00000000-0005-0000-0000-000079490000}"/>
    <cellStyle name="Normal 20 2 2 5 7" xfId="18809" xr:uid="{00000000-0005-0000-0000-00007A490000}"/>
    <cellStyle name="Normal 20 2 2 6" xfId="18810" xr:uid="{00000000-0005-0000-0000-00007B490000}"/>
    <cellStyle name="Normal 20 2 2 6 2" xfId="18811" xr:uid="{00000000-0005-0000-0000-00007C490000}"/>
    <cellStyle name="Normal 20 2 2 6 2 2" xfId="18812" xr:uid="{00000000-0005-0000-0000-00007D490000}"/>
    <cellStyle name="Normal 20 2 2 6 3" xfId="18813" xr:uid="{00000000-0005-0000-0000-00007E490000}"/>
    <cellStyle name="Normal 20 2 2 7" xfId="18814" xr:uid="{00000000-0005-0000-0000-00007F490000}"/>
    <cellStyle name="Normal 20 2 2 7 2" xfId="18815" xr:uid="{00000000-0005-0000-0000-000080490000}"/>
    <cellStyle name="Normal 20 2 2 7 2 2" xfId="18816" xr:uid="{00000000-0005-0000-0000-000081490000}"/>
    <cellStyle name="Normal 20 2 2 7 3" xfId="18817" xr:uid="{00000000-0005-0000-0000-000082490000}"/>
    <cellStyle name="Normal 20 2 2 8" xfId="18818" xr:uid="{00000000-0005-0000-0000-000083490000}"/>
    <cellStyle name="Normal 20 2 2 8 2" xfId="18819" xr:uid="{00000000-0005-0000-0000-000084490000}"/>
    <cellStyle name="Normal 20 2 2 8 2 2" xfId="18820" xr:uid="{00000000-0005-0000-0000-000085490000}"/>
    <cellStyle name="Normal 20 2 2 8 3" xfId="18821" xr:uid="{00000000-0005-0000-0000-000086490000}"/>
    <cellStyle name="Normal 20 2 2 9" xfId="18822" xr:uid="{00000000-0005-0000-0000-000087490000}"/>
    <cellStyle name="Normal 20 2 2 9 2" xfId="18823" xr:uid="{00000000-0005-0000-0000-000088490000}"/>
    <cellStyle name="Normal 20 2 3" xfId="18824" xr:uid="{00000000-0005-0000-0000-000089490000}"/>
    <cellStyle name="Normal 20 2 3 10" xfId="18825" xr:uid="{00000000-0005-0000-0000-00008A490000}"/>
    <cellStyle name="Normal 20 2 3 10 2" xfId="18826" xr:uid="{00000000-0005-0000-0000-00008B490000}"/>
    <cellStyle name="Normal 20 2 3 11" xfId="18827" xr:uid="{00000000-0005-0000-0000-00008C490000}"/>
    <cellStyle name="Normal 20 2 3 2" xfId="18828" xr:uid="{00000000-0005-0000-0000-00008D490000}"/>
    <cellStyle name="Normal 20 2 3 2 2" xfId="18829" xr:uid="{00000000-0005-0000-0000-00008E490000}"/>
    <cellStyle name="Normal 20 2 3 2 2 2" xfId="18830" xr:uid="{00000000-0005-0000-0000-00008F490000}"/>
    <cellStyle name="Normal 20 2 3 2 2 2 2" xfId="18831" xr:uid="{00000000-0005-0000-0000-000090490000}"/>
    <cellStyle name="Normal 20 2 3 2 2 2 2 2" xfId="18832" xr:uid="{00000000-0005-0000-0000-000091490000}"/>
    <cellStyle name="Normal 20 2 3 2 2 2 3" xfId="18833" xr:uid="{00000000-0005-0000-0000-000092490000}"/>
    <cellStyle name="Normal 20 2 3 2 2 3" xfId="18834" xr:uid="{00000000-0005-0000-0000-000093490000}"/>
    <cellStyle name="Normal 20 2 3 2 2 3 2" xfId="18835" xr:uid="{00000000-0005-0000-0000-000094490000}"/>
    <cellStyle name="Normal 20 2 3 2 2 3 2 2" xfId="18836" xr:uid="{00000000-0005-0000-0000-000095490000}"/>
    <cellStyle name="Normal 20 2 3 2 2 3 3" xfId="18837" xr:uid="{00000000-0005-0000-0000-000096490000}"/>
    <cellStyle name="Normal 20 2 3 2 2 4" xfId="18838" xr:uid="{00000000-0005-0000-0000-000097490000}"/>
    <cellStyle name="Normal 20 2 3 2 2 4 2" xfId="18839" xr:uid="{00000000-0005-0000-0000-000098490000}"/>
    <cellStyle name="Normal 20 2 3 2 2 4 2 2" xfId="18840" xr:uid="{00000000-0005-0000-0000-000099490000}"/>
    <cellStyle name="Normal 20 2 3 2 2 4 3" xfId="18841" xr:uid="{00000000-0005-0000-0000-00009A490000}"/>
    <cellStyle name="Normal 20 2 3 2 2 5" xfId="18842" xr:uid="{00000000-0005-0000-0000-00009B490000}"/>
    <cellStyle name="Normal 20 2 3 2 2 5 2" xfId="18843" xr:uid="{00000000-0005-0000-0000-00009C490000}"/>
    <cellStyle name="Normal 20 2 3 2 2 6" xfId="18844" xr:uid="{00000000-0005-0000-0000-00009D490000}"/>
    <cellStyle name="Normal 20 2 3 2 2 6 2" xfId="18845" xr:uid="{00000000-0005-0000-0000-00009E490000}"/>
    <cellStyle name="Normal 20 2 3 2 2 7" xfId="18846" xr:uid="{00000000-0005-0000-0000-00009F490000}"/>
    <cellStyle name="Normal 20 2 3 2 3" xfId="18847" xr:uid="{00000000-0005-0000-0000-0000A0490000}"/>
    <cellStyle name="Normal 20 2 3 2 3 2" xfId="18848" xr:uid="{00000000-0005-0000-0000-0000A1490000}"/>
    <cellStyle name="Normal 20 2 3 2 3 2 2" xfId="18849" xr:uid="{00000000-0005-0000-0000-0000A2490000}"/>
    <cellStyle name="Normal 20 2 3 2 3 2 2 2" xfId="18850" xr:uid="{00000000-0005-0000-0000-0000A3490000}"/>
    <cellStyle name="Normal 20 2 3 2 3 2 3" xfId="18851" xr:uid="{00000000-0005-0000-0000-0000A4490000}"/>
    <cellStyle name="Normal 20 2 3 2 3 3" xfId="18852" xr:uid="{00000000-0005-0000-0000-0000A5490000}"/>
    <cellStyle name="Normal 20 2 3 2 3 3 2" xfId="18853" xr:uid="{00000000-0005-0000-0000-0000A6490000}"/>
    <cellStyle name="Normal 20 2 3 2 3 3 2 2" xfId="18854" xr:uid="{00000000-0005-0000-0000-0000A7490000}"/>
    <cellStyle name="Normal 20 2 3 2 3 3 3" xfId="18855" xr:uid="{00000000-0005-0000-0000-0000A8490000}"/>
    <cellStyle name="Normal 20 2 3 2 3 4" xfId="18856" xr:uid="{00000000-0005-0000-0000-0000A9490000}"/>
    <cellStyle name="Normal 20 2 3 2 3 4 2" xfId="18857" xr:uid="{00000000-0005-0000-0000-0000AA490000}"/>
    <cellStyle name="Normal 20 2 3 2 3 4 2 2" xfId="18858" xr:uid="{00000000-0005-0000-0000-0000AB490000}"/>
    <cellStyle name="Normal 20 2 3 2 3 4 3" xfId="18859" xr:uid="{00000000-0005-0000-0000-0000AC490000}"/>
    <cellStyle name="Normal 20 2 3 2 3 5" xfId="18860" xr:uid="{00000000-0005-0000-0000-0000AD490000}"/>
    <cellStyle name="Normal 20 2 3 2 3 5 2" xfId="18861" xr:uid="{00000000-0005-0000-0000-0000AE490000}"/>
    <cellStyle name="Normal 20 2 3 2 3 6" xfId="18862" xr:uid="{00000000-0005-0000-0000-0000AF490000}"/>
    <cellStyle name="Normal 20 2 3 2 3 6 2" xfId="18863" xr:uid="{00000000-0005-0000-0000-0000B0490000}"/>
    <cellStyle name="Normal 20 2 3 2 3 7" xfId="18864" xr:uid="{00000000-0005-0000-0000-0000B1490000}"/>
    <cellStyle name="Normal 20 2 3 2 4" xfId="18865" xr:uid="{00000000-0005-0000-0000-0000B2490000}"/>
    <cellStyle name="Normal 20 2 3 2 4 2" xfId="18866" xr:uid="{00000000-0005-0000-0000-0000B3490000}"/>
    <cellStyle name="Normal 20 2 3 2 4 2 2" xfId="18867" xr:uid="{00000000-0005-0000-0000-0000B4490000}"/>
    <cellStyle name="Normal 20 2 3 2 4 3" xfId="18868" xr:uid="{00000000-0005-0000-0000-0000B5490000}"/>
    <cellStyle name="Normal 20 2 3 2 5" xfId="18869" xr:uid="{00000000-0005-0000-0000-0000B6490000}"/>
    <cellStyle name="Normal 20 2 3 2 5 2" xfId="18870" xr:uid="{00000000-0005-0000-0000-0000B7490000}"/>
    <cellStyle name="Normal 20 2 3 2 5 2 2" xfId="18871" xr:uid="{00000000-0005-0000-0000-0000B8490000}"/>
    <cellStyle name="Normal 20 2 3 2 5 3" xfId="18872" xr:uid="{00000000-0005-0000-0000-0000B9490000}"/>
    <cellStyle name="Normal 20 2 3 2 6" xfId="18873" xr:uid="{00000000-0005-0000-0000-0000BA490000}"/>
    <cellStyle name="Normal 20 2 3 2 6 2" xfId="18874" xr:uid="{00000000-0005-0000-0000-0000BB490000}"/>
    <cellStyle name="Normal 20 2 3 2 6 2 2" xfId="18875" xr:uid="{00000000-0005-0000-0000-0000BC490000}"/>
    <cellStyle name="Normal 20 2 3 2 6 3" xfId="18876" xr:uid="{00000000-0005-0000-0000-0000BD490000}"/>
    <cellStyle name="Normal 20 2 3 2 7" xfId="18877" xr:uid="{00000000-0005-0000-0000-0000BE490000}"/>
    <cellStyle name="Normal 20 2 3 2 7 2" xfId="18878" xr:uid="{00000000-0005-0000-0000-0000BF490000}"/>
    <cellStyle name="Normal 20 2 3 2 8" xfId="18879" xr:uid="{00000000-0005-0000-0000-0000C0490000}"/>
    <cellStyle name="Normal 20 2 3 2 8 2" xfId="18880" xr:uid="{00000000-0005-0000-0000-0000C1490000}"/>
    <cellStyle name="Normal 20 2 3 2 9" xfId="18881" xr:uid="{00000000-0005-0000-0000-0000C2490000}"/>
    <cellStyle name="Normal 20 2 3 3" xfId="18882" xr:uid="{00000000-0005-0000-0000-0000C3490000}"/>
    <cellStyle name="Normal 20 2 3 3 2" xfId="18883" xr:uid="{00000000-0005-0000-0000-0000C4490000}"/>
    <cellStyle name="Normal 20 2 3 3 2 2" xfId="18884" xr:uid="{00000000-0005-0000-0000-0000C5490000}"/>
    <cellStyle name="Normal 20 2 3 3 2 2 2" xfId="18885" xr:uid="{00000000-0005-0000-0000-0000C6490000}"/>
    <cellStyle name="Normal 20 2 3 3 2 2 2 2" xfId="18886" xr:uid="{00000000-0005-0000-0000-0000C7490000}"/>
    <cellStyle name="Normal 20 2 3 3 2 2 3" xfId="18887" xr:uid="{00000000-0005-0000-0000-0000C8490000}"/>
    <cellStyle name="Normal 20 2 3 3 2 3" xfId="18888" xr:uid="{00000000-0005-0000-0000-0000C9490000}"/>
    <cellStyle name="Normal 20 2 3 3 2 3 2" xfId="18889" xr:uid="{00000000-0005-0000-0000-0000CA490000}"/>
    <cellStyle name="Normal 20 2 3 3 2 3 2 2" xfId="18890" xr:uid="{00000000-0005-0000-0000-0000CB490000}"/>
    <cellStyle name="Normal 20 2 3 3 2 3 3" xfId="18891" xr:uid="{00000000-0005-0000-0000-0000CC490000}"/>
    <cellStyle name="Normal 20 2 3 3 2 4" xfId="18892" xr:uid="{00000000-0005-0000-0000-0000CD490000}"/>
    <cellStyle name="Normal 20 2 3 3 2 4 2" xfId="18893" xr:uid="{00000000-0005-0000-0000-0000CE490000}"/>
    <cellStyle name="Normal 20 2 3 3 2 4 2 2" xfId="18894" xr:uid="{00000000-0005-0000-0000-0000CF490000}"/>
    <cellStyle name="Normal 20 2 3 3 2 4 3" xfId="18895" xr:uid="{00000000-0005-0000-0000-0000D0490000}"/>
    <cellStyle name="Normal 20 2 3 3 2 5" xfId="18896" xr:uid="{00000000-0005-0000-0000-0000D1490000}"/>
    <cellStyle name="Normal 20 2 3 3 2 5 2" xfId="18897" xr:uid="{00000000-0005-0000-0000-0000D2490000}"/>
    <cellStyle name="Normal 20 2 3 3 2 6" xfId="18898" xr:uid="{00000000-0005-0000-0000-0000D3490000}"/>
    <cellStyle name="Normal 20 2 3 3 2 6 2" xfId="18899" xr:uid="{00000000-0005-0000-0000-0000D4490000}"/>
    <cellStyle name="Normal 20 2 3 3 2 7" xfId="18900" xr:uid="{00000000-0005-0000-0000-0000D5490000}"/>
    <cellStyle name="Normal 20 2 3 3 3" xfId="18901" xr:uid="{00000000-0005-0000-0000-0000D6490000}"/>
    <cellStyle name="Normal 20 2 3 3 3 2" xfId="18902" xr:uid="{00000000-0005-0000-0000-0000D7490000}"/>
    <cellStyle name="Normal 20 2 3 3 3 2 2" xfId="18903" xr:uid="{00000000-0005-0000-0000-0000D8490000}"/>
    <cellStyle name="Normal 20 2 3 3 3 3" xfId="18904" xr:uid="{00000000-0005-0000-0000-0000D9490000}"/>
    <cellStyle name="Normal 20 2 3 3 4" xfId="18905" xr:uid="{00000000-0005-0000-0000-0000DA490000}"/>
    <cellStyle name="Normal 20 2 3 3 4 2" xfId="18906" xr:uid="{00000000-0005-0000-0000-0000DB490000}"/>
    <cellStyle name="Normal 20 2 3 3 4 2 2" xfId="18907" xr:uid="{00000000-0005-0000-0000-0000DC490000}"/>
    <cellStyle name="Normal 20 2 3 3 4 3" xfId="18908" xr:uid="{00000000-0005-0000-0000-0000DD490000}"/>
    <cellStyle name="Normal 20 2 3 3 5" xfId="18909" xr:uid="{00000000-0005-0000-0000-0000DE490000}"/>
    <cellStyle name="Normal 20 2 3 3 5 2" xfId="18910" xr:uid="{00000000-0005-0000-0000-0000DF490000}"/>
    <cellStyle name="Normal 20 2 3 3 5 2 2" xfId="18911" xr:uid="{00000000-0005-0000-0000-0000E0490000}"/>
    <cellStyle name="Normal 20 2 3 3 5 3" xfId="18912" xr:uid="{00000000-0005-0000-0000-0000E1490000}"/>
    <cellStyle name="Normal 20 2 3 3 6" xfId="18913" xr:uid="{00000000-0005-0000-0000-0000E2490000}"/>
    <cellStyle name="Normal 20 2 3 3 6 2" xfId="18914" xr:uid="{00000000-0005-0000-0000-0000E3490000}"/>
    <cellStyle name="Normal 20 2 3 3 7" xfId="18915" xr:uid="{00000000-0005-0000-0000-0000E4490000}"/>
    <cellStyle name="Normal 20 2 3 3 7 2" xfId="18916" xr:uid="{00000000-0005-0000-0000-0000E5490000}"/>
    <cellStyle name="Normal 20 2 3 3 8" xfId="18917" xr:uid="{00000000-0005-0000-0000-0000E6490000}"/>
    <cellStyle name="Normal 20 2 3 4" xfId="18918" xr:uid="{00000000-0005-0000-0000-0000E7490000}"/>
    <cellStyle name="Normal 20 2 3 4 2" xfId="18919" xr:uid="{00000000-0005-0000-0000-0000E8490000}"/>
    <cellStyle name="Normal 20 2 3 4 2 2" xfId="18920" xr:uid="{00000000-0005-0000-0000-0000E9490000}"/>
    <cellStyle name="Normal 20 2 3 4 2 2 2" xfId="18921" xr:uid="{00000000-0005-0000-0000-0000EA490000}"/>
    <cellStyle name="Normal 20 2 3 4 2 3" xfId="18922" xr:uid="{00000000-0005-0000-0000-0000EB490000}"/>
    <cellStyle name="Normal 20 2 3 4 3" xfId="18923" xr:uid="{00000000-0005-0000-0000-0000EC490000}"/>
    <cellStyle name="Normal 20 2 3 4 3 2" xfId="18924" xr:uid="{00000000-0005-0000-0000-0000ED490000}"/>
    <cellStyle name="Normal 20 2 3 4 3 2 2" xfId="18925" xr:uid="{00000000-0005-0000-0000-0000EE490000}"/>
    <cellStyle name="Normal 20 2 3 4 3 3" xfId="18926" xr:uid="{00000000-0005-0000-0000-0000EF490000}"/>
    <cellStyle name="Normal 20 2 3 4 4" xfId="18927" xr:uid="{00000000-0005-0000-0000-0000F0490000}"/>
    <cellStyle name="Normal 20 2 3 4 4 2" xfId="18928" xr:uid="{00000000-0005-0000-0000-0000F1490000}"/>
    <cellStyle name="Normal 20 2 3 4 4 2 2" xfId="18929" xr:uid="{00000000-0005-0000-0000-0000F2490000}"/>
    <cellStyle name="Normal 20 2 3 4 4 3" xfId="18930" xr:uid="{00000000-0005-0000-0000-0000F3490000}"/>
    <cellStyle name="Normal 20 2 3 4 5" xfId="18931" xr:uid="{00000000-0005-0000-0000-0000F4490000}"/>
    <cellStyle name="Normal 20 2 3 4 5 2" xfId="18932" xr:uid="{00000000-0005-0000-0000-0000F5490000}"/>
    <cellStyle name="Normal 20 2 3 4 6" xfId="18933" xr:uid="{00000000-0005-0000-0000-0000F6490000}"/>
    <cellStyle name="Normal 20 2 3 4 6 2" xfId="18934" xr:uid="{00000000-0005-0000-0000-0000F7490000}"/>
    <cellStyle name="Normal 20 2 3 4 7" xfId="18935" xr:uid="{00000000-0005-0000-0000-0000F8490000}"/>
    <cellStyle name="Normal 20 2 3 5" xfId="18936" xr:uid="{00000000-0005-0000-0000-0000F9490000}"/>
    <cellStyle name="Normal 20 2 3 5 2" xfId="18937" xr:uid="{00000000-0005-0000-0000-0000FA490000}"/>
    <cellStyle name="Normal 20 2 3 5 2 2" xfId="18938" xr:uid="{00000000-0005-0000-0000-0000FB490000}"/>
    <cellStyle name="Normal 20 2 3 5 2 2 2" xfId="18939" xr:uid="{00000000-0005-0000-0000-0000FC490000}"/>
    <cellStyle name="Normal 20 2 3 5 2 3" xfId="18940" xr:uid="{00000000-0005-0000-0000-0000FD490000}"/>
    <cellStyle name="Normal 20 2 3 5 3" xfId="18941" xr:uid="{00000000-0005-0000-0000-0000FE490000}"/>
    <cellStyle name="Normal 20 2 3 5 3 2" xfId="18942" xr:uid="{00000000-0005-0000-0000-0000FF490000}"/>
    <cellStyle name="Normal 20 2 3 5 3 2 2" xfId="18943" xr:uid="{00000000-0005-0000-0000-0000004A0000}"/>
    <cellStyle name="Normal 20 2 3 5 3 3" xfId="18944" xr:uid="{00000000-0005-0000-0000-0000014A0000}"/>
    <cellStyle name="Normal 20 2 3 5 4" xfId="18945" xr:uid="{00000000-0005-0000-0000-0000024A0000}"/>
    <cellStyle name="Normal 20 2 3 5 4 2" xfId="18946" xr:uid="{00000000-0005-0000-0000-0000034A0000}"/>
    <cellStyle name="Normal 20 2 3 5 4 2 2" xfId="18947" xr:uid="{00000000-0005-0000-0000-0000044A0000}"/>
    <cellStyle name="Normal 20 2 3 5 4 3" xfId="18948" xr:uid="{00000000-0005-0000-0000-0000054A0000}"/>
    <cellStyle name="Normal 20 2 3 5 5" xfId="18949" xr:uid="{00000000-0005-0000-0000-0000064A0000}"/>
    <cellStyle name="Normal 20 2 3 5 5 2" xfId="18950" xr:uid="{00000000-0005-0000-0000-0000074A0000}"/>
    <cellStyle name="Normal 20 2 3 5 6" xfId="18951" xr:uid="{00000000-0005-0000-0000-0000084A0000}"/>
    <cellStyle name="Normal 20 2 3 5 6 2" xfId="18952" xr:uid="{00000000-0005-0000-0000-0000094A0000}"/>
    <cellStyle name="Normal 20 2 3 5 7" xfId="18953" xr:uid="{00000000-0005-0000-0000-00000A4A0000}"/>
    <cellStyle name="Normal 20 2 3 6" xfId="18954" xr:uid="{00000000-0005-0000-0000-00000B4A0000}"/>
    <cellStyle name="Normal 20 2 3 6 2" xfId="18955" xr:uid="{00000000-0005-0000-0000-00000C4A0000}"/>
    <cellStyle name="Normal 20 2 3 6 2 2" xfId="18956" xr:uid="{00000000-0005-0000-0000-00000D4A0000}"/>
    <cellStyle name="Normal 20 2 3 6 3" xfId="18957" xr:uid="{00000000-0005-0000-0000-00000E4A0000}"/>
    <cellStyle name="Normal 20 2 3 7" xfId="18958" xr:uid="{00000000-0005-0000-0000-00000F4A0000}"/>
    <cellStyle name="Normal 20 2 3 7 2" xfId="18959" xr:uid="{00000000-0005-0000-0000-0000104A0000}"/>
    <cellStyle name="Normal 20 2 3 7 2 2" xfId="18960" xr:uid="{00000000-0005-0000-0000-0000114A0000}"/>
    <cellStyle name="Normal 20 2 3 7 3" xfId="18961" xr:uid="{00000000-0005-0000-0000-0000124A0000}"/>
    <cellStyle name="Normal 20 2 3 8" xfId="18962" xr:uid="{00000000-0005-0000-0000-0000134A0000}"/>
    <cellStyle name="Normal 20 2 3 8 2" xfId="18963" xr:uid="{00000000-0005-0000-0000-0000144A0000}"/>
    <cellStyle name="Normal 20 2 3 8 2 2" xfId="18964" xr:uid="{00000000-0005-0000-0000-0000154A0000}"/>
    <cellStyle name="Normal 20 2 3 8 3" xfId="18965" xr:uid="{00000000-0005-0000-0000-0000164A0000}"/>
    <cellStyle name="Normal 20 2 3 9" xfId="18966" xr:uid="{00000000-0005-0000-0000-0000174A0000}"/>
    <cellStyle name="Normal 20 2 3 9 2" xfId="18967" xr:uid="{00000000-0005-0000-0000-0000184A0000}"/>
    <cellStyle name="Normal 20 2 4" xfId="18968" xr:uid="{00000000-0005-0000-0000-0000194A0000}"/>
    <cellStyle name="Normal 20 2 4 2" xfId="18969" xr:uid="{00000000-0005-0000-0000-00001A4A0000}"/>
    <cellStyle name="Normal 20 2 4 2 2" xfId="18970" xr:uid="{00000000-0005-0000-0000-00001B4A0000}"/>
    <cellStyle name="Normal 20 2 4 2 2 2" xfId="18971" xr:uid="{00000000-0005-0000-0000-00001C4A0000}"/>
    <cellStyle name="Normal 20 2 4 2 2 2 2" xfId="18972" xr:uid="{00000000-0005-0000-0000-00001D4A0000}"/>
    <cellStyle name="Normal 20 2 4 2 2 3" xfId="18973" xr:uid="{00000000-0005-0000-0000-00001E4A0000}"/>
    <cellStyle name="Normal 20 2 4 2 3" xfId="18974" xr:uid="{00000000-0005-0000-0000-00001F4A0000}"/>
    <cellStyle name="Normal 20 2 4 2 3 2" xfId="18975" xr:uid="{00000000-0005-0000-0000-0000204A0000}"/>
    <cellStyle name="Normal 20 2 4 2 3 2 2" xfId="18976" xr:uid="{00000000-0005-0000-0000-0000214A0000}"/>
    <cellStyle name="Normal 20 2 4 2 3 3" xfId="18977" xr:uid="{00000000-0005-0000-0000-0000224A0000}"/>
    <cellStyle name="Normal 20 2 4 2 4" xfId="18978" xr:uid="{00000000-0005-0000-0000-0000234A0000}"/>
    <cellStyle name="Normal 20 2 4 2 4 2" xfId="18979" xr:uid="{00000000-0005-0000-0000-0000244A0000}"/>
    <cellStyle name="Normal 20 2 4 2 4 2 2" xfId="18980" xr:uid="{00000000-0005-0000-0000-0000254A0000}"/>
    <cellStyle name="Normal 20 2 4 2 4 3" xfId="18981" xr:uid="{00000000-0005-0000-0000-0000264A0000}"/>
    <cellStyle name="Normal 20 2 4 2 5" xfId="18982" xr:uid="{00000000-0005-0000-0000-0000274A0000}"/>
    <cellStyle name="Normal 20 2 4 2 5 2" xfId="18983" xr:uid="{00000000-0005-0000-0000-0000284A0000}"/>
    <cellStyle name="Normal 20 2 4 2 6" xfId="18984" xr:uid="{00000000-0005-0000-0000-0000294A0000}"/>
    <cellStyle name="Normal 20 2 4 2 6 2" xfId="18985" xr:uid="{00000000-0005-0000-0000-00002A4A0000}"/>
    <cellStyle name="Normal 20 2 4 2 7" xfId="18986" xr:uid="{00000000-0005-0000-0000-00002B4A0000}"/>
    <cellStyle name="Normal 20 2 4 3" xfId="18987" xr:uid="{00000000-0005-0000-0000-00002C4A0000}"/>
    <cellStyle name="Normal 20 2 4 3 2" xfId="18988" xr:uid="{00000000-0005-0000-0000-00002D4A0000}"/>
    <cellStyle name="Normal 20 2 4 3 2 2" xfId="18989" xr:uid="{00000000-0005-0000-0000-00002E4A0000}"/>
    <cellStyle name="Normal 20 2 4 3 2 2 2" xfId="18990" xr:uid="{00000000-0005-0000-0000-00002F4A0000}"/>
    <cellStyle name="Normal 20 2 4 3 2 3" xfId="18991" xr:uid="{00000000-0005-0000-0000-0000304A0000}"/>
    <cellStyle name="Normal 20 2 4 3 3" xfId="18992" xr:uid="{00000000-0005-0000-0000-0000314A0000}"/>
    <cellStyle name="Normal 20 2 4 3 3 2" xfId="18993" xr:uid="{00000000-0005-0000-0000-0000324A0000}"/>
    <cellStyle name="Normal 20 2 4 3 3 2 2" xfId="18994" xr:uid="{00000000-0005-0000-0000-0000334A0000}"/>
    <cellStyle name="Normal 20 2 4 3 3 3" xfId="18995" xr:uid="{00000000-0005-0000-0000-0000344A0000}"/>
    <cellStyle name="Normal 20 2 4 3 4" xfId="18996" xr:uid="{00000000-0005-0000-0000-0000354A0000}"/>
    <cellStyle name="Normal 20 2 4 3 4 2" xfId="18997" xr:uid="{00000000-0005-0000-0000-0000364A0000}"/>
    <cellStyle name="Normal 20 2 4 3 4 2 2" xfId="18998" xr:uid="{00000000-0005-0000-0000-0000374A0000}"/>
    <cellStyle name="Normal 20 2 4 3 4 3" xfId="18999" xr:uid="{00000000-0005-0000-0000-0000384A0000}"/>
    <cellStyle name="Normal 20 2 4 3 5" xfId="19000" xr:uid="{00000000-0005-0000-0000-0000394A0000}"/>
    <cellStyle name="Normal 20 2 4 3 5 2" xfId="19001" xr:uid="{00000000-0005-0000-0000-00003A4A0000}"/>
    <cellStyle name="Normal 20 2 4 3 6" xfId="19002" xr:uid="{00000000-0005-0000-0000-00003B4A0000}"/>
    <cellStyle name="Normal 20 2 4 3 6 2" xfId="19003" xr:uid="{00000000-0005-0000-0000-00003C4A0000}"/>
    <cellStyle name="Normal 20 2 4 3 7" xfId="19004" xr:uid="{00000000-0005-0000-0000-00003D4A0000}"/>
    <cellStyle name="Normal 20 2 4 4" xfId="19005" xr:uid="{00000000-0005-0000-0000-00003E4A0000}"/>
    <cellStyle name="Normal 20 2 4 4 2" xfId="19006" xr:uid="{00000000-0005-0000-0000-00003F4A0000}"/>
    <cellStyle name="Normal 20 2 4 4 2 2" xfId="19007" xr:uid="{00000000-0005-0000-0000-0000404A0000}"/>
    <cellStyle name="Normal 20 2 4 4 3" xfId="19008" xr:uid="{00000000-0005-0000-0000-0000414A0000}"/>
    <cellStyle name="Normal 20 2 4 5" xfId="19009" xr:uid="{00000000-0005-0000-0000-0000424A0000}"/>
    <cellStyle name="Normal 20 2 4 5 2" xfId="19010" xr:uid="{00000000-0005-0000-0000-0000434A0000}"/>
    <cellStyle name="Normal 20 2 4 5 2 2" xfId="19011" xr:uid="{00000000-0005-0000-0000-0000444A0000}"/>
    <cellStyle name="Normal 20 2 4 5 3" xfId="19012" xr:uid="{00000000-0005-0000-0000-0000454A0000}"/>
    <cellStyle name="Normal 20 2 4 6" xfId="19013" xr:uid="{00000000-0005-0000-0000-0000464A0000}"/>
    <cellStyle name="Normal 20 2 4 6 2" xfId="19014" xr:uid="{00000000-0005-0000-0000-0000474A0000}"/>
    <cellStyle name="Normal 20 2 4 6 2 2" xfId="19015" xr:uid="{00000000-0005-0000-0000-0000484A0000}"/>
    <cellStyle name="Normal 20 2 4 6 3" xfId="19016" xr:uid="{00000000-0005-0000-0000-0000494A0000}"/>
    <cellStyle name="Normal 20 2 4 7" xfId="19017" xr:uid="{00000000-0005-0000-0000-00004A4A0000}"/>
    <cellStyle name="Normal 20 2 4 7 2" xfId="19018" xr:uid="{00000000-0005-0000-0000-00004B4A0000}"/>
    <cellStyle name="Normal 20 2 4 8" xfId="19019" xr:uid="{00000000-0005-0000-0000-00004C4A0000}"/>
    <cellStyle name="Normal 20 2 4 8 2" xfId="19020" xr:uid="{00000000-0005-0000-0000-00004D4A0000}"/>
    <cellStyle name="Normal 20 2 4 9" xfId="19021" xr:uid="{00000000-0005-0000-0000-00004E4A0000}"/>
    <cellStyle name="Normal 20 2 5" xfId="19022" xr:uid="{00000000-0005-0000-0000-00004F4A0000}"/>
    <cellStyle name="Normal 20 2 5 2" xfId="19023" xr:uid="{00000000-0005-0000-0000-0000504A0000}"/>
    <cellStyle name="Normal 20 2 5 2 2" xfId="19024" xr:uid="{00000000-0005-0000-0000-0000514A0000}"/>
    <cellStyle name="Normal 20 2 5 2 2 2" xfId="19025" xr:uid="{00000000-0005-0000-0000-0000524A0000}"/>
    <cellStyle name="Normal 20 2 5 2 2 2 2" xfId="19026" xr:uid="{00000000-0005-0000-0000-0000534A0000}"/>
    <cellStyle name="Normal 20 2 5 2 2 3" xfId="19027" xr:uid="{00000000-0005-0000-0000-0000544A0000}"/>
    <cellStyle name="Normal 20 2 5 2 3" xfId="19028" xr:uid="{00000000-0005-0000-0000-0000554A0000}"/>
    <cellStyle name="Normal 20 2 5 2 3 2" xfId="19029" xr:uid="{00000000-0005-0000-0000-0000564A0000}"/>
    <cellStyle name="Normal 20 2 5 2 3 2 2" xfId="19030" xr:uid="{00000000-0005-0000-0000-0000574A0000}"/>
    <cellStyle name="Normal 20 2 5 2 3 3" xfId="19031" xr:uid="{00000000-0005-0000-0000-0000584A0000}"/>
    <cellStyle name="Normal 20 2 5 2 4" xfId="19032" xr:uid="{00000000-0005-0000-0000-0000594A0000}"/>
    <cellStyle name="Normal 20 2 5 2 4 2" xfId="19033" xr:uid="{00000000-0005-0000-0000-00005A4A0000}"/>
    <cellStyle name="Normal 20 2 5 2 4 2 2" xfId="19034" xr:uid="{00000000-0005-0000-0000-00005B4A0000}"/>
    <cellStyle name="Normal 20 2 5 2 4 3" xfId="19035" xr:uid="{00000000-0005-0000-0000-00005C4A0000}"/>
    <cellStyle name="Normal 20 2 5 2 5" xfId="19036" xr:uid="{00000000-0005-0000-0000-00005D4A0000}"/>
    <cellStyle name="Normal 20 2 5 2 5 2" xfId="19037" xr:uid="{00000000-0005-0000-0000-00005E4A0000}"/>
    <cellStyle name="Normal 20 2 5 2 6" xfId="19038" xr:uid="{00000000-0005-0000-0000-00005F4A0000}"/>
    <cellStyle name="Normal 20 2 5 2 6 2" xfId="19039" xr:uid="{00000000-0005-0000-0000-0000604A0000}"/>
    <cellStyle name="Normal 20 2 5 2 7" xfId="19040" xr:uid="{00000000-0005-0000-0000-0000614A0000}"/>
    <cellStyle name="Normal 20 2 5 3" xfId="19041" xr:uid="{00000000-0005-0000-0000-0000624A0000}"/>
    <cellStyle name="Normal 20 2 5 3 2" xfId="19042" xr:uid="{00000000-0005-0000-0000-0000634A0000}"/>
    <cellStyle name="Normal 20 2 5 3 2 2" xfId="19043" xr:uid="{00000000-0005-0000-0000-0000644A0000}"/>
    <cellStyle name="Normal 20 2 5 3 3" xfId="19044" xr:uid="{00000000-0005-0000-0000-0000654A0000}"/>
    <cellStyle name="Normal 20 2 5 4" xfId="19045" xr:uid="{00000000-0005-0000-0000-0000664A0000}"/>
    <cellStyle name="Normal 20 2 5 4 2" xfId="19046" xr:uid="{00000000-0005-0000-0000-0000674A0000}"/>
    <cellStyle name="Normal 20 2 5 4 2 2" xfId="19047" xr:uid="{00000000-0005-0000-0000-0000684A0000}"/>
    <cellStyle name="Normal 20 2 5 4 3" xfId="19048" xr:uid="{00000000-0005-0000-0000-0000694A0000}"/>
    <cellStyle name="Normal 20 2 5 5" xfId="19049" xr:uid="{00000000-0005-0000-0000-00006A4A0000}"/>
    <cellStyle name="Normal 20 2 5 5 2" xfId="19050" xr:uid="{00000000-0005-0000-0000-00006B4A0000}"/>
    <cellStyle name="Normal 20 2 5 5 2 2" xfId="19051" xr:uid="{00000000-0005-0000-0000-00006C4A0000}"/>
    <cellStyle name="Normal 20 2 5 5 3" xfId="19052" xr:uid="{00000000-0005-0000-0000-00006D4A0000}"/>
    <cellStyle name="Normal 20 2 5 6" xfId="19053" xr:uid="{00000000-0005-0000-0000-00006E4A0000}"/>
    <cellStyle name="Normal 20 2 5 6 2" xfId="19054" xr:uid="{00000000-0005-0000-0000-00006F4A0000}"/>
    <cellStyle name="Normal 20 2 5 7" xfId="19055" xr:uid="{00000000-0005-0000-0000-0000704A0000}"/>
    <cellStyle name="Normal 20 2 5 7 2" xfId="19056" xr:uid="{00000000-0005-0000-0000-0000714A0000}"/>
    <cellStyle name="Normal 20 2 5 8" xfId="19057" xr:uid="{00000000-0005-0000-0000-0000724A0000}"/>
    <cellStyle name="Normal 20 2 6" xfId="19058" xr:uid="{00000000-0005-0000-0000-0000734A0000}"/>
    <cellStyle name="Normal 20 2 6 2" xfId="19059" xr:uid="{00000000-0005-0000-0000-0000744A0000}"/>
    <cellStyle name="Normal 20 2 6 2 2" xfId="19060" xr:uid="{00000000-0005-0000-0000-0000754A0000}"/>
    <cellStyle name="Normal 20 2 6 2 2 2" xfId="19061" xr:uid="{00000000-0005-0000-0000-0000764A0000}"/>
    <cellStyle name="Normal 20 2 6 2 3" xfId="19062" xr:uid="{00000000-0005-0000-0000-0000774A0000}"/>
    <cellStyle name="Normal 20 2 6 3" xfId="19063" xr:uid="{00000000-0005-0000-0000-0000784A0000}"/>
    <cellStyle name="Normal 20 2 6 3 2" xfId="19064" xr:uid="{00000000-0005-0000-0000-0000794A0000}"/>
    <cellStyle name="Normal 20 2 6 3 2 2" xfId="19065" xr:uid="{00000000-0005-0000-0000-00007A4A0000}"/>
    <cellStyle name="Normal 20 2 6 3 3" xfId="19066" xr:uid="{00000000-0005-0000-0000-00007B4A0000}"/>
    <cellStyle name="Normal 20 2 6 4" xfId="19067" xr:uid="{00000000-0005-0000-0000-00007C4A0000}"/>
    <cellStyle name="Normal 20 2 6 4 2" xfId="19068" xr:uid="{00000000-0005-0000-0000-00007D4A0000}"/>
    <cellStyle name="Normal 20 2 6 4 2 2" xfId="19069" xr:uid="{00000000-0005-0000-0000-00007E4A0000}"/>
    <cellStyle name="Normal 20 2 6 4 3" xfId="19070" xr:uid="{00000000-0005-0000-0000-00007F4A0000}"/>
    <cellStyle name="Normal 20 2 6 5" xfId="19071" xr:uid="{00000000-0005-0000-0000-0000804A0000}"/>
    <cellStyle name="Normal 20 2 6 5 2" xfId="19072" xr:uid="{00000000-0005-0000-0000-0000814A0000}"/>
    <cellStyle name="Normal 20 2 6 6" xfId="19073" xr:uid="{00000000-0005-0000-0000-0000824A0000}"/>
    <cellStyle name="Normal 20 2 6 6 2" xfId="19074" xr:uid="{00000000-0005-0000-0000-0000834A0000}"/>
    <cellStyle name="Normal 20 2 6 7" xfId="19075" xr:uid="{00000000-0005-0000-0000-0000844A0000}"/>
    <cellStyle name="Normal 20 2 7" xfId="19076" xr:uid="{00000000-0005-0000-0000-0000854A0000}"/>
    <cellStyle name="Normal 20 2 7 2" xfId="19077" xr:uid="{00000000-0005-0000-0000-0000864A0000}"/>
    <cellStyle name="Normal 20 2 7 2 2" xfId="19078" xr:uid="{00000000-0005-0000-0000-0000874A0000}"/>
    <cellStyle name="Normal 20 2 7 2 2 2" xfId="19079" xr:uid="{00000000-0005-0000-0000-0000884A0000}"/>
    <cellStyle name="Normal 20 2 7 2 3" xfId="19080" xr:uid="{00000000-0005-0000-0000-0000894A0000}"/>
    <cellStyle name="Normal 20 2 7 3" xfId="19081" xr:uid="{00000000-0005-0000-0000-00008A4A0000}"/>
    <cellStyle name="Normal 20 2 7 3 2" xfId="19082" xr:uid="{00000000-0005-0000-0000-00008B4A0000}"/>
    <cellStyle name="Normal 20 2 7 3 2 2" xfId="19083" xr:uid="{00000000-0005-0000-0000-00008C4A0000}"/>
    <cellStyle name="Normal 20 2 7 3 3" xfId="19084" xr:uid="{00000000-0005-0000-0000-00008D4A0000}"/>
    <cellStyle name="Normal 20 2 7 4" xfId="19085" xr:uid="{00000000-0005-0000-0000-00008E4A0000}"/>
    <cellStyle name="Normal 20 2 7 4 2" xfId="19086" xr:uid="{00000000-0005-0000-0000-00008F4A0000}"/>
    <cellStyle name="Normal 20 2 7 4 2 2" xfId="19087" xr:uid="{00000000-0005-0000-0000-0000904A0000}"/>
    <cellStyle name="Normal 20 2 7 4 3" xfId="19088" xr:uid="{00000000-0005-0000-0000-0000914A0000}"/>
    <cellStyle name="Normal 20 2 7 5" xfId="19089" xr:uid="{00000000-0005-0000-0000-0000924A0000}"/>
    <cellStyle name="Normal 20 2 7 5 2" xfId="19090" xr:uid="{00000000-0005-0000-0000-0000934A0000}"/>
    <cellStyle name="Normal 20 2 7 6" xfId="19091" xr:uid="{00000000-0005-0000-0000-0000944A0000}"/>
    <cellStyle name="Normal 20 2 7 6 2" xfId="19092" xr:uid="{00000000-0005-0000-0000-0000954A0000}"/>
    <cellStyle name="Normal 20 2 7 7" xfId="19093" xr:uid="{00000000-0005-0000-0000-0000964A0000}"/>
    <cellStyle name="Normal 20 2 8" xfId="19094" xr:uid="{00000000-0005-0000-0000-0000974A0000}"/>
    <cellStyle name="Normal 20 2 8 2" xfId="19095" xr:uid="{00000000-0005-0000-0000-0000984A0000}"/>
    <cellStyle name="Normal 20 2 8 2 2" xfId="19096" xr:uid="{00000000-0005-0000-0000-0000994A0000}"/>
    <cellStyle name="Normal 20 2 8 3" xfId="19097" xr:uid="{00000000-0005-0000-0000-00009A4A0000}"/>
    <cellStyle name="Normal 20 2 9" xfId="19098" xr:uid="{00000000-0005-0000-0000-00009B4A0000}"/>
    <cellStyle name="Normal 20 2 9 2" xfId="19099" xr:uid="{00000000-0005-0000-0000-00009C4A0000}"/>
    <cellStyle name="Normal 20 2 9 2 2" xfId="19100" xr:uid="{00000000-0005-0000-0000-00009D4A0000}"/>
    <cellStyle name="Normal 20 2 9 3" xfId="19101" xr:uid="{00000000-0005-0000-0000-00009E4A0000}"/>
    <cellStyle name="Normal 20 2_Confidential Information" xfId="19102" xr:uid="{00000000-0005-0000-0000-00009F4A0000}"/>
    <cellStyle name="Normal 20 3" xfId="19103" xr:uid="{00000000-0005-0000-0000-0000A04A0000}"/>
    <cellStyle name="Normal 20 3 10" xfId="19104" xr:uid="{00000000-0005-0000-0000-0000A14A0000}"/>
    <cellStyle name="Normal 20 3 10 2" xfId="19105" xr:uid="{00000000-0005-0000-0000-0000A24A0000}"/>
    <cellStyle name="Normal 20 3 10 2 2" xfId="19106" xr:uid="{00000000-0005-0000-0000-0000A34A0000}"/>
    <cellStyle name="Normal 20 3 10 3" xfId="19107" xr:uid="{00000000-0005-0000-0000-0000A44A0000}"/>
    <cellStyle name="Normal 20 3 11" xfId="19108" xr:uid="{00000000-0005-0000-0000-0000A54A0000}"/>
    <cellStyle name="Normal 20 3 11 2" xfId="19109" xr:uid="{00000000-0005-0000-0000-0000A64A0000}"/>
    <cellStyle name="Normal 20 3 12" xfId="19110" xr:uid="{00000000-0005-0000-0000-0000A74A0000}"/>
    <cellStyle name="Normal 20 3 12 2" xfId="19111" xr:uid="{00000000-0005-0000-0000-0000A84A0000}"/>
    <cellStyle name="Normal 20 3 13" xfId="19112" xr:uid="{00000000-0005-0000-0000-0000A94A0000}"/>
    <cellStyle name="Normal 20 3 2" xfId="19113" xr:uid="{00000000-0005-0000-0000-0000AA4A0000}"/>
    <cellStyle name="Normal 20 3 2 10" xfId="19114" xr:uid="{00000000-0005-0000-0000-0000AB4A0000}"/>
    <cellStyle name="Normal 20 3 2 10 2" xfId="19115" xr:uid="{00000000-0005-0000-0000-0000AC4A0000}"/>
    <cellStyle name="Normal 20 3 2 11" xfId="19116" xr:uid="{00000000-0005-0000-0000-0000AD4A0000}"/>
    <cellStyle name="Normal 20 3 2 2" xfId="19117" xr:uid="{00000000-0005-0000-0000-0000AE4A0000}"/>
    <cellStyle name="Normal 20 3 2 2 2" xfId="19118" xr:uid="{00000000-0005-0000-0000-0000AF4A0000}"/>
    <cellStyle name="Normal 20 3 2 2 2 2" xfId="19119" xr:uid="{00000000-0005-0000-0000-0000B04A0000}"/>
    <cellStyle name="Normal 20 3 2 2 2 2 2" xfId="19120" xr:uid="{00000000-0005-0000-0000-0000B14A0000}"/>
    <cellStyle name="Normal 20 3 2 2 2 2 2 2" xfId="19121" xr:uid="{00000000-0005-0000-0000-0000B24A0000}"/>
    <cellStyle name="Normal 20 3 2 2 2 2 3" xfId="19122" xr:uid="{00000000-0005-0000-0000-0000B34A0000}"/>
    <cellStyle name="Normal 20 3 2 2 2 3" xfId="19123" xr:uid="{00000000-0005-0000-0000-0000B44A0000}"/>
    <cellStyle name="Normal 20 3 2 2 2 3 2" xfId="19124" xr:uid="{00000000-0005-0000-0000-0000B54A0000}"/>
    <cellStyle name="Normal 20 3 2 2 2 3 2 2" xfId="19125" xr:uid="{00000000-0005-0000-0000-0000B64A0000}"/>
    <cellStyle name="Normal 20 3 2 2 2 3 3" xfId="19126" xr:uid="{00000000-0005-0000-0000-0000B74A0000}"/>
    <cellStyle name="Normal 20 3 2 2 2 4" xfId="19127" xr:uid="{00000000-0005-0000-0000-0000B84A0000}"/>
    <cellStyle name="Normal 20 3 2 2 2 4 2" xfId="19128" xr:uid="{00000000-0005-0000-0000-0000B94A0000}"/>
    <cellStyle name="Normal 20 3 2 2 2 4 2 2" xfId="19129" xr:uid="{00000000-0005-0000-0000-0000BA4A0000}"/>
    <cellStyle name="Normal 20 3 2 2 2 4 3" xfId="19130" xr:uid="{00000000-0005-0000-0000-0000BB4A0000}"/>
    <cellStyle name="Normal 20 3 2 2 2 5" xfId="19131" xr:uid="{00000000-0005-0000-0000-0000BC4A0000}"/>
    <cellStyle name="Normal 20 3 2 2 2 5 2" xfId="19132" xr:uid="{00000000-0005-0000-0000-0000BD4A0000}"/>
    <cellStyle name="Normal 20 3 2 2 2 6" xfId="19133" xr:uid="{00000000-0005-0000-0000-0000BE4A0000}"/>
    <cellStyle name="Normal 20 3 2 2 2 6 2" xfId="19134" xr:uid="{00000000-0005-0000-0000-0000BF4A0000}"/>
    <cellStyle name="Normal 20 3 2 2 2 7" xfId="19135" xr:uid="{00000000-0005-0000-0000-0000C04A0000}"/>
    <cellStyle name="Normal 20 3 2 2 3" xfId="19136" xr:uid="{00000000-0005-0000-0000-0000C14A0000}"/>
    <cellStyle name="Normal 20 3 2 2 3 2" xfId="19137" xr:uid="{00000000-0005-0000-0000-0000C24A0000}"/>
    <cellStyle name="Normal 20 3 2 2 3 2 2" xfId="19138" xr:uid="{00000000-0005-0000-0000-0000C34A0000}"/>
    <cellStyle name="Normal 20 3 2 2 3 2 2 2" xfId="19139" xr:uid="{00000000-0005-0000-0000-0000C44A0000}"/>
    <cellStyle name="Normal 20 3 2 2 3 2 3" xfId="19140" xr:uid="{00000000-0005-0000-0000-0000C54A0000}"/>
    <cellStyle name="Normal 20 3 2 2 3 3" xfId="19141" xr:uid="{00000000-0005-0000-0000-0000C64A0000}"/>
    <cellStyle name="Normal 20 3 2 2 3 3 2" xfId="19142" xr:uid="{00000000-0005-0000-0000-0000C74A0000}"/>
    <cellStyle name="Normal 20 3 2 2 3 3 2 2" xfId="19143" xr:uid="{00000000-0005-0000-0000-0000C84A0000}"/>
    <cellStyle name="Normal 20 3 2 2 3 3 3" xfId="19144" xr:uid="{00000000-0005-0000-0000-0000C94A0000}"/>
    <cellStyle name="Normal 20 3 2 2 3 4" xfId="19145" xr:uid="{00000000-0005-0000-0000-0000CA4A0000}"/>
    <cellStyle name="Normal 20 3 2 2 3 4 2" xfId="19146" xr:uid="{00000000-0005-0000-0000-0000CB4A0000}"/>
    <cellStyle name="Normal 20 3 2 2 3 4 2 2" xfId="19147" xr:uid="{00000000-0005-0000-0000-0000CC4A0000}"/>
    <cellStyle name="Normal 20 3 2 2 3 4 3" xfId="19148" xr:uid="{00000000-0005-0000-0000-0000CD4A0000}"/>
    <cellStyle name="Normal 20 3 2 2 3 5" xfId="19149" xr:uid="{00000000-0005-0000-0000-0000CE4A0000}"/>
    <cellStyle name="Normal 20 3 2 2 3 5 2" xfId="19150" xr:uid="{00000000-0005-0000-0000-0000CF4A0000}"/>
    <cellStyle name="Normal 20 3 2 2 3 6" xfId="19151" xr:uid="{00000000-0005-0000-0000-0000D04A0000}"/>
    <cellStyle name="Normal 20 3 2 2 3 6 2" xfId="19152" xr:uid="{00000000-0005-0000-0000-0000D14A0000}"/>
    <cellStyle name="Normal 20 3 2 2 3 7" xfId="19153" xr:uid="{00000000-0005-0000-0000-0000D24A0000}"/>
    <cellStyle name="Normal 20 3 2 2 4" xfId="19154" xr:uid="{00000000-0005-0000-0000-0000D34A0000}"/>
    <cellStyle name="Normal 20 3 2 2 4 2" xfId="19155" xr:uid="{00000000-0005-0000-0000-0000D44A0000}"/>
    <cellStyle name="Normal 20 3 2 2 4 2 2" xfId="19156" xr:uid="{00000000-0005-0000-0000-0000D54A0000}"/>
    <cellStyle name="Normal 20 3 2 2 4 3" xfId="19157" xr:uid="{00000000-0005-0000-0000-0000D64A0000}"/>
    <cellStyle name="Normal 20 3 2 2 5" xfId="19158" xr:uid="{00000000-0005-0000-0000-0000D74A0000}"/>
    <cellStyle name="Normal 20 3 2 2 5 2" xfId="19159" xr:uid="{00000000-0005-0000-0000-0000D84A0000}"/>
    <cellStyle name="Normal 20 3 2 2 5 2 2" xfId="19160" xr:uid="{00000000-0005-0000-0000-0000D94A0000}"/>
    <cellStyle name="Normal 20 3 2 2 5 3" xfId="19161" xr:uid="{00000000-0005-0000-0000-0000DA4A0000}"/>
    <cellStyle name="Normal 20 3 2 2 6" xfId="19162" xr:uid="{00000000-0005-0000-0000-0000DB4A0000}"/>
    <cellStyle name="Normal 20 3 2 2 6 2" xfId="19163" xr:uid="{00000000-0005-0000-0000-0000DC4A0000}"/>
    <cellStyle name="Normal 20 3 2 2 6 2 2" xfId="19164" xr:uid="{00000000-0005-0000-0000-0000DD4A0000}"/>
    <cellStyle name="Normal 20 3 2 2 6 3" xfId="19165" xr:uid="{00000000-0005-0000-0000-0000DE4A0000}"/>
    <cellStyle name="Normal 20 3 2 2 7" xfId="19166" xr:uid="{00000000-0005-0000-0000-0000DF4A0000}"/>
    <cellStyle name="Normal 20 3 2 2 7 2" xfId="19167" xr:uid="{00000000-0005-0000-0000-0000E04A0000}"/>
    <cellStyle name="Normal 20 3 2 2 8" xfId="19168" xr:uid="{00000000-0005-0000-0000-0000E14A0000}"/>
    <cellStyle name="Normal 20 3 2 2 8 2" xfId="19169" xr:uid="{00000000-0005-0000-0000-0000E24A0000}"/>
    <cellStyle name="Normal 20 3 2 2 9" xfId="19170" xr:uid="{00000000-0005-0000-0000-0000E34A0000}"/>
    <cellStyle name="Normal 20 3 2 3" xfId="19171" xr:uid="{00000000-0005-0000-0000-0000E44A0000}"/>
    <cellStyle name="Normal 20 3 2 3 2" xfId="19172" xr:uid="{00000000-0005-0000-0000-0000E54A0000}"/>
    <cellStyle name="Normal 20 3 2 3 2 2" xfId="19173" xr:uid="{00000000-0005-0000-0000-0000E64A0000}"/>
    <cellStyle name="Normal 20 3 2 3 2 2 2" xfId="19174" xr:uid="{00000000-0005-0000-0000-0000E74A0000}"/>
    <cellStyle name="Normal 20 3 2 3 2 2 2 2" xfId="19175" xr:uid="{00000000-0005-0000-0000-0000E84A0000}"/>
    <cellStyle name="Normal 20 3 2 3 2 2 3" xfId="19176" xr:uid="{00000000-0005-0000-0000-0000E94A0000}"/>
    <cellStyle name="Normal 20 3 2 3 2 3" xfId="19177" xr:uid="{00000000-0005-0000-0000-0000EA4A0000}"/>
    <cellStyle name="Normal 20 3 2 3 2 3 2" xfId="19178" xr:uid="{00000000-0005-0000-0000-0000EB4A0000}"/>
    <cellStyle name="Normal 20 3 2 3 2 3 2 2" xfId="19179" xr:uid="{00000000-0005-0000-0000-0000EC4A0000}"/>
    <cellStyle name="Normal 20 3 2 3 2 3 3" xfId="19180" xr:uid="{00000000-0005-0000-0000-0000ED4A0000}"/>
    <cellStyle name="Normal 20 3 2 3 2 4" xfId="19181" xr:uid="{00000000-0005-0000-0000-0000EE4A0000}"/>
    <cellStyle name="Normal 20 3 2 3 2 4 2" xfId="19182" xr:uid="{00000000-0005-0000-0000-0000EF4A0000}"/>
    <cellStyle name="Normal 20 3 2 3 2 4 2 2" xfId="19183" xr:uid="{00000000-0005-0000-0000-0000F04A0000}"/>
    <cellStyle name="Normal 20 3 2 3 2 4 3" xfId="19184" xr:uid="{00000000-0005-0000-0000-0000F14A0000}"/>
    <cellStyle name="Normal 20 3 2 3 2 5" xfId="19185" xr:uid="{00000000-0005-0000-0000-0000F24A0000}"/>
    <cellStyle name="Normal 20 3 2 3 2 5 2" xfId="19186" xr:uid="{00000000-0005-0000-0000-0000F34A0000}"/>
    <cellStyle name="Normal 20 3 2 3 2 6" xfId="19187" xr:uid="{00000000-0005-0000-0000-0000F44A0000}"/>
    <cellStyle name="Normal 20 3 2 3 2 6 2" xfId="19188" xr:uid="{00000000-0005-0000-0000-0000F54A0000}"/>
    <cellStyle name="Normal 20 3 2 3 2 7" xfId="19189" xr:uid="{00000000-0005-0000-0000-0000F64A0000}"/>
    <cellStyle name="Normal 20 3 2 3 3" xfId="19190" xr:uid="{00000000-0005-0000-0000-0000F74A0000}"/>
    <cellStyle name="Normal 20 3 2 3 3 2" xfId="19191" xr:uid="{00000000-0005-0000-0000-0000F84A0000}"/>
    <cellStyle name="Normal 20 3 2 3 3 2 2" xfId="19192" xr:uid="{00000000-0005-0000-0000-0000F94A0000}"/>
    <cellStyle name="Normal 20 3 2 3 3 3" xfId="19193" xr:uid="{00000000-0005-0000-0000-0000FA4A0000}"/>
    <cellStyle name="Normal 20 3 2 3 4" xfId="19194" xr:uid="{00000000-0005-0000-0000-0000FB4A0000}"/>
    <cellStyle name="Normal 20 3 2 3 4 2" xfId="19195" xr:uid="{00000000-0005-0000-0000-0000FC4A0000}"/>
    <cellStyle name="Normal 20 3 2 3 4 2 2" xfId="19196" xr:uid="{00000000-0005-0000-0000-0000FD4A0000}"/>
    <cellStyle name="Normal 20 3 2 3 4 3" xfId="19197" xr:uid="{00000000-0005-0000-0000-0000FE4A0000}"/>
    <cellStyle name="Normal 20 3 2 3 5" xfId="19198" xr:uid="{00000000-0005-0000-0000-0000FF4A0000}"/>
    <cellStyle name="Normal 20 3 2 3 5 2" xfId="19199" xr:uid="{00000000-0005-0000-0000-0000004B0000}"/>
    <cellStyle name="Normal 20 3 2 3 5 2 2" xfId="19200" xr:uid="{00000000-0005-0000-0000-0000014B0000}"/>
    <cellStyle name="Normal 20 3 2 3 5 3" xfId="19201" xr:uid="{00000000-0005-0000-0000-0000024B0000}"/>
    <cellStyle name="Normal 20 3 2 3 6" xfId="19202" xr:uid="{00000000-0005-0000-0000-0000034B0000}"/>
    <cellStyle name="Normal 20 3 2 3 6 2" xfId="19203" xr:uid="{00000000-0005-0000-0000-0000044B0000}"/>
    <cellStyle name="Normal 20 3 2 3 7" xfId="19204" xr:uid="{00000000-0005-0000-0000-0000054B0000}"/>
    <cellStyle name="Normal 20 3 2 3 7 2" xfId="19205" xr:uid="{00000000-0005-0000-0000-0000064B0000}"/>
    <cellStyle name="Normal 20 3 2 3 8" xfId="19206" xr:uid="{00000000-0005-0000-0000-0000074B0000}"/>
    <cellStyle name="Normal 20 3 2 4" xfId="19207" xr:uid="{00000000-0005-0000-0000-0000084B0000}"/>
    <cellStyle name="Normal 20 3 2 4 2" xfId="19208" xr:uid="{00000000-0005-0000-0000-0000094B0000}"/>
    <cellStyle name="Normal 20 3 2 4 2 2" xfId="19209" xr:uid="{00000000-0005-0000-0000-00000A4B0000}"/>
    <cellStyle name="Normal 20 3 2 4 2 2 2" xfId="19210" xr:uid="{00000000-0005-0000-0000-00000B4B0000}"/>
    <cellStyle name="Normal 20 3 2 4 2 3" xfId="19211" xr:uid="{00000000-0005-0000-0000-00000C4B0000}"/>
    <cellStyle name="Normal 20 3 2 4 3" xfId="19212" xr:uid="{00000000-0005-0000-0000-00000D4B0000}"/>
    <cellStyle name="Normal 20 3 2 4 3 2" xfId="19213" xr:uid="{00000000-0005-0000-0000-00000E4B0000}"/>
    <cellStyle name="Normal 20 3 2 4 3 2 2" xfId="19214" xr:uid="{00000000-0005-0000-0000-00000F4B0000}"/>
    <cellStyle name="Normal 20 3 2 4 3 3" xfId="19215" xr:uid="{00000000-0005-0000-0000-0000104B0000}"/>
    <cellStyle name="Normal 20 3 2 4 4" xfId="19216" xr:uid="{00000000-0005-0000-0000-0000114B0000}"/>
    <cellStyle name="Normal 20 3 2 4 4 2" xfId="19217" xr:uid="{00000000-0005-0000-0000-0000124B0000}"/>
    <cellStyle name="Normal 20 3 2 4 4 2 2" xfId="19218" xr:uid="{00000000-0005-0000-0000-0000134B0000}"/>
    <cellStyle name="Normal 20 3 2 4 4 3" xfId="19219" xr:uid="{00000000-0005-0000-0000-0000144B0000}"/>
    <cellStyle name="Normal 20 3 2 4 5" xfId="19220" xr:uid="{00000000-0005-0000-0000-0000154B0000}"/>
    <cellStyle name="Normal 20 3 2 4 5 2" xfId="19221" xr:uid="{00000000-0005-0000-0000-0000164B0000}"/>
    <cellStyle name="Normal 20 3 2 4 6" xfId="19222" xr:uid="{00000000-0005-0000-0000-0000174B0000}"/>
    <cellStyle name="Normal 20 3 2 4 6 2" xfId="19223" xr:uid="{00000000-0005-0000-0000-0000184B0000}"/>
    <cellStyle name="Normal 20 3 2 4 7" xfId="19224" xr:uid="{00000000-0005-0000-0000-0000194B0000}"/>
    <cellStyle name="Normal 20 3 2 5" xfId="19225" xr:uid="{00000000-0005-0000-0000-00001A4B0000}"/>
    <cellStyle name="Normal 20 3 2 5 2" xfId="19226" xr:uid="{00000000-0005-0000-0000-00001B4B0000}"/>
    <cellStyle name="Normal 20 3 2 5 2 2" xfId="19227" xr:uid="{00000000-0005-0000-0000-00001C4B0000}"/>
    <cellStyle name="Normal 20 3 2 5 2 2 2" xfId="19228" xr:uid="{00000000-0005-0000-0000-00001D4B0000}"/>
    <cellStyle name="Normal 20 3 2 5 2 3" xfId="19229" xr:uid="{00000000-0005-0000-0000-00001E4B0000}"/>
    <cellStyle name="Normal 20 3 2 5 3" xfId="19230" xr:uid="{00000000-0005-0000-0000-00001F4B0000}"/>
    <cellStyle name="Normal 20 3 2 5 3 2" xfId="19231" xr:uid="{00000000-0005-0000-0000-0000204B0000}"/>
    <cellStyle name="Normal 20 3 2 5 3 2 2" xfId="19232" xr:uid="{00000000-0005-0000-0000-0000214B0000}"/>
    <cellStyle name="Normal 20 3 2 5 3 3" xfId="19233" xr:uid="{00000000-0005-0000-0000-0000224B0000}"/>
    <cellStyle name="Normal 20 3 2 5 4" xfId="19234" xr:uid="{00000000-0005-0000-0000-0000234B0000}"/>
    <cellStyle name="Normal 20 3 2 5 4 2" xfId="19235" xr:uid="{00000000-0005-0000-0000-0000244B0000}"/>
    <cellStyle name="Normal 20 3 2 5 4 2 2" xfId="19236" xr:uid="{00000000-0005-0000-0000-0000254B0000}"/>
    <cellStyle name="Normal 20 3 2 5 4 3" xfId="19237" xr:uid="{00000000-0005-0000-0000-0000264B0000}"/>
    <cellStyle name="Normal 20 3 2 5 5" xfId="19238" xr:uid="{00000000-0005-0000-0000-0000274B0000}"/>
    <cellStyle name="Normal 20 3 2 5 5 2" xfId="19239" xr:uid="{00000000-0005-0000-0000-0000284B0000}"/>
    <cellStyle name="Normal 20 3 2 5 6" xfId="19240" xr:uid="{00000000-0005-0000-0000-0000294B0000}"/>
    <cellStyle name="Normal 20 3 2 5 6 2" xfId="19241" xr:uid="{00000000-0005-0000-0000-00002A4B0000}"/>
    <cellStyle name="Normal 20 3 2 5 7" xfId="19242" xr:uid="{00000000-0005-0000-0000-00002B4B0000}"/>
    <cellStyle name="Normal 20 3 2 6" xfId="19243" xr:uid="{00000000-0005-0000-0000-00002C4B0000}"/>
    <cellStyle name="Normal 20 3 2 6 2" xfId="19244" xr:uid="{00000000-0005-0000-0000-00002D4B0000}"/>
    <cellStyle name="Normal 20 3 2 6 2 2" xfId="19245" xr:uid="{00000000-0005-0000-0000-00002E4B0000}"/>
    <cellStyle name="Normal 20 3 2 6 3" xfId="19246" xr:uid="{00000000-0005-0000-0000-00002F4B0000}"/>
    <cellStyle name="Normal 20 3 2 7" xfId="19247" xr:uid="{00000000-0005-0000-0000-0000304B0000}"/>
    <cellStyle name="Normal 20 3 2 7 2" xfId="19248" xr:uid="{00000000-0005-0000-0000-0000314B0000}"/>
    <cellStyle name="Normal 20 3 2 7 2 2" xfId="19249" xr:uid="{00000000-0005-0000-0000-0000324B0000}"/>
    <cellStyle name="Normal 20 3 2 7 3" xfId="19250" xr:uid="{00000000-0005-0000-0000-0000334B0000}"/>
    <cellStyle name="Normal 20 3 2 8" xfId="19251" xr:uid="{00000000-0005-0000-0000-0000344B0000}"/>
    <cellStyle name="Normal 20 3 2 8 2" xfId="19252" xr:uid="{00000000-0005-0000-0000-0000354B0000}"/>
    <cellStyle name="Normal 20 3 2 8 2 2" xfId="19253" xr:uid="{00000000-0005-0000-0000-0000364B0000}"/>
    <cellStyle name="Normal 20 3 2 8 3" xfId="19254" xr:uid="{00000000-0005-0000-0000-0000374B0000}"/>
    <cellStyle name="Normal 20 3 2 9" xfId="19255" xr:uid="{00000000-0005-0000-0000-0000384B0000}"/>
    <cellStyle name="Normal 20 3 2 9 2" xfId="19256" xr:uid="{00000000-0005-0000-0000-0000394B0000}"/>
    <cellStyle name="Normal 20 3 3" xfId="19257" xr:uid="{00000000-0005-0000-0000-00003A4B0000}"/>
    <cellStyle name="Normal 20 3 3 10" xfId="19258" xr:uid="{00000000-0005-0000-0000-00003B4B0000}"/>
    <cellStyle name="Normal 20 3 3 10 2" xfId="19259" xr:uid="{00000000-0005-0000-0000-00003C4B0000}"/>
    <cellStyle name="Normal 20 3 3 11" xfId="19260" xr:uid="{00000000-0005-0000-0000-00003D4B0000}"/>
    <cellStyle name="Normal 20 3 3 2" xfId="19261" xr:uid="{00000000-0005-0000-0000-00003E4B0000}"/>
    <cellStyle name="Normal 20 3 3 2 2" xfId="19262" xr:uid="{00000000-0005-0000-0000-00003F4B0000}"/>
    <cellStyle name="Normal 20 3 3 2 2 2" xfId="19263" xr:uid="{00000000-0005-0000-0000-0000404B0000}"/>
    <cellStyle name="Normal 20 3 3 2 2 2 2" xfId="19264" xr:uid="{00000000-0005-0000-0000-0000414B0000}"/>
    <cellStyle name="Normal 20 3 3 2 2 2 2 2" xfId="19265" xr:uid="{00000000-0005-0000-0000-0000424B0000}"/>
    <cellStyle name="Normal 20 3 3 2 2 2 3" xfId="19266" xr:uid="{00000000-0005-0000-0000-0000434B0000}"/>
    <cellStyle name="Normal 20 3 3 2 2 3" xfId="19267" xr:uid="{00000000-0005-0000-0000-0000444B0000}"/>
    <cellStyle name="Normal 20 3 3 2 2 3 2" xfId="19268" xr:uid="{00000000-0005-0000-0000-0000454B0000}"/>
    <cellStyle name="Normal 20 3 3 2 2 3 2 2" xfId="19269" xr:uid="{00000000-0005-0000-0000-0000464B0000}"/>
    <cellStyle name="Normal 20 3 3 2 2 3 3" xfId="19270" xr:uid="{00000000-0005-0000-0000-0000474B0000}"/>
    <cellStyle name="Normal 20 3 3 2 2 4" xfId="19271" xr:uid="{00000000-0005-0000-0000-0000484B0000}"/>
    <cellStyle name="Normal 20 3 3 2 2 4 2" xfId="19272" xr:uid="{00000000-0005-0000-0000-0000494B0000}"/>
    <cellStyle name="Normal 20 3 3 2 2 4 2 2" xfId="19273" xr:uid="{00000000-0005-0000-0000-00004A4B0000}"/>
    <cellStyle name="Normal 20 3 3 2 2 4 3" xfId="19274" xr:uid="{00000000-0005-0000-0000-00004B4B0000}"/>
    <cellStyle name="Normal 20 3 3 2 2 5" xfId="19275" xr:uid="{00000000-0005-0000-0000-00004C4B0000}"/>
    <cellStyle name="Normal 20 3 3 2 2 5 2" xfId="19276" xr:uid="{00000000-0005-0000-0000-00004D4B0000}"/>
    <cellStyle name="Normal 20 3 3 2 2 6" xfId="19277" xr:uid="{00000000-0005-0000-0000-00004E4B0000}"/>
    <cellStyle name="Normal 20 3 3 2 2 6 2" xfId="19278" xr:uid="{00000000-0005-0000-0000-00004F4B0000}"/>
    <cellStyle name="Normal 20 3 3 2 2 7" xfId="19279" xr:uid="{00000000-0005-0000-0000-0000504B0000}"/>
    <cellStyle name="Normal 20 3 3 2 3" xfId="19280" xr:uid="{00000000-0005-0000-0000-0000514B0000}"/>
    <cellStyle name="Normal 20 3 3 2 3 2" xfId="19281" xr:uid="{00000000-0005-0000-0000-0000524B0000}"/>
    <cellStyle name="Normal 20 3 3 2 3 2 2" xfId="19282" xr:uid="{00000000-0005-0000-0000-0000534B0000}"/>
    <cellStyle name="Normal 20 3 3 2 3 2 2 2" xfId="19283" xr:uid="{00000000-0005-0000-0000-0000544B0000}"/>
    <cellStyle name="Normal 20 3 3 2 3 2 3" xfId="19284" xr:uid="{00000000-0005-0000-0000-0000554B0000}"/>
    <cellStyle name="Normal 20 3 3 2 3 3" xfId="19285" xr:uid="{00000000-0005-0000-0000-0000564B0000}"/>
    <cellStyle name="Normal 20 3 3 2 3 3 2" xfId="19286" xr:uid="{00000000-0005-0000-0000-0000574B0000}"/>
    <cellStyle name="Normal 20 3 3 2 3 3 2 2" xfId="19287" xr:uid="{00000000-0005-0000-0000-0000584B0000}"/>
    <cellStyle name="Normal 20 3 3 2 3 3 3" xfId="19288" xr:uid="{00000000-0005-0000-0000-0000594B0000}"/>
    <cellStyle name="Normal 20 3 3 2 3 4" xfId="19289" xr:uid="{00000000-0005-0000-0000-00005A4B0000}"/>
    <cellStyle name="Normal 20 3 3 2 3 4 2" xfId="19290" xr:uid="{00000000-0005-0000-0000-00005B4B0000}"/>
    <cellStyle name="Normal 20 3 3 2 3 4 2 2" xfId="19291" xr:uid="{00000000-0005-0000-0000-00005C4B0000}"/>
    <cellStyle name="Normal 20 3 3 2 3 4 3" xfId="19292" xr:uid="{00000000-0005-0000-0000-00005D4B0000}"/>
    <cellStyle name="Normal 20 3 3 2 3 5" xfId="19293" xr:uid="{00000000-0005-0000-0000-00005E4B0000}"/>
    <cellStyle name="Normal 20 3 3 2 3 5 2" xfId="19294" xr:uid="{00000000-0005-0000-0000-00005F4B0000}"/>
    <cellStyle name="Normal 20 3 3 2 3 6" xfId="19295" xr:uid="{00000000-0005-0000-0000-0000604B0000}"/>
    <cellStyle name="Normal 20 3 3 2 3 6 2" xfId="19296" xr:uid="{00000000-0005-0000-0000-0000614B0000}"/>
    <cellStyle name="Normal 20 3 3 2 3 7" xfId="19297" xr:uid="{00000000-0005-0000-0000-0000624B0000}"/>
    <cellStyle name="Normal 20 3 3 2 4" xfId="19298" xr:uid="{00000000-0005-0000-0000-0000634B0000}"/>
    <cellStyle name="Normal 20 3 3 2 4 2" xfId="19299" xr:uid="{00000000-0005-0000-0000-0000644B0000}"/>
    <cellStyle name="Normal 20 3 3 2 4 2 2" xfId="19300" xr:uid="{00000000-0005-0000-0000-0000654B0000}"/>
    <cellStyle name="Normal 20 3 3 2 4 3" xfId="19301" xr:uid="{00000000-0005-0000-0000-0000664B0000}"/>
    <cellStyle name="Normal 20 3 3 2 5" xfId="19302" xr:uid="{00000000-0005-0000-0000-0000674B0000}"/>
    <cellStyle name="Normal 20 3 3 2 5 2" xfId="19303" xr:uid="{00000000-0005-0000-0000-0000684B0000}"/>
    <cellStyle name="Normal 20 3 3 2 5 2 2" xfId="19304" xr:uid="{00000000-0005-0000-0000-0000694B0000}"/>
    <cellStyle name="Normal 20 3 3 2 5 3" xfId="19305" xr:uid="{00000000-0005-0000-0000-00006A4B0000}"/>
    <cellStyle name="Normal 20 3 3 2 6" xfId="19306" xr:uid="{00000000-0005-0000-0000-00006B4B0000}"/>
    <cellStyle name="Normal 20 3 3 2 6 2" xfId="19307" xr:uid="{00000000-0005-0000-0000-00006C4B0000}"/>
    <cellStyle name="Normal 20 3 3 2 6 2 2" xfId="19308" xr:uid="{00000000-0005-0000-0000-00006D4B0000}"/>
    <cellStyle name="Normal 20 3 3 2 6 3" xfId="19309" xr:uid="{00000000-0005-0000-0000-00006E4B0000}"/>
    <cellStyle name="Normal 20 3 3 2 7" xfId="19310" xr:uid="{00000000-0005-0000-0000-00006F4B0000}"/>
    <cellStyle name="Normal 20 3 3 2 7 2" xfId="19311" xr:uid="{00000000-0005-0000-0000-0000704B0000}"/>
    <cellStyle name="Normal 20 3 3 2 8" xfId="19312" xr:uid="{00000000-0005-0000-0000-0000714B0000}"/>
    <cellStyle name="Normal 20 3 3 2 8 2" xfId="19313" xr:uid="{00000000-0005-0000-0000-0000724B0000}"/>
    <cellStyle name="Normal 20 3 3 2 9" xfId="19314" xr:uid="{00000000-0005-0000-0000-0000734B0000}"/>
    <cellStyle name="Normal 20 3 3 3" xfId="19315" xr:uid="{00000000-0005-0000-0000-0000744B0000}"/>
    <cellStyle name="Normal 20 3 3 3 2" xfId="19316" xr:uid="{00000000-0005-0000-0000-0000754B0000}"/>
    <cellStyle name="Normal 20 3 3 3 2 2" xfId="19317" xr:uid="{00000000-0005-0000-0000-0000764B0000}"/>
    <cellStyle name="Normal 20 3 3 3 2 2 2" xfId="19318" xr:uid="{00000000-0005-0000-0000-0000774B0000}"/>
    <cellStyle name="Normal 20 3 3 3 2 2 2 2" xfId="19319" xr:uid="{00000000-0005-0000-0000-0000784B0000}"/>
    <cellStyle name="Normal 20 3 3 3 2 2 3" xfId="19320" xr:uid="{00000000-0005-0000-0000-0000794B0000}"/>
    <cellStyle name="Normal 20 3 3 3 2 3" xfId="19321" xr:uid="{00000000-0005-0000-0000-00007A4B0000}"/>
    <cellStyle name="Normal 20 3 3 3 2 3 2" xfId="19322" xr:uid="{00000000-0005-0000-0000-00007B4B0000}"/>
    <cellStyle name="Normal 20 3 3 3 2 3 2 2" xfId="19323" xr:uid="{00000000-0005-0000-0000-00007C4B0000}"/>
    <cellStyle name="Normal 20 3 3 3 2 3 3" xfId="19324" xr:uid="{00000000-0005-0000-0000-00007D4B0000}"/>
    <cellStyle name="Normal 20 3 3 3 2 4" xfId="19325" xr:uid="{00000000-0005-0000-0000-00007E4B0000}"/>
    <cellStyle name="Normal 20 3 3 3 2 4 2" xfId="19326" xr:uid="{00000000-0005-0000-0000-00007F4B0000}"/>
    <cellStyle name="Normal 20 3 3 3 2 4 2 2" xfId="19327" xr:uid="{00000000-0005-0000-0000-0000804B0000}"/>
    <cellStyle name="Normal 20 3 3 3 2 4 3" xfId="19328" xr:uid="{00000000-0005-0000-0000-0000814B0000}"/>
    <cellStyle name="Normal 20 3 3 3 2 5" xfId="19329" xr:uid="{00000000-0005-0000-0000-0000824B0000}"/>
    <cellStyle name="Normal 20 3 3 3 2 5 2" xfId="19330" xr:uid="{00000000-0005-0000-0000-0000834B0000}"/>
    <cellStyle name="Normal 20 3 3 3 2 6" xfId="19331" xr:uid="{00000000-0005-0000-0000-0000844B0000}"/>
    <cellStyle name="Normal 20 3 3 3 2 6 2" xfId="19332" xr:uid="{00000000-0005-0000-0000-0000854B0000}"/>
    <cellStyle name="Normal 20 3 3 3 2 7" xfId="19333" xr:uid="{00000000-0005-0000-0000-0000864B0000}"/>
    <cellStyle name="Normal 20 3 3 3 3" xfId="19334" xr:uid="{00000000-0005-0000-0000-0000874B0000}"/>
    <cellStyle name="Normal 20 3 3 3 3 2" xfId="19335" xr:uid="{00000000-0005-0000-0000-0000884B0000}"/>
    <cellStyle name="Normal 20 3 3 3 3 2 2" xfId="19336" xr:uid="{00000000-0005-0000-0000-0000894B0000}"/>
    <cellStyle name="Normal 20 3 3 3 3 3" xfId="19337" xr:uid="{00000000-0005-0000-0000-00008A4B0000}"/>
    <cellStyle name="Normal 20 3 3 3 4" xfId="19338" xr:uid="{00000000-0005-0000-0000-00008B4B0000}"/>
    <cellStyle name="Normal 20 3 3 3 4 2" xfId="19339" xr:uid="{00000000-0005-0000-0000-00008C4B0000}"/>
    <cellStyle name="Normal 20 3 3 3 4 2 2" xfId="19340" xr:uid="{00000000-0005-0000-0000-00008D4B0000}"/>
    <cellStyle name="Normal 20 3 3 3 4 3" xfId="19341" xr:uid="{00000000-0005-0000-0000-00008E4B0000}"/>
    <cellStyle name="Normal 20 3 3 3 5" xfId="19342" xr:uid="{00000000-0005-0000-0000-00008F4B0000}"/>
    <cellStyle name="Normal 20 3 3 3 5 2" xfId="19343" xr:uid="{00000000-0005-0000-0000-0000904B0000}"/>
    <cellStyle name="Normal 20 3 3 3 5 2 2" xfId="19344" xr:uid="{00000000-0005-0000-0000-0000914B0000}"/>
    <cellStyle name="Normal 20 3 3 3 5 3" xfId="19345" xr:uid="{00000000-0005-0000-0000-0000924B0000}"/>
    <cellStyle name="Normal 20 3 3 3 6" xfId="19346" xr:uid="{00000000-0005-0000-0000-0000934B0000}"/>
    <cellStyle name="Normal 20 3 3 3 6 2" xfId="19347" xr:uid="{00000000-0005-0000-0000-0000944B0000}"/>
    <cellStyle name="Normal 20 3 3 3 7" xfId="19348" xr:uid="{00000000-0005-0000-0000-0000954B0000}"/>
    <cellStyle name="Normal 20 3 3 3 7 2" xfId="19349" xr:uid="{00000000-0005-0000-0000-0000964B0000}"/>
    <cellStyle name="Normal 20 3 3 3 8" xfId="19350" xr:uid="{00000000-0005-0000-0000-0000974B0000}"/>
    <cellStyle name="Normal 20 3 3 4" xfId="19351" xr:uid="{00000000-0005-0000-0000-0000984B0000}"/>
    <cellStyle name="Normal 20 3 3 4 2" xfId="19352" xr:uid="{00000000-0005-0000-0000-0000994B0000}"/>
    <cellStyle name="Normal 20 3 3 4 2 2" xfId="19353" xr:uid="{00000000-0005-0000-0000-00009A4B0000}"/>
    <cellStyle name="Normal 20 3 3 4 2 2 2" xfId="19354" xr:uid="{00000000-0005-0000-0000-00009B4B0000}"/>
    <cellStyle name="Normal 20 3 3 4 2 3" xfId="19355" xr:uid="{00000000-0005-0000-0000-00009C4B0000}"/>
    <cellStyle name="Normal 20 3 3 4 3" xfId="19356" xr:uid="{00000000-0005-0000-0000-00009D4B0000}"/>
    <cellStyle name="Normal 20 3 3 4 3 2" xfId="19357" xr:uid="{00000000-0005-0000-0000-00009E4B0000}"/>
    <cellStyle name="Normal 20 3 3 4 3 2 2" xfId="19358" xr:uid="{00000000-0005-0000-0000-00009F4B0000}"/>
    <cellStyle name="Normal 20 3 3 4 3 3" xfId="19359" xr:uid="{00000000-0005-0000-0000-0000A04B0000}"/>
    <cellStyle name="Normal 20 3 3 4 4" xfId="19360" xr:uid="{00000000-0005-0000-0000-0000A14B0000}"/>
    <cellStyle name="Normal 20 3 3 4 4 2" xfId="19361" xr:uid="{00000000-0005-0000-0000-0000A24B0000}"/>
    <cellStyle name="Normal 20 3 3 4 4 2 2" xfId="19362" xr:uid="{00000000-0005-0000-0000-0000A34B0000}"/>
    <cellStyle name="Normal 20 3 3 4 4 3" xfId="19363" xr:uid="{00000000-0005-0000-0000-0000A44B0000}"/>
    <cellStyle name="Normal 20 3 3 4 5" xfId="19364" xr:uid="{00000000-0005-0000-0000-0000A54B0000}"/>
    <cellStyle name="Normal 20 3 3 4 5 2" xfId="19365" xr:uid="{00000000-0005-0000-0000-0000A64B0000}"/>
    <cellStyle name="Normal 20 3 3 4 6" xfId="19366" xr:uid="{00000000-0005-0000-0000-0000A74B0000}"/>
    <cellStyle name="Normal 20 3 3 4 6 2" xfId="19367" xr:uid="{00000000-0005-0000-0000-0000A84B0000}"/>
    <cellStyle name="Normal 20 3 3 4 7" xfId="19368" xr:uid="{00000000-0005-0000-0000-0000A94B0000}"/>
    <cellStyle name="Normal 20 3 3 5" xfId="19369" xr:uid="{00000000-0005-0000-0000-0000AA4B0000}"/>
    <cellStyle name="Normal 20 3 3 5 2" xfId="19370" xr:uid="{00000000-0005-0000-0000-0000AB4B0000}"/>
    <cellStyle name="Normal 20 3 3 5 2 2" xfId="19371" xr:uid="{00000000-0005-0000-0000-0000AC4B0000}"/>
    <cellStyle name="Normal 20 3 3 5 2 2 2" xfId="19372" xr:uid="{00000000-0005-0000-0000-0000AD4B0000}"/>
    <cellStyle name="Normal 20 3 3 5 2 3" xfId="19373" xr:uid="{00000000-0005-0000-0000-0000AE4B0000}"/>
    <cellStyle name="Normal 20 3 3 5 3" xfId="19374" xr:uid="{00000000-0005-0000-0000-0000AF4B0000}"/>
    <cellStyle name="Normal 20 3 3 5 3 2" xfId="19375" xr:uid="{00000000-0005-0000-0000-0000B04B0000}"/>
    <cellStyle name="Normal 20 3 3 5 3 2 2" xfId="19376" xr:uid="{00000000-0005-0000-0000-0000B14B0000}"/>
    <cellStyle name="Normal 20 3 3 5 3 3" xfId="19377" xr:uid="{00000000-0005-0000-0000-0000B24B0000}"/>
    <cellStyle name="Normal 20 3 3 5 4" xfId="19378" xr:uid="{00000000-0005-0000-0000-0000B34B0000}"/>
    <cellStyle name="Normal 20 3 3 5 4 2" xfId="19379" xr:uid="{00000000-0005-0000-0000-0000B44B0000}"/>
    <cellStyle name="Normal 20 3 3 5 4 2 2" xfId="19380" xr:uid="{00000000-0005-0000-0000-0000B54B0000}"/>
    <cellStyle name="Normal 20 3 3 5 4 3" xfId="19381" xr:uid="{00000000-0005-0000-0000-0000B64B0000}"/>
    <cellStyle name="Normal 20 3 3 5 5" xfId="19382" xr:uid="{00000000-0005-0000-0000-0000B74B0000}"/>
    <cellStyle name="Normal 20 3 3 5 5 2" xfId="19383" xr:uid="{00000000-0005-0000-0000-0000B84B0000}"/>
    <cellStyle name="Normal 20 3 3 5 6" xfId="19384" xr:uid="{00000000-0005-0000-0000-0000B94B0000}"/>
    <cellStyle name="Normal 20 3 3 5 6 2" xfId="19385" xr:uid="{00000000-0005-0000-0000-0000BA4B0000}"/>
    <cellStyle name="Normal 20 3 3 5 7" xfId="19386" xr:uid="{00000000-0005-0000-0000-0000BB4B0000}"/>
    <cellStyle name="Normal 20 3 3 6" xfId="19387" xr:uid="{00000000-0005-0000-0000-0000BC4B0000}"/>
    <cellStyle name="Normal 20 3 3 6 2" xfId="19388" xr:uid="{00000000-0005-0000-0000-0000BD4B0000}"/>
    <cellStyle name="Normal 20 3 3 6 2 2" xfId="19389" xr:uid="{00000000-0005-0000-0000-0000BE4B0000}"/>
    <cellStyle name="Normal 20 3 3 6 3" xfId="19390" xr:uid="{00000000-0005-0000-0000-0000BF4B0000}"/>
    <cellStyle name="Normal 20 3 3 7" xfId="19391" xr:uid="{00000000-0005-0000-0000-0000C04B0000}"/>
    <cellStyle name="Normal 20 3 3 7 2" xfId="19392" xr:uid="{00000000-0005-0000-0000-0000C14B0000}"/>
    <cellStyle name="Normal 20 3 3 7 2 2" xfId="19393" xr:uid="{00000000-0005-0000-0000-0000C24B0000}"/>
    <cellStyle name="Normal 20 3 3 7 3" xfId="19394" xr:uid="{00000000-0005-0000-0000-0000C34B0000}"/>
    <cellStyle name="Normal 20 3 3 8" xfId="19395" xr:uid="{00000000-0005-0000-0000-0000C44B0000}"/>
    <cellStyle name="Normal 20 3 3 8 2" xfId="19396" xr:uid="{00000000-0005-0000-0000-0000C54B0000}"/>
    <cellStyle name="Normal 20 3 3 8 2 2" xfId="19397" xr:uid="{00000000-0005-0000-0000-0000C64B0000}"/>
    <cellStyle name="Normal 20 3 3 8 3" xfId="19398" xr:uid="{00000000-0005-0000-0000-0000C74B0000}"/>
    <cellStyle name="Normal 20 3 3 9" xfId="19399" xr:uid="{00000000-0005-0000-0000-0000C84B0000}"/>
    <cellStyle name="Normal 20 3 3 9 2" xfId="19400" xr:uid="{00000000-0005-0000-0000-0000C94B0000}"/>
    <cellStyle name="Normal 20 3 4" xfId="19401" xr:uid="{00000000-0005-0000-0000-0000CA4B0000}"/>
    <cellStyle name="Normal 20 3 4 2" xfId="19402" xr:uid="{00000000-0005-0000-0000-0000CB4B0000}"/>
    <cellStyle name="Normal 20 3 4 2 2" xfId="19403" xr:uid="{00000000-0005-0000-0000-0000CC4B0000}"/>
    <cellStyle name="Normal 20 3 4 2 2 2" xfId="19404" xr:uid="{00000000-0005-0000-0000-0000CD4B0000}"/>
    <cellStyle name="Normal 20 3 4 2 2 2 2" xfId="19405" xr:uid="{00000000-0005-0000-0000-0000CE4B0000}"/>
    <cellStyle name="Normal 20 3 4 2 2 3" xfId="19406" xr:uid="{00000000-0005-0000-0000-0000CF4B0000}"/>
    <cellStyle name="Normal 20 3 4 2 3" xfId="19407" xr:uid="{00000000-0005-0000-0000-0000D04B0000}"/>
    <cellStyle name="Normal 20 3 4 2 3 2" xfId="19408" xr:uid="{00000000-0005-0000-0000-0000D14B0000}"/>
    <cellStyle name="Normal 20 3 4 2 3 2 2" xfId="19409" xr:uid="{00000000-0005-0000-0000-0000D24B0000}"/>
    <cellStyle name="Normal 20 3 4 2 3 3" xfId="19410" xr:uid="{00000000-0005-0000-0000-0000D34B0000}"/>
    <cellStyle name="Normal 20 3 4 2 4" xfId="19411" xr:uid="{00000000-0005-0000-0000-0000D44B0000}"/>
    <cellStyle name="Normal 20 3 4 2 4 2" xfId="19412" xr:uid="{00000000-0005-0000-0000-0000D54B0000}"/>
    <cellStyle name="Normal 20 3 4 2 4 2 2" xfId="19413" xr:uid="{00000000-0005-0000-0000-0000D64B0000}"/>
    <cellStyle name="Normal 20 3 4 2 4 3" xfId="19414" xr:uid="{00000000-0005-0000-0000-0000D74B0000}"/>
    <cellStyle name="Normal 20 3 4 2 5" xfId="19415" xr:uid="{00000000-0005-0000-0000-0000D84B0000}"/>
    <cellStyle name="Normal 20 3 4 2 5 2" xfId="19416" xr:uid="{00000000-0005-0000-0000-0000D94B0000}"/>
    <cellStyle name="Normal 20 3 4 2 6" xfId="19417" xr:uid="{00000000-0005-0000-0000-0000DA4B0000}"/>
    <cellStyle name="Normal 20 3 4 2 6 2" xfId="19418" xr:uid="{00000000-0005-0000-0000-0000DB4B0000}"/>
    <cellStyle name="Normal 20 3 4 2 7" xfId="19419" xr:uid="{00000000-0005-0000-0000-0000DC4B0000}"/>
    <cellStyle name="Normal 20 3 4 3" xfId="19420" xr:uid="{00000000-0005-0000-0000-0000DD4B0000}"/>
    <cellStyle name="Normal 20 3 4 3 2" xfId="19421" xr:uid="{00000000-0005-0000-0000-0000DE4B0000}"/>
    <cellStyle name="Normal 20 3 4 3 2 2" xfId="19422" xr:uid="{00000000-0005-0000-0000-0000DF4B0000}"/>
    <cellStyle name="Normal 20 3 4 3 2 2 2" xfId="19423" xr:uid="{00000000-0005-0000-0000-0000E04B0000}"/>
    <cellStyle name="Normal 20 3 4 3 2 3" xfId="19424" xr:uid="{00000000-0005-0000-0000-0000E14B0000}"/>
    <cellStyle name="Normal 20 3 4 3 3" xfId="19425" xr:uid="{00000000-0005-0000-0000-0000E24B0000}"/>
    <cellStyle name="Normal 20 3 4 3 3 2" xfId="19426" xr:uid="{00000000-0005-0000-0000-0000E34B0000}"/>
    <cellStyle name="Normal 20 3 4 3 3 2 2" xfId="19427" xr:uid="{00000000-0005-0000-0000-0000E44B0000}"/>
    <cellStyle name="Normal 20 3 4 3 3 3" xfId="19428" xr:uid="{00000000-0005-0000-0000-0000E54B0000}"/>
    <cellStyle name="Normal 20 3 4 3 4" xfId="19429" xr:uid="{00000000-0005-0000-0000-0000E64B0000}"/>
    <cellStyle name="Normal 20 3 4 3 4 2" xfId="19430" xr:uid="{00000000-0005-0000-0000-0000E74B0000}"/>
    <cellStyle name="Normal 20 3 4 3 4 2 2" xfId="19431" xr:uid="{00000000-0005-0000-0000-0000E84B0000}"/>
    <cellStyle name="Normal 20 3 4 3 4 3" xfId="19432" xr:uid="{00000000-0005-0000-0000-0000E94B0000}"/>
    <cellStyle name="Normal 20 3 4 3 5" xfId="19433" xr:uid="{00000000-0005-0000-0000-0000EA4B0000}"/>
    <cellStyle name="Normal 20 3 4 3 5 2" xfId="19434" xr:uid="{00000000-0005-0000-0000-0000EB4B0000}"/>
    <cellStyle name="Normal 20 3 4 3 6" xfId="19435" xr:uid="{00000000-0005-0000-0000-0000EC4B0000}"/>
    <cellStyle name="Normal 20 3 4 3 6 2" xfId="19436" xr:uid="{00000000-0005-0000-0000-0000ED4B0000}"/>
    <cellStyle name="Normal 20 3 4 3 7" xfId="19437" xr:uid="{00000000-0005-0000-0000-0000EE4B0000}"/>
    <cellStyle name="Normal 20 3 4 4" xfId="19438" xr:uid="{00000000-0005-0000-0000-0000EF4B0000}"/>
    <cellStyle name="Normal 20 3 4 4 2" xfId="19439" xr:uid="{00000000-0005-0000-0000-0000F04B0000}"/>
    <cellStyle name="Normal 20 3 4 4 2 2" xfId="19440" xr:uid="{00000000-0005-0000-0000-0000F14B0000}"/>
    <cellStyle name="Normal 20 3 4 4 3" xfId="19441" xr:uid="{00000000-0005-0000-0000-0000F24B0000}"/>
    <cellStyle name="Normal 20 3 4 5" xfId="19442" xr:uid="{00000000-0005-0000-0000-0000F34B0000}"/>
    <cellStyle name="Normal 20 3 4 5 2" xfId="19443" xr:uid="{00000000-0005-0000-0000-0000F44B0000}"/>
    <cellStyle name="Normal 20 3 4 5 2 2" xfId="19444" xr:uid="{00000000-0005-0000-0000-0000F54B0000}"/>
    <cellStyle name="Normal 20 3 4 5 3" xfId="19445" xr:uid="{00000000-0005-0000-0000-0000F64B0000}"/>
    <cellStyle name="Normal 20 3 4 6" xfId="19446" xr:uid="{00000000-0005-0000-0000-0000F74B0000}"/>
    <cellStyle name="Normal 20 3 4 6 2" xfId="19447" xr:uid="{00000000-0005-0000-0000-0000F84B0000}"/>
    <cellStyle name="Normal 20 3 4 6 2 2" xfId="19448" xr:uid="{00000000-0005-0000-0000-0000F94B0000}"/>
    <cellStyle name="Normal 20 3 4 6 3" xfId="19449" xr:uid="{00000000-0005-0000-0000-0000FA4B0000}"/>
    <cellStyle name="Normal 20 3 4 7" xfId="19450" xr:uid="{00000000-0005-0000-0000-0000FB4B0000}"/>
    <cellStyle name="Normal 20 3 4 7 2" xfId="19451" xr:uid="{00000000-0005-0000-0000-0000FC4B0000}"/>
    <cellStyle name="Normal 20 3 4 8" xfId="19452" xr:uid="{00000000-0005-0000-0000-0000FD4B0000}"/>
    <cellStyle name="Normal 20 3 4 8 2" xfId="19453" xr:uid="{00000000-0005-0000-0000-0000FE4B0000}"/>
    <cellStyle name="Normal 20 3 4 9" xfId="19454" xr:uid="{00000000-0005-0000-0000-0000FF4B0000}"/>
    <cellStyle name="Normal 20 3 5" xfId="19455" xr:uid="{00000000-0005-0000-0000-0000004C0000}"/>
    <cellStyle name="Normal 20 3 5 2" xfId="19456" xr:uid="{00000000-0005-0000-0000-0000014C0000}"/>
    <cellStyle name="Normal 20 3 5 2 2" xfId="19457" xr:uid="{00000000-0005-0000-0000-0000024C0000}"/>
    <cellStyle name="Normal 20 3 5 2 2 2" xfId="19458" xr:uid="{00000000-0005-0000-0000-0000034C0000}"/>
    <cellStyle name="Normal 20 3 5 2 2 2 2" xfId="19459" xr:uid="{00000000-0005-0000-0000-0000044C0000}"/>
    <cellStyle name="Normal 20 3 5 2 2 3" xfId="19460" xr:uid="{00000000-0005-0000-0000-0000054C0000}"/>
    <cellStyle name="Normal 20 3 5 2 3" xfId="19461" xr:uid="{00000000-0005-0000-0000-0000064C0000}"/>
    <cellStyle name="Normal 20 3 5 2 3 2" xfId="19462" xr:uid="{00000000-0005-0000-0000-0000074C0000}"/>
    <cellStyle name="Normal 20 3 5 2 3 2 2" xfId="19463" xr:uid="{00000000-0005-0000-0000-0000084C0000}"/>
    <cellStyle name="Normal 20 3 5 2 3 3" xfId="19464" xr:uid="{00000000-0005-0000-0000-0000094C0000}"/>
    <cellStyle name="Normal 20 3 5 2 4" xfId="19465" xr:uid="{00000000-0005-0000-0000-00000A4C0000}"/>
    <cellStyle name="Normal 20 3 5 2 4 2" xfId="19466" xr:uid="{00000000-0005-0000-0000-00000B4C0000}"/>
    <cellStyle name="Normal 20 3 5 2 4 2 2" xfId="19467" xr:uid="{00000000-0005-0000-0000-00000C4C0000}"/>
    <cellStyle name="Normal 20 3 5 2 4 3" xfId="19468" xr:uid="{00000000-0005-0000-0000-00000D4C0000}"/>
    <cellStyle name="Normal 20 3 5 2 5" xfId="19469" xr:uid="{00000000-0005-0000-0000-00000E4C0000}"/>
    <cellStyle name="Normal 20 3 5 2 5 2" xfId="19470" xr:uid="{00000000-0005-0000-0000-00000F4C0000}"/>
    <cellStyle name="Normal 20 3 5 2 6" xfId="19471" xr:uid="{00000000-0005-0000-0000-0000104C0000}"/>
    <cellStyle name="Normal 20 3 5 2 6 2" xfId="19472" xr:uid="{00000000-0005-0000-0000-0000114C0000}"/>
    <cellStyle name="Normal 20 3 5 2 7" xfId="19473" xr:uid="{00000000-0005-0000-0000-0000124C0000}"/>
    <cellStyle name="Normal 20 3 5 3" xfId="19474" xr:uid="{00000000-0005-0000-0000-0000134C0000}"/>
    <cellStyle name="Normal 20 3 5 3 2" xfId="19475" xr:uid="{00000000-0005-0000-0000-0000144C0000}"/>
    <cellStyle name="Normal 20 3 5 3 2 2" xfId="19476" xr:uid="{00000000-0005-0000-0000-0000154C0000}"/>
    <cellStyle name="Normal 20 3 5 3 3" xfId="19477" xr:uid="{00000000-0005-0000-0000-0000164C0000}"/>
    <cellStyle name="Normal 20 3 5 4" xfId="19478" xr:uid="{00000000-0005-0000-0000-0000174C0000}"/>
    <cellStyle name="Normal 20 3 5 4 2" xfId="19479" xr:uid="{00000000-0005-0000-0000-0000184C0000}"/>
    <cellStyle name="Normal 20 3 5 4 2 2" xfId="19480" xr:uid="{00000000-0005-0000-0000-0000194C0000}"/>
    <cellStyle name="Normal 20 3 5 4 3" xfId="19481" xr:uid="{00000000-0005-0000-0000-00001A4C0000}"/>
    <cellStyle name="Normal 20 3 5 5" xfId="19482" xr:uid="{00000000-0005-0000-0000-00001B4C0000}"/>
    <cellStyle name="Normal 20 3 5 5 2" xfId="19483" xr:uid="{00000000-0005-0000-0000-00001C4C0000}"/>
    <cellStyle name="Normal 20 3 5 5 2 2" xfId="19484" xr:uid="{00000000-0005-0000-0000-00001D4C0000}"/>
    <cellStyle name="Normal 20 3 5 5 3" xfId="19485" xr:uid="{00000000-0005-0000-0000-00001E4C0000}"/>
    <cellStyle name="Normal 20 3 5 6" xfId="19486" xr:uid="{00000000-0005-0000-0000-00001F4C0000}"/>
    <cellStyle name="Normal 20 3 5 6 2" xfId="19487" xr:uid="{00000000-0005-0000-0000-0000204C0000}"/>
    <cellStyle name="Normal 20 3 5 7" xfId="19488" xr:uid="{00000000-0005-0000-0000-0000214C0000}"/>
    <cellStyle name="Normal 20 3 5 7 2" xfId="19489" xr:uid="{00000000-0005-0000-0000-0000224C0000}"/>
    <cellStyle name="Normal 20 3 5 8" xfId="19490" xr:uid="{00000000-0005-0000-0000-0000234C0000}"/>
    <cellStyle name="Normal 20 3 6" xfId="19491" xr:uid="{00000000-0005-0000-0000-0000244C0000}"/>
    <cellStyle name="Normal 20 3 6 2" xfId="19492" xr:uid="{00000000-0005-0000-0000-0000254C0000}"/>
    <cellStyle name="Normal 20 3 6 2 2" xfId="19493" xr:uid="{00000000-0005-0000-0000-0000264C0000}"/>
    <cellStyle name="Normal 20 3 6 2 2 2" xfId="19494" xr:uid="{00000000-0005-0000-0000-0000274C0000}"/>
    <cellStyle name="Normal 20 3 6 2 3" xfId="19495" xr:uid="{00000000-0005-0000-0000-0000284C0000}"/>
    <cellStyle name="Normal 20 3 6 3" xfId="19496" xr:uid="{00000000-0005-0000-0000-0000294C0000}"/>
    <cellStyle name="Normal 20 3 6 3 2" xfId="19497" xr:uid="{00000000-0005-0000-0000-00002A4C0000}"/>
    <cellStyle name="Normal 20 3 6 3 2 2" xfId="19498" xr:uid="{00000000-0005-0000-0000-00002B4C0000}"/>
    <cellStyle name="Normal 20 3 6 3 3" xfId="19499" xr:uid="{00000000-0005-0000-0000-00002C4C0000}"/>
    <cellStyle name="Normal 20 3 6 4" xfId="19500" xr:uid="{00000000-0005-0000-0000-00002D4C0000}"/>
    <cellStyle name="Normal 20 3 6 4 2" xfId="19501" xr:uid="{00000000-0005-0000-0000-00002E4C0000}"/>
    <cellStyle name="Normal 20 3 6 4 2 2" xfId="19502" xr:uid="{00000000-0005-0000-0000-00002F4C0000}"/>
    <cellStyle name="Normal 20 3 6 4 3" xfId="19503" xr:uid="{00000000-0005-0000-0000-0000304C0000}"/>
    <cellStyle name="Normal 20 3 6 5" xfId="19504" xr:uid="{00000000-0005-0000-0000-0000314C0000}"/>
    <cellStyle name="Normal 20 3 6 5 2" xfId="19505" xr:uid="{00000000-0005-0000-0000-0000324C0000}"/>
    <cellStyle name="Normal 20 3 6 6" xfId="19506" xr:uid="{00000000-0005-0000-0000-0000334C0000}"/>
    <cellStyle name="Normal 20 3 6 6 2" xfId="19507" xr:uid="{00000000-0005-0000-0000-0000344C0000}"/>
    <cellStyle name="Normal 20 3 6 7" xfId="19508" xr:uid="{00000000-0005-0000-0000-0000354C0000}"/>
    <cellStyle name="Normal 20 3 7" xfId="19509" xr:uid="{00000000-0005-0000-0000-0000364C0000}"/>
    <cellStyle name="Normal 20 3 7 2" xfId="19510" xr:uid="{00000000-0005-0000-0000-0000374C0000}"/>
    <cellStyle name="Normal 20 3 7 2 2" xfId="19511" xr:uid="{00000000-0005-0000-0000-0000384C0000}"/>
    <cellStyle name="Normal 20 3 7 2 2 2" xfId="19512" xr:uid="{00000000-0005-0000-0000-0000394C0000}"/>
    <cellStyle name="Normal 20 3 7 2 3" xfId="19513" xr:uid="{00000000-0005-0000-0000-00003A4C0000}"/>
    <cellStyle name="Normal 20 3 7 3" xfId="19514" xr:uid="{00000000-0005-0000-0000-00003B4C0000}"/>
    <cellStyle name="Normal 20 3 7 3 2" xfId="19515" xr:uid="{00000000-0005-0000-0000-00003C4C0000}"/>
    <cellStyle name="Normal 20 3 7 3 2 2" xfId="19516" xr:uid="{00000000-0005-0000-0000-00003D4C0000}"/>
    <cellStyle name="Normal 20 3 7 3 3" xfId="19517" xr:uid="{00000000-0005-0000-0000-00003E4C0000}"/>
    <cellStyle name="Normal 20 3 7 4" xfId="19518" xr:uid="{00000000-0005-0000-0000-00003F4C0000}"/>
    <cellStyle name="Normal 20 3 7 4 2" xfId="19519" xr:uid="{00000000-0005-0000-0000-0000404C0000}"/>
    <cellStyle name="Normal 20 3 7 4 2 2" xfId="19520" xr:uid="{00000000-0005-0000-0000-0000414C0000}"/>
    <cellStyle name="Normal 20 3 7 4 3" xfId="19521" xr:uid="{00000000-0005-0000-0000-0000424C0000}"/>
    <cellStyle name="Normal 20 3 7 5" xfId="19522" xr:uid="{00000000-0005-0000-0000-0000434C0000}"/>
    <cellStyle name="Normal 20 3 7 5 2" xfId="19523" xr:uid="{00000000-0005-0000-0000-0000444C0000}"/>
    <cellStyle name="Normal 20 3 7 6" xfId="19524" xr:uid="{00000000-0005-0000-0000-0000454C0000}"/>
    <cellStyle name="Normal 20 3 7 6 2" xfId="19525" xr:uid="{00000000-0005-0000-0000-0000464C0000}"/>
    <cellStyle name="Normal 20 3 7 7" xfId="19526" xr:uid="{00000000-0005-0000-0000-0000474C0000}"/>
    <cellStyle name="Normal 20 3 8" xfId="19527" xr:uid="{00000000-0005-0000-0000-0000484C0000}"/>
    <cellStyle name="Normal 20 3 8 2" xfId="19528" xr:uid="{00000000-0005-0000-0000-0000494C0000}"/>
    <cellStyle name="Normal 20 3 8 2 2" xfId="19529" xr:uid="{00000000-0005-0000-0000-00004A4C0000}"/>
    <cellStyle name="Normal 20 3 8 3" xfId="19530" xr:uid="{00000000-0005-0000-0000-00004B4C0000}"/>
    <cellStyle name="Normal 20 3 9" xfId="19531" xr:uid="{00000000-0005-0000-0000-00004C4C0000}"/>
    <cellStyle name="Normal 20 3 9 2" xfId="19532" xr:uid="{00000000-0005-0000-0000-00004D4C0000}"/>
    <cellStyle name="Normal 20 3 9 2 2" xfId="19533" xr:uid="{00000000-0005-0000-0000-00004E4C0000}"/>
    <cellStyle name="Normal 20 3 9 3" xfId="19534" xr:uid="{00000000-0005-0000-0000-00004F4C0000}"/>
    <cellStyle name="Normal 20 3_Confidential Information" xfId="19535" xr:uid="{00000000-0005-0000-0000-0000504C0000}"/>
    <cellStyle name="Normal 20 4" xfId="19536" xr:uid="{00000000-0005-0000-0000-0000514C0000}"/>
    <cellStyle name="Normal 20 4 10" xfId="19537" xr:uid="{00000000-0005-0000-0000-0000524C0000}"/>
    <cellStyle name="Normal 20 4 10 2" xfId="19538" xr:uid="{00000000-0005-0000-0000-0000534C0000}"/>
    <cellStyle name="Normal 20 4 11" xfId="19539" xr:uid="{00000000-0005-0000-0000-0000544C0000}"/>
    <cellStyle name="Normal 20 4 2" xfId="19540" xr:uid="{00000000-0005-0000-0000-0000554C0000}"/>
    <cellStyle name="Normal 20 4 2 2" xfId="19541" xr:uid="{00000000-0005-0000-0000-0000564C0000}"/>
    <cellStyle name="Normal 20 4 2 2 2" xfId="19542" xr:uid="{00000000-0005-0000-0000-0000574C0000}"/>
    <cellStyle name="Normal 20 4 2 2 2 2" xfId="19543" xr:uid="{00000000-0005-0000-0000-0000584C0000}"/>
    <cellStyle name="Normal 20 4 2 2 2 2 2" xfId="19544" xr:uid="{00000000-0005-0000-0000-0000594C0000}"/>
    <cellStyle name="Normal 20 4 2 2 2 3" xfId="19545" xr:uid="{00000000-0005-0000-0000-00005A4C0000}"/>
    <cellStyle name="Normal 20 4 2 2 3" xfId="19546" xr:uid="{00000000-0005-0000-0000-00005B4C0000}"/>
    <cellStyle name="Normal 20 4 2 2 3 2" xfId="19547" xr:uid="{00000000-0005-0000-0000-00005C4C0000}"/>
    <cellStyle name="Normal 20 4 2 2 3 2 2" xfId="19548" xr:uid="{00000000-0005-0000-0000-00005D4C0000}"/>
    <cellStyle name="Normal 20 4 2 2 3 3" xfId="19549" xr:uid="{00000000-0005-0000-0000-00005E4C0000}"/>
    <cellStyle name="Normal 20 4 2 2 4" xfId="19550" xr:uid="{00000000-0005-0000-0000-00005F4C0000}"/>
    <cellStyle name="Normal 20 4 2 2 4 2" xfId="19551" xr:uid="{00000000-0005-0000-0000-0000604C0000}"/>
    <cellStyle name="Normal 20 4 2 2 4 2 2" xfId="19552" xr:uid="{00000000-0005-0000-0000-0000614C0000}"/>
    <cellStyle name="Normal 20 4 2 2 4 3" xfId="19553" xr:uid="{00000000-0005-0000-0000-0000624C0000}"/>
    <cellStyle name="Normal 20 4 2 2 5" xfId="19554" xr:uid="{00000000-0005-0000-0000-0000634C0000}"/>
    <cellStyle name="Normal 20 4 2 2 5 2" xfId="19555" xr:uid="{00000000-0005-0000-0000-0000644C0000}"/>
    <cellStyle name="Normal 20 4 2 2 6" xfId="19556" xr:uid="{00000000-0005-0000-0000-0000654C0000}"/>
    <cellStyle name="Normal 20 4 2 2 6 2" xfId="19557" xr:uid="{00000000-0005-0000-0000-0000664C0000}"/>
    <cellStyle name="Normal 20 4 2 2 7" xfId="19558" xr:uid="{00000000-0005-0000-0000-0000674C0000}"/>
    <cellStyle name="Normal 20 4 2 3" xfId="19559" xr:uid="{00000000-0005-0000-0000-0000684C0000}"/>
    <cellStyle name="Normal 20 4 2 3 2" xfId="19560" xr:uid="{00000000-0005-0000-0000-0000694C0000}"/>
    <cellStyle name="Normal 20 4 2 3 2 2" xfId="19561" xr:uid="{00000000-0005-0000-0000-00006A4C0000}"/>
    <cellStyle name="Normal 20 4 2 3 2 2 2" xfId="19562" xr:uid="{00000000-0005-0000-0000-00006B4C0000}"/>
    <cellStyle name="Normal 20 4 2 3 2 3" xfId="19563" xr:uid="{00000000-0005-0000-0000-00006C4C0000}"/>
    <cellStyle name="Normal 20 4 2 3 3" xfId="19564" xr:uid="{00000000-0005-0000-0000-00006D4C0000}"/>
    <cellStyle name="Normal 20 4 2 3 3 2" xfId="19565" xr:uid="{00000000-0005-0000-0000-00006E4C0000}"/>
    <cellStyle name="Normal 20 4 2 3 3 2 2" xfId="19566" xr:uid="{00000000-0005-0000-0000-00006F4C0000}"/>
    <cellStyle name="Normal 20 4 2 3 3 3" xfId="19567" xr:uid="{00000000-0005-0000-0000-0000704C0000}"/>
    <cellStyle name="Normal 20 4 2 3 4" xfId="19568" xr:uid="{00000000-0005-0000-0000-0000714C0000}"/>
    <cellStyle name="Normal 20 4 2 3 4 2" xfId="19569" xr:uid="{00000000-0005-0000-0000-0000724C0000}"/>
    <cellStyle name="Normal 20 4 2 3 4 2 2" xfId="19570" xr:uid="{00000000-0005-0000-0000-0000734C0000}"/>
    <cellStyle name="Normal 20 4 2 3 4 3" xfId="19571" xr:uid="{00000000-0005-0000-0000-0000744C0000}"/>
    <cellStyle name="Normal 20 4 2 3 5" xfId="19572" xr:uid="{00000000-0005-0000-0000-0000754C0000}"/>
    <cellStyle name="Normal 20 4 2 3 5 2" xfId="19573" xr:uid="{00000000-0005-0000-0000-0000764C0000}"/>
    <cellStyle name="Normal 20 4 2 3 6" xfId="19574" xr:uid="{00000000-0005-0000-0000-0000774C0000}"/>
    <cellStyle name="Normal 20 4 2 3 6 2" xfId="19575" xr:uid="{00000000-0005-0000-0000-0000784C0000}"/>
    <cellStyle name="Normal 20 4 2 3 7" xfId="19576" xr:uid="{00000000-0005-0000-0000-0000794C0000}"/>
    <cellStyle name="Normal 20 4 2 4" xfId="19577" xr:uid="{00000000-0005-0000-0000-00007A4C0000}"/>
    <cellStyle name="Normal 20 4 2 4 2" xfId="19578" xr:uid="{00000000-0005-0000-0000-00007B4C0000}"/>
    <cellStyle name="Normal 20 4 2 4 2 2" xfId="19579" xr:uid="{00000000-0005-0000-0000-00007C4C0000}"/>
    <cellStyle name="Normal 20 4 2 4 3" xfId="19580" xr:uid="{00000000-0005-0000-0000-00007D4C0000}"/>
    <cellStyle name="Normal 20 4 2 5" xfId="19581" xr:uid="{00000000-0005-0000-0000-00007E4C0000}"/>
    <cellStyle name="Normal 20 4 2 5 2" xfId="19582" xr:uid="{00000000-0005-0000-0000-00007F4C0000}"/>
    <cellStyle name="Normal 20 4 2 5 2 2" xfId="19583" xr:uid="{00000000-0005-0000-0000-0000804C0000}"/>
    <cellStyle name="Normal 20 4 2 5 3" xfId="19584" xr:uid="{00000000-0005-0000-0000-0000814C0000}"/>
    <cellStyle name="Normal 20 4 2 6" xfId="19585" xr:uid="{00000000-0005-0000-0000-0000824C0000}"/>
    <cellStyle name="Normal 20 4 2 6 2" xfId="19586" xr:uid="{00000000-0005-0000-0000-0000834C0000}"/>
    <cellStyle name="Normal 20 4 2 6 2 2" xfId="19587" xr:uid="{00000000-0005-0000-0000-0000844C0000}"/>
    <cellStyle name="Normal 20 4 2 6 3" xfId="19588" xr:uid="{00000000-0005-0000-0000-0000854C0000}"/>
    <cellStyle name="Normal 20 4 2 7" xfId="19589" xr:uid="{00000000-0005-0000-0000-0000864C0000}"/>
    <cellStyle name="Normal 20 4 2 7 2" xfId="19590" xr:uid="{00000000-0005-0000-0000-0000874C0000}"/>
    <cellStyle name="Normal 20 4 2 8" xfId="19591" xr:uid="{00000000-0005-0000-0000-0000884C0000}"/>
    <cellStyle name="Normal 20 4 2 8 2" xfId="19592" xr:uid="{00000000-0005-0000-0000-0000894C0000}"/>
    <cellStyle name="Normal 20 4 2 9" xfId="19593" xr:uid="{00000000-0005-0000-0000-00008A4C0000}"/>
    <cellStyle name="Normal 20 4 3" xfId="19594" xr:uid="{00000000-0005-0000-0000-00008B4C0000}"/>
    <cellStyle name="Normal 20 4 3 2" xfId="19595" xr:uid="{00000000-0005-0000-0000-00008C4C0000}"/>
    <cellStyle name="Normal 20 4 3 2 2" xfId="19596" xr:uid="{00000000-0005-0000-0000-00008D4C0000}"/>
    <cellStyle name="Normal 20 4 3 2 2 2" xfId="19597" xr:uid="{00000000-0005-0000-0000-00008E4C0000}"/>
    <cellStyle name="Normal 20 4 3 2 2 2 2" xfId="19598" xr:uid="{00000000-0005-0000-0000-00008F4C0000}"/>
    <cellStyle name="Normal 20 4 3 2 2 3" xfId="19599" xr:uid="{00000000-0005-0000-0000-0000904C0000}"/>
    <cellStyle name="Normal 20 4 3 2 3" xfId="19600" xr:uid="{00000000-0005-0000-0000-0000914C0000}"/>
    <cellStyle name="Normal 20 4 3 2 3 2" xfId="19601" xr:uid="{00000000-0005-0000-0000-0000924C0000}"/>
    <cellStyle name="Normal 20 4 3 2 3 2 2" xfId="19602" xr:uid="{00000000-0005-0000-0000-0000934C0000}"/>
    <cellStyle name="Normal 20 4 3 2 3 3" xfId="19603" xr:uid="{00000000-0005-0000-0000-0000944C0000}"/>
    <cellStyle name="Normal 20 4 3 2 4" xfId="19604" xr:uid="{00000000-0005-0000-0000-0000954C0000}"/>
    <cellStyle name="Normal 20 4 3 2 4 2" xfId="19605" xr:uid="{00000000-0005-0000-0000-0000964C0000}"/>
    <cellStyle name="Normal 20 4 3 2 4 2 2" xfId="19606" xr:uid="{00000000-0005-0000-0000-0000974C0000}"/>
    <cellStyle name="Normal 20 4 3 2 4 3" xfId="19607" xr:uid="{00000000-0005-0000-0000-0000984C0000}"/>
    <cellStyle name="Normal 20 4 3 2 5" xfId="19608" xr:uid="{00000000-0005-0000-0000-0000994C0000}"/>
    <cellStyle name="Normal 20 4 3 2 5 2" xfId="19609" xr:uid="{00000000-0005-0000-0000-00009A4C0000}"/>
    <cellStyle name="Normal 20 4 3 2 6" xfId="19610" xr:uid="{00000000-0005-0000-0000-00009B4C0000}"/>
    <cellStyle name="Normal 20 4 3 2 6 2" xfId="19611" xr:uid="{00000000-0005-0000-0000-00009C4C0000}"/>
    <cellStyle name="Normal 20 4 3 2 7" xfId="19612" xr:uid="{00000000-0005-0000-0000-00009D4C0000}"/>
    <cellStyle name="Normal 20 4 3 3" xfId="19613" xr:uid="{00000000-0005-0000-0000-00009E4C0000}"/>
    <cellStyle name="Normal 20 4 3 3 2" xfId="19614" xr:uid="{00000000-0005-0000-0000-00009F4C0000}"/>
    <cellStyle name="Normal 20 4 3 3 2 2" xfId="19615" xr:uid="{00000000-0005-0000-0000-0000A04C0000}"/>
    <cellStyle name="Normal 20 4 3 3 3" xfId="19616" xr:uid="{00000000-0005-0000-0000-0000A14C0000}"/>
    <cellStyle name="Normal 20 4 3 4" xfId="19617" xr:uid="{00000000-0005-0000-0000-0000A24C0000}"/>
    <cellStyle name="Normal 20 4 3 4 2" xfId="19618" xr:uid="{00000000-0005-0000-0000-0000A34C0000}"/>
    <cellStyle name="Normal 20 4 3 4 2 2" xfId="19619" xr:uid="{00000000-0005-0000-0000-0000A44C0000}"/>
    <cellStyle name="Normal 20 4 3 4 3" xfId="19620" xr:uid="{00000000-0005-0000-0000-0000A54C0000}"/>
    <cellStyle name="Normal 20 4 3 5" xfId="19621" xr:uid="{00000000-0005-0000-0000-0000A64C0000}"/>
    <cellStyle name="Normal 20 4 3 5 2" xfId="19622" xr:uid="{00000000-0005-0000-0000-0000A74C0000}"/>
    <cellStyle name="Normal 20 4 3 5 2 2" xfId="19623" xr:uid="{00000000-0005-0000-0000-0000A84C0000}"/>
    <cellStyle name="Normal 20 4 3 5 3" xfId="19624" xr:uid="{00000000-0005-0000-0000-0000A94C0000}"/>
    <cellStyle name="Normal 20 4 3 6" xfId="19625" xr:uid="{00000000-0005-0000-0000-0000AA4C0000}"/>
    <cellStyle name="Normal 20 4 3 6 2" xfId="19626" xr:uid="{00000000-0005-0000-0000-0000AB4C0000}"/>
    <cellStyle name="Normal 20 4 3 7" xfId="19627" xr:uid="{00000000-0005-0000-0000-0000AC4C0000}"/>
    <cellStyle name="Normal 20 4 3 7 2" xfId="19628" xr:uid="{00000000-0005-0000-0000-0000AD4C0000}"/>
    <cellStyle name="Normal 20 4 3 8" xfId="19629" xr:uid="{00000000-0005-0000-0000-0000AE4C0000}"/>
    <cellStyle name="Normal 20 4 4" xfId="19630" xr:uid="{00000000-0005-0000-0000-0000AF4C0000}"/>
    <cellStyle name="Normal 20 4 4 2" xfId="19631" xr:uid="{00000000-0005-0000-0000-0000B04C0000}"/>
    <cellStyle name="Normal 20 4 4 2 2" xfId="19632" xr:uid="{00000000-0005-0000-0000-0000B14C0000}"/>
    <cellStyle name="Normal 20 4 4 2 2 2" xfId="19633" xr:uid="{00000000-0005-0000-0000-0000B24C0000}"/>
    <cellStyle name="Normal 20 4 4 2 3" xfId="19634" xr:uid="{00000000-0005-0000-0000-0000B34C0000}"/>
    <cellStyle name="Normal 20 4 4 3" xfId="19635" xr:uid="{00000000-0005-0000-0000-0000B44C0000}"/>
    <cellStyle name="Normal 20 4 4 3 2" xfId="19636" xr:uid="{00000000-0005-0000-0000-0000B54C0000}"/>
    <cellStyle name="Normal 20 4 4 3 2 2" xfId="19637" xr:uid="{00000000-0005-0000-0000-0000B64C0000}"/>
    <cellStyle name="Normal 20 4 4 3 3" xfId="19638" xr:uid="{00000000-0005-0000-0000-0000B74C0000}"/>
    <cellStyle name="Normal 20 4 4 4" xfId="19639" xr:uid="{00000000-0005-0000-0000-0000B84C0000}"/>
    <cellStyle name="Normal 20 4 4 4 2" xfId="19640" xr:uid="{00000000-0005-0000-0000-0000B94C0000}"/>
    <cellStyle name="Normal 20 4 4 4 2 2" xfId="19641" xr:uid="{00000000-0005-0000-0000-0000BA4C0000}"/>
    <cellStyle name="Normal 20 4 4 4 3" xfId="19642" xr:uid="{00000000-0005-0000-0000-0000BB4C0000}"/>
    <cellStyle name="Normal 20 4 4 5" xfId="19643" xr:uid="{00000000-0005-0000-0000-0000BC4C0000}"/>
    <cellStyle name="Normal 20 4 4 5 2" xfId="19644" xr:uid="{00000000-0005-0000-0000-0000BD4C0000}"/>
    <cellStyle name="Normal 20 4 4 6" xfId="19645" xr:uid="{00000000-0005-0000-0000-0000BE4C0000}"/>
    <cellStyle name="Normal 20 4 4 6 2" xfId="19646" xr:uid="{00000000-0005-0000-0000-0000BF4C0000}"/>
    <cellStyle name="Normal 20 4 4 7" xfId="19647" xr:uid="{00000000-0005-0000-0000-0000C04C0000}"/>
    <cellStyle name="Normal 20 4 5" xfId="19648" xr:uid="{00000000-0005-0000-0000-0000C14C0000}"/>
    <cellStyle name="Normal 20 4 5 2" xfId="19649" xr:uid="{00000000-0005-0000-0000-0000C24C0000}"/>
    <cellStyle name="Normal 20 4 5 2 2" xfId="19650" xr:uid="{00000000-0005-0000-0000-0000C34C0000}"/>
    <cellStyle name="Normal 20 4 5 2 2 2" xfId="19651" xr:uid="{00000000-0005-0000-0000-0000C44C0000}"/>
    <cellStyle name="Normal 20 4 5 2 3" xfId="19652" xr:uid="{00000000-0005-0000-0000-0000C54C0000}"/>
    <cellStyle name="Normal 20 4 5 3" xfId="19653" xr:uid="{00000000-0005-0000-0000-0000C64C0000}"/>
    <cellStyle name="Normal 20 4 5 3 2" xfId="19654" xr:uid="{00000000-0005-0000-0000-0000C74C0000}"/>
    <cellStyle name="Normal 20 4 5 3 2 2" xfId="19655" xr:uid="{00000000-0005-0000-0000-0000C84C0000}"/>
    <cellStyle name="Normal 20 4 5 3 3" xfId="19656" xr:uid="{00000000-0005-0000-0000-0000C94C0000}"/>
    <cellStyle name="Normal 20 4 5 4" xfId="19657" xr:uid="{00000000-0005-0000-0000-0000CA4C0000}"/>
    <cellStyle name="Normal 20 4 5 4 2" xfId="19658" xr:uid="{00000000-0005-0000-0000-0000CB4C0000}"/>
    <cellStyle name="Normal 20 4 5 4 2 2" xfId="19659" xr:uid="{00000000-0005-0000-0000-0000CC4C0000}"/>
    <cellStyle name="Normal 20 4 5 4 3" xfId="19660" xr:uid="{00000000-0005-0000-0000-0000CD4C0000}"/>
    <cellStyle name="Normal 20 4 5 5" xfId="19661" xr:uid="{00000000-0005-0000-0000-0000CE4C0000}"/>
    <cellStyle name="Normal 20 4 5 5 2" xfId="19662" xr:uid="{00000000-0005-0000-0000-0000CF4C0000}"/>
    <cellStyle name="Normal 20 4 5 6" xfId="19663" xr:uid="{00000000-0005-0000-0000-0000D04C0000}"/>
    <cellStyle name="Normal 20 4 5 6 2" xfId="19664" xr:uid="{00000000-0005-0000-0000-0000D14C0000}"/>
    <cellStyle name="Normal 20 4 5 7" xfId="19665" xr:uid="{00000000-0005-0000-0000-0000D24C0000}"/>
    <cellStyle name="Normal 20 4 6" xfId="19666" xr:uid="{00000000-0005-0000-0000-0000D34C0000}"/>
    <cellStyle name="Normal 20 4 6 2" xfId="19667" xr:uid="{00000000-0005-0000-0000-0000D44C0000}"/>
    <cellStyle name="Normal 20 4 6 2 2" xfId="19668" xr:uid="{00000000-0005-0000-0000-0000D54C0000}"/>
    <cellStyle name="Normal 20 4 6 3" xfId="19669" xr:uid="{00000000-0005-0000-0000-0000D64C0000}"/>
    <cellStyle name="Normal 20 4 7" xfId="19670" xr:uid="{00000000-0005-0000-0000-0000D74C0000}"/>
    <cellStyle name="Normal 20 4 7 2" xfId="19671" xr:uid="{00000000-0005-0000-0000-0000D84C0000}"/>
    <cellStyle name="Normal 20 4 7 2 2" xfId="19672" xr:uid="{00000000-0005-0000-0000-0000D94C0000}"/>
    <cellStyle name="Normal 20 4 7 3" xfId="19673" xr:uid="{00000000-0005-0000-0000-0000DA4C0000}"/>
    <cellStyle name="Normal 20 4 8" xfId="19674" xr:uid="{00000000-0005-0000-0000-0000DB4C0000}"/>
    <cellStyle name="Normal 20 4 8 2" xfId="19675" xr:uid="{00000000-0005-0000-0000-0000DC4C0000}"/>
    <cellStyle name="Normal 20 4 8 2 2" xfId="19676" xr:uid="{00000000-0005-0000-0000-0000DD4C0000}"/>
    <cellStyle name="Normal 20 4 8 3" xfId="19677" xr:uid="{00000000-0005-0000-0000-0000DE4C0000}"/>
    <cellStyle name="Normal 20 4 9" xfId="19678" xr:uid="{00000000-0005-0000-0000-0000DF4C0000}"/>
    <cellStyle name="Normal 20 4 9 2" xfId="19679" xr:uid="{00000000-0005-0000-0000-0000E04C0000}"/>
    <cellStyle name="Normal 20 5" xfId="19680" xr:uid="{00000000-0005-0000-0000-0000E14C0000}"/>
    <cellStyle name="Normal 20 5 10" xfId="19681" xr:uid="{00000000-0005-0000-0000-0000E24C0000}"/>
    <cellStyle name="Normal 20 5 10 2" xfId="19682" xr:uid="{00000000-0005-0000-0000-0000E34C0000}"/>
    <cellStyle name="Normal 20 5 11" xfId="19683" xr:uid="{00000000-0005-0000-0000-0000E44C0000}"/>
    <cellStyle name="Normal 20 5 2" xfId="19684" xr:uid="{00000000-0005-0000-0000-0000E54C0000}"/>
    <cellStyle name="Normal 20 5 2 2" xfId="19685" xr:uid="{00000000-0005-0000-0000-0000E64C0000}"/>
    <cellStyle name="Normal 20 5 2 2 2" xfId="19686" xr:uid="{00000000-0005-0000-0000-0000E74C0000}"/>
    <cellStyle name="Normal 20 5 2 2 2 2" xfId="19687" xr:uid="{00000000-0005-0000-0000-0000E84C0000}"/>
    <cellStyle name="Normal 20 5 2 2 2 2 2" xfId="19688" xr:uid="{00000000-0005-0000-0000-0000E94C0000}"/>
    <cellStyle name="Normal 20 5 2 2 2 3" xfId="19689" xr:uid="{00000000-0005-0000-0000-0000EA4C0000}"/>
    <cellStyle name="Normal 20 5 2 2 3" xfId="19690" xr:uid="{00000000-0005-0000-0000-0000EB4C0000}"/>
    <cellStyle name="Normal 20 5 2 2 3 2" xfId="19691" xr:uid="{00000000-0005-0000-0000-0000EC4C0000}"/>
    <cellStyle name="Normal 20 5 2 2 3 2 2" xfId="19692" xr:uid="{00000000-0005-0000-0000-0000ED4C0000}"/>
    <cellStyle name="Normal 20 5 2 2 3 3" xfId="19693" xr:uid="{00000000-0005-0000-0000-0000EE4C0000}"/>
    <cellStyle name="Normal 20 5 2 2 4" xfId="19694" xr:uid="{00000000-0005-0000-0000-0000EF4C0000}"/>
    <cellStyle name="Normal 20 5 2 2 4 2" xfId="19695" xr:uid="{00000000-0005-0000-0000-0000F04C0000}"/>
    <cellStyle name="Normal 20 5 2 2 4 2 2" xfId="19696" xr:uid="{00000000-0005-0000-0000-0000F14C0000}"/>
    <cellStyle name="Normal 20 5 2 2 4 3" xfId="19697" xr:uid="{00000000-0005-0000-0000-0000F24C0000}"/>
    <cellStyle name="Normal 20 5 2 2 5" xfId="19698" xr:uid="{00000000-0005-0000-0000-0000F34C0000}"/>
    <cellStyle name="Normal 20 5 2 2 5 2" xfId="19699" xr:uid="{00000000-0005-0000-0000-0000F44C0000}"/>
    <cellStyle name="Normal 20 5 2 2 6" xfId="19700" xr:uid="{00000000-0005-0000-0000-0000F54C0000}"/>
    <cellStyle name="Normal 20 5 2 2 6 2" xfId="19701" xr:uid="{00000000-0005-0000-0000-0000F64C0000}"/>
    <cellStyle name="Normal 20 5 2 2 7" xfId="19702" xr:uid="{00000000-0005-0000-0000-0000F74C0000}"/>
    <cellStyle name="Normal 20 5 2 3" xfId="19703" xr:uid="{00000000-0005-0000-0000-0000F84C0000}"/>
    <cellStyle name="Normal 20 5 2 3 2" xfId="19704" xr:uid="{00000000-0005-0000-0000-0000F94C0000}"/>
    <cellStyle name="Normal 20 5 2 3 2 2" xfId="19705" xr:uid="{00000000-0005-0000-0000-0000FA4C0000}"/>
    <cellStyle name="Normal 20 5 2 3 2 2 2" xfId="19706" xr:uid="{00000000-0005-0000-0000-0000FB4C0000}"/>
    <cellStyle name="Normal 20 5 2 3 2 3" xfId="19707" xr:uid="{00000000-0005-0000-0000-0000FC4C0000}"/>
    <cellStyle name="Normal 20 5 2 3 3" xfId="19708" xr:uid="{00000000-0005-0000-0000-0000FD4C0000}"/>
    <cellStyle name="Normal 20 5 2 3 3 2" xfId="19709" xr:uid="{00000000-0005-0000-0000-0000FE4C0000}"/>
    <cellStyle name="Normal 20 5 2 3 3 2 2" xfId="19710" xr:uid="{00000000-0005-0000-0000-0000FF4C0000}"/>
    <cellStyle name="Normal 20 5 2 3 3 3" xfId="19711" xr:uid="{00000000-0005-0000-0000-0000004D0000}"/>
    <cellStyle name="Normal 20 5 2 3 4" xfId="19712" xr:uid="{00000000-0005-0000-0000-0000014D0000}"/>
    <cellStyle name="Normal 20 5 2 3 4 2" xfId="19713" xr:uid="{00000000-0005-0000-0000-0000024D0000}"/>
    <cellStyle name="Normal 20 5 2 3 4 2 2" xfId="19714" xr:uid="{00000000-0005-0000-0000-0000034D0000}"/>
    <cellStyle name="Normal 20 5 2 3 4 3" xfId="19715" xr:uid="{00000000-0005-0000-0000-0000044D0000}"/>
    <cellStyle name="Normal 20 5 2 3 5" xfId="19716" xr:uid="{00000000-0005-0000-0000-0000054D0000}"/>
    <cellStyle name="Normal 20 5 2 3 5 2" xfId="19717" xr:uid="{00000000-0005-0000-0000-0000064D0000}"/>
    <cellStyle name="Normal 20 5 2 3 6" xfId="19718" xr:uid="{00000000-0005-0000-0000-0000074D0000}"/>
    <cellStyle name="Normal 20 5 2 3 6 2" xfId="19719" xr:uid="{00000000-0005-0000-0000-0000084D0000}"/>
    <cellStyle name="Normal 20 5 2 3 7" xfId="19720" xr:uid="{00000000-0005-0000-0000-0000094D0000}"/>
    <cellStyle name="Normal 20 5 2 4" xfId="19721" xr:uid="{00000000-0005-0000-0000-00000A4D0000}"/>
    <cellStyle name="Normal 20 5 2 4 2" xfId="19722" xr:uid="{00000000-0005-0000-0000-00000B4D0000}"/>
    <cellStyle name="Normal 20 5 2 4 2 2" xfId="19723" xr:uid="{00000000-0005-0000-0000-00000C4D0000}"/>
    <cellStyle name="Normal 20 5 2 4 3" xfId="19724" xr:uid="{00000000-0005-0000-0000-00000D4D0000}"/>
    <cellStyle name="Normal 20 5 2 5" xfId="19725" xr:uid="{00000000-0005-0000-0000-00000E4D0000}"/>
    <cellStyle name="Normal 20 5 2 5 2" xfId="19726" xr:uid="{00000000-0005-0000-0000-00000F4D0000}"/>
    <cellStyle name="Normal 20 5 2 5 2 2" xfId="19727" xr:uid="{00000000-0005-0000-0000-0000104D0000}"/>
    <cellStyle name="Normal 20 5 2 5 3" xfId="19728" xr:uid="{00000000-0005-0000-0000-0000114D0000}"/>
    <cellStyle name="Normal 20 5 2 6" xfId="19729" xr:uid="{00000000-0005-0000-0000-0000124D0000}"/>
    <cellStyle name="Normal 20 5 2 6 2" xfId="19730" xr:uid="{00000000-0005-0000-0000-0000134D0000}"/>
    <cellStyle name="Normal 20 5 2 6 2 2" xfId="19731" xr:uid="{00000000-0005-0000-0000-0000144D0000}"/>
    <cellStyle name="Normal 20 5 2 6 3" xfId="19732" xr:uid="{00000000-0005-0000-0000-0000154D0000}"/>
    <cellStyle name="Normal 20 5 2 7" xfId="19733" xr:uid="{00000000-0005-0000-0000-0000164D0000}"/>
    <cellStyle name="Normal 20 5 2 7 2" xfId="19734" xr:uid="{00000000-0005-0000-0000-0000174D0000}"/>
    <cellStyle name="Normal 20 5 2 8" xfId="19735" xr:uid="{00000000-0005-0000-0000-0000184D0000}"/>
    <cellStyle name="Normal 20 5 2 8 2" xfId="19736" xr:uid="{00000000-0005-0000-0000-0000194D0000}"/>
    <cellStyle name="Normal 20 5 2 9" xfId="19737" xr:uid="{00000000-0005-0000-0000-00001A4D0000}"/>
    <cellStyle name="Normal 20 5 3" xfId="19738" xr:uid="{00000000-0005-0000-0000-00001B4D0000}"/>
    <cellStyle name="Normal 20 5 3 2" xfId="19739" xr:uid="{00000000-0005-0000-0000-00001C4D0000}"/>
    <cellStyle name="Normal 20 5 3 2 2" xfId="19740" xr:uid="{00000000-0005-0000-0000-00001D4D0000}"/>
    <cellStyle name="Normal 20 5 3 2 2 2" xfId="19741" xr:uid="{00000000-0005-0000-0000-00001E4D0000}"/>
    <cellStyle name="Normal 20 5 3 2 2 2 2" xfId="19742" xr:uid="{00000000-0005-0000-0000-00001F4D0000}"/>
    <cellStyle name="Normal 20 5 3 2 2 3" xfId="19743" xr:uid="{00000000-0005-0000-0000-0000204D0000}"/>
    <cellStyle name="Normal 20 5 3 2 3" xfId="19744" xr:uid="{00000000-0005-0000-0000-0000214D0000}"/>
    <cellStyle name="Normal 20 5 3 2 3 2" xfId="19745" xr:uid="{00000000-0005-0000-0000-0000224D0000}"/>
    <cellStyle name="Normal 20 5 3 2 3 2 2" xfId="19746" xr:uid="{00000000-0005-0000-0000-0000234D0000}"/>
    <cellStyle name="Normal 20 5 3 2 3 3" xfId="19747" xr:uid="{00000000-0005-0000-0000-0000244D0000}"/>
    <cellStyle name="Normal 20 5 3 2 4" xfId="19748" xr:uid="{00000000-0005-0000-0000-0000254D0000}"/>
    <cellStyle name="Normal 20 5 3 2 4 2" xfId="19749" xr:uid="{00000000-0005-0000-0000-0000264D0000}"/>
    <cellStyle name="Normal 20 5 3 2 4 2 2" xfId="19750" xr:uid="{00000000-0005-0000-0000-0000274D0000}"/>
    <cellStyle name="Normal 20 5 3 2 4 3" xfId="19751" xr:uid="{00000000-0005-0000-0000-0000284D0000}"/>
    <cellStyle name="Normal 20 5 3 2 5" xfId="19752" xr:uid="{00000000-0005-0000-0000-0000294D0000}"/>
    <cellStyle name="Normal 20 5 3 2 5 2" xfId="19753" xr:uid="{00000000-0005-0000-0000-00002A4D0000}"/>
    <cellStyle name="Normal 20 5 3 2 6" xfId="19754" xr:uid="{00000000-0005-0000-0000-00002B4D0000}"/>
    <cellStyle name="Normal 20 5 3 2 6 2" xfId="19755" xr:uid="{00000000-0005-0000-0000-00002C4D0000}"/>
    <cellStyle name="Normal 20 5 3 2 7" xfId="19756" xr:uid="{00000000-0005-0000-0000-00002D4D0000}"/>
    <cellStyle name="Normal 20 5 3 3" xfId="19757" xr:uid="{00000000-0005-0000-0000-00002E4D0000}"/>
    <cellStyle name="Normal 20 5 3 3 2" xfId="19758" xr:uid="{00000000-0005-0000-0000-00002F4D0000}"/>
    <cellStyle name="Normal 20 5 3 3 2 2" xfId="19759" xr:uid="{00000000-0005-0000-0000-0000304D0000}"/>
    <cellStyle name="Normal 20 5 3 3 3" xfId="19760" xr:uid="{00000000-0005-0000-0000-0000314D0000}"/>
    <cellStyle name="Normal 20 5 3 4" xfId="19761" xr:uid="{00000000-0005-0000-0000-0000324D0000}"/>
    <cellStyle name="Normal 20 5 3 4 2" xfId="19762" xr:uid="{00000000-0005-0000-0000-0000334D0000}"/>
    <cellStyle name="Normal 20 5 3 4 2 2" xfId="19763" xr:uid="{00000000-0005-0000-0000-0000344D0000}"/>
    <cellStyle name="Normal 20 5 3 4 3" xfId="19764" xr:uid="{00000000-0005-0000-0000-0000354D0000}"/>
    <cellStyle name="Normal 20 5 3 5" xfId="19765" xr:uid="{00000000-0005-0000-0000-0000364D0000}"/>
    <cellStyle name="Normal 20 5 3 5 2" xfId="19766" xr:uid="{00000000-0005-0000-0000-0000374D0000}"/>
    <cellStyle name="Normal 20 5 3 5 2 2" xfId="19767" xr:uid="{00000000-0005-0000-0000-0000384D0000}"/>
    <cellStyle name="Normal 20 5 3 5 3" xfId="19768" xr:uid="{00000000-0005-0000-0000-0000394D0000}"/>
    <cellStyle name="Normal 20 5 3 6" xfId="19769" xr:uid="{00000000-0005-0000-0000-00003A4D0000}"/>
    <cellStyle name="Normal 20 5 3 6 2" xfId="19770" xr:uid="{00000000-0005-0000-0000-00003B4D0000}"/>
    <cellStyle name="Normal 20 5 3 7" xfId="19771" xr:uid="{00000000-0005-0000-0000-00003C4D0000}"/>
    <cellStyle name="Normal 20 5 3 7 2" xfId="19772" xr:uid="{00000000-0005-0000-0000-00003D4D0000}"/>
    <cellStyle name="Normal 20 5 3 8" xfId="19773" xr:uid="{00000000-0005-0000-0000-00003E4D0000}"/>
    <cellStyle name="Normal 20 5 4" xfId="19774" xr:uid="{00000000-0005-0000-0000-00003F4D0000}"/>
    <cellStyle name="Normal 20 5 4 2" xfId="19775" xr:uid="{00000000-0005-0000-0000-0000404D0000}"/>
    <cellStyle name="Normal 20 5 4 2 2" xfId="19776" xr:uid="{00000000-0005-0000-0000-0000414D0000}"/>
    <cellStyle name="Normal 20 5 4 2 2 2" xfId="19777" xr:uid="{00000000-0005-0000-0000-0000424D0000}"/>
    <cellStyle name="Normal 20 5 4 2 3" xfId="19778" xr:uid="{00000000-0005-0000-0000-0000434D0000}"/>
    <cellStyle name="Normal 20 5 4 3" xfId="19779" xr:uid="{00000000-0005-0000-0000-0000444D0000}"/>
    <cellStyle name="Normal 20 5 4 3 2" xfId="19780" xr:uid="{00000000-0005-0000-0000-0000454D0000}"/>
    <cellStyle name="Normal 20 5 4 3 2 2" xfId="19781" xr:uid="{00000000-0005-0000-0000-0000464D0000}"/>
    <cellStyle name="Normal 20 5 4 3 3" xfId="19782" xr:uid="{00000000-0005-0000-0000-0000474D0000}"/>
    <cellStyle name="Normal 20 5 4 4" xfId="19783" xr:uid="{00000000-0005-0000-0000-0000484D0000}"/>
    <cellStyle name="Normal 20 5 4 4 2" xfId="19784" xr:uid="{00000000-0005-0000-0000-0000494D0000}"/>
    <cellStyle name="Normal 20 5 4 4 2 2" xfId="19785" xr:uid="{00000000-0005-0000-0000-00004A4D0000}"/>
    <cellStyle name="Normal 20 5 4 4 3" xfId="19786" xr:uid="{00000000-0005-0000-0000-00004B4D0000}"/>
    <cellStyle name="Normal 20 5 4 5" xfId="19787" xr:uid="{00000000-0005-0000-0000-00004C4D0000}"/>
    <cellStyle name="Normal 20 5 4 5 2" xfId="19788" xr:uid="{00000000-0005-0000-0000-00004D4D0000}"/>
    <cellStyle name="Normal 20 5 4 6" xfId="19789" xr:uid="{00000000-0005-0000-0000-00004E4D0000}"/>
    <cellStyle name="Normal 20 5 4 6 2" xfId="19790" xr:uid="{00000000-0005-0000-0000-00004F4D0000}"/>
    <cellStyle name="Normal 20 5 4 7" xfId="19791" xr:uid="{00000000-0005-0000-0000-0000504D0000}"/>
    <cellStyle name="Normal 20 5 5" xfId="19792" xr:uid="{00000000-0005-0000-0000-0000514D0000}"/>
    <cellStyle name="Normal 20 5 5 2" xfId="19793" xr:uid="{00000000-0005-0000-0000-0000524D0000}"/>
    <cellStyle name="Normal 20 5 5 2 2" xfId="19794" xr:uid="{00000000-0005-0000-0000-0000534D0000}"/>
    <cellStyle name="Normal 20 5 5 2 2 2" xfId="19795" xr:uid="{00000000-0005-0000-0000-0000544D0000}"/>
    <cellStyle name="Normal 20 5 5 2 3" xfId="19796" xr:uid="{00000000-0005-0000-0000-0000554D0000}"/>
    <cellStyle name="Normal 20 5 5 3" xfId="19797" xr:uid="{00000000-0005-0000-0000-0000564D0000}"/>
    <cellStyle name="Normal 20 5 5 3 2" xfId="19798" xr:uid="{00000000-0005-0000-0000-0000574D0000}"/>
    <cellStyle name="Normal 20 5 5 3 2 2" xfId="19799" xr:uid="{00000000-0005-0000-0000-0000584D0000}"/>
    <cellStyle name="Normal 20 5 5 3 3" xfId="19800" xr:uid="{00000000-0005-0000-0000-0000594D0000}"/>
    <cellStyle name="Normal 20 5 5 4" xfId="19801" xr:uid="{00000000-0005-0000-0000-00005A4D0000}"/>
    <cellStyle name="Normal 20 5 5 4 2" xfId="19802" xr:uid="{00000000-0005-0000-0000-00005B4D0000}"/>
    <cellStyle name="Normal 20 5 5 4 2 2" xfId="19803" xr:uid="{00000000-0005-0000-0000-00005C4D0000}"/>
    <cellStyle name="Normal 20 5 5 4 3" xfId="19804" xr:uid="{00000000-0005-0000-0000-00005D4D0000}"/>
    <cellStyle name="Normal 20 5 5 5" xfId="19805" xr:uid="{00000000-0005-0000-0000-00005E4D0000}"/>
    <cellStyle name="Normal 20 5 5 5 2" xfId="19806" xr:uid="{00000000-0005-0000-0000-00005F4D0000}"/>
    <cellStyle name="Normal 20 5 5 6" xfId="19807" xr:uid="{00000000-0005-0000-0000-0000604D0000}"/>
    <cellStyle name="Normal 20 5 5 6 2" xfId="19808" xr:uid="{00000000-0005-0000-0000-0000614D0000}"/>
    <cellStyle name="Normal 20 5 5 7" xfId="19809" xr:uid="{00000000-0005-0000-0000-0000624D0000}"/>
    <cellStyle name="Normal 20 5 6" xfId="19810" xr:uid="{00000000-0005-0000-0000-0000634D0000}"/>
    <cellStyle name="Normal 20 5 6 2" xfId="19811" xr:uid="{00000000-0005-0000-0000-0000644D0000}"/>
    <cellStyle name="Normal 20 5 6 2 2" xfId="19812" xr:uid="{00000000-0005-0000-0000-0000654D0000}"/>
    <cellStyle name="Normal 20 5 6 3" xfId="19813" xr:uid="{00000000-0005-0000-0000-0000664D0000}"/>
    <cellStyle name="Normal 20 5 7" xfId="19814" xr:uid="{00000000-0005-0000-0000-0000674D0000}"/>
    <cellStyle name="Normal 20 5 7 2" xfId="19815" xr:uid="{00000000-0005-0000-0000-0000684D0000}"/>
    <cellStyle name="Normal 20 5 7 2 2" xfId="19816" xr:uid="{00000000-0005-0000-0000-0000694D0000}"/>
    <cellStyle name="Normal 20 5 7 3" xfId="19817" xr:uid="{00000000-0005-0000-0000-00006A4D0000}"/>
    <cellStyle name="Normal 20 5 8" xfId="19818" xr:uid="{00000000-0005-0000-0000-00006B4D0000}"/>
    <cellStyle name="Normal 20 5 8 2" xfId="19819" xr:uid="{00000000-0005-0000-0000-00006C4D0000}"/>
    <cellStyle name="Normal 20 5 8 2 2" xfId="19820" xr:uid="{00000000-0005-0000-0000-00006D4D0000}"/>
    <cellStyle name="Normal 20 5 8 3" xfId="19821" xr:uid="{00000000-0005-0000-0000-00006E4D0000}"/>
    <cellStyle name="Normal 20 5 9" xfId="19822" xr:uid="{00000000-0005-0000-0000-00006F4D0000}"/>
    <cellStyle name="Normal 20 5 9 2" xfId="19823" xr:uid="{00000000-0005-0000-0000-0000704D0000}"/>
    <cellStyle name="Normal 20 6" xfId="19824" xr:uid="{00000000-0005-0000-0000-0000714D0000}"/>
    <cellStyle name="Normal 20 6 2" xfId="19825" xr:uid="{00000000-0005-0000-0000-0000724D0000}"/>
    <cellStyle name="Normal 20 6 2 2" xfId="19826" xr:uid="{00000000-0005-0000-0000-0000734D0000}"/>
    <cellStyle name="Normal 20 6 2 2 2" xfId="19827" xr:uid="{00000000-0005-0000-0000-0000744D0000}"/>
    <cellStyle name="Normal 20 6 2 2 2 2" xfId="19828" xr:uid="{00000000-0005-0000-0000-0000754D0000}"/>
    <cellStyle name="Normal 20 6 2 2 3" xfId="19829" xr:uid="{00000000-0005-0000-0000-0000764D0000}"/>
    <cellStyle name="Normal 20 6 2 3" xfId="19830" xr:uid="{00000000-0005-0000-0000-0000774D0000}"/>
    <cellStyle name="Normal 20 6 2 3 2" xfId="19831" xr:uid="{00000000-0005-0000-0000-0000784D0000}"/>
    <cellStyle name="Normal 20 6 2 3 2 2" xfId="19832" xr:uid="{00000000-0005-0000-0000-0000794D0000}"/>
    <cellStyle name="Normal 20 6 2 3 3" xfId="19833" xr:uid="{00000000-0005-0000-0000-00007A4D0000}"/>
    <cellStyle name="Normal 20 6 2 4" xfId="19834" xr:uid="{00000000-0005-0000-0000-00007B4D0000}"/>
    <cellStyle name="Normal 20 6 2 4 2" xfId="19835" xr:uid="{00000000-0005-0000-0000-00007C4D0000}"/>
    <cellStyle name="Normal 20 6 2 4 2 2" xfId="19836" xr:uid="{00000000-0005-0000-0000-00007D4D0000}"/>
    <cellStyle name="Normal 20 6 2 4 3" xfId="19837" xr:uid="{00000000-0005-0000-0000-00007E4D0000}"/>
    <cellStyle name="Normal 20 6 2 5" xfId="19838" xr:uid="{00000000-0005-0000-0000-00007F4D0000}"/>
    <cellStyle name="Normal 20 6 2 5 2" xfId="19839" xr:uid="{00000000-0005-0000-0000-0000804D0000}"/>
    <cellStyle name="Normal 20 6 2 6" xfId="19840" xr:uid="{00000000-0005-0000-0000-0000814D0000}"/>
    <cellStyle name="Normal 20 6 2 6 2" xfId="19841" xr:uid="{00000000-0005-0000-0000-0000824D0000}"/>
    <cellStyle name="Normal 20 6 2 7" xfId="19842" xr:uid="{00000000-0005-0000-0000-0000834D0000}"/>
    <cellStyle name="Normal 20 6 3" xfId="19843" xr:uid="{00000000-0005-0000-0000-0000844D0000}"/>
    <cellStyle name="Normal 20 6 3 2" xfId="19844" xr:uid="{00000000-0005-0000-0000-0000854D0000}"/>
    <cellStyle name="Normal 20 6 3 2 2" xfId="19845" xr:uid="{00000000-0005-0000-0000-0000864D0000}"/>
    <cellStyle name="Normal 20 6 3 2 2 2" xfId="19846" xr:uid="{00000000-0005-0000-0000-0000874D0000}"/>
    <cellStyle name="Normal 20 6 3 2 3" xfId="19847" xr:uid="{00000000-0005-0000-0000-0000884D0000}"/>
    <cellStyle name="Normal 20 6 3 3" xfId="19848" xr:uid="{00000000-0005-0000-0000-0000894D0000}"/>
    <cellStyle name="Normal 20 6 3 3 2" xfId="19849" xr:uid="{00000000-0005-0000-0000-00008A4D0000}"/>
    <cellStyle name="Normal 20 6 3 3 2 2" xfId="19850" xr:uid="{00000000-0005-0000-0000-00008B4D0000}"/>
    <cellStyle name="Normal 20 6 3 3 3" xfId="19851" xr:uid="{00000000-0005-0000-0000-00008C4D0000}"/>
    <cellStyle name="Normal 20 6 3 4" xfId="19852" xr:uid="{00000000-0005-0000-0000-00008D4D0000}"/>
    <cellStyle name="Normal 20 6 3 4 2" xfId="19853" xr:uid="{00000000-0005-0000-0000-00008E4D0000}"/>
    <cellStyle name="Normal 20 6 3 4 2 2" xfId="19854" xr:uid="{00000000-0005-0000-0000-00008F4D0000}"/>
    <cellStyle name="Normal 20 6 3 4 3" xfId="19855" xr:uid="{00000000-0005-0000-0000-0000904D0000}"/>
    <cellStyle name="Normal 20 6 3 5" xfId="19856" xr:uid="{00000000-0005-0000-0000-0000914D0000}"/>
    <cellStyle name="Normal 20 6 3 5 2" xfId="19857" xr:uid="{00000000-0005-0000-0000-0000924D0000}"/>
    <cellStyle name="Normal 20 6 3 6" xfId="19858" xr:uid="{00000000-0005-0000-0000-0000934D0000}"/>
    <cellStyle name="Normal 20 6 3 6 2" xfId="19859" xr:uid="{00000000-0005-0000-0000-0000944D0000}"/>
    <cellStyle name="Normal 20 6 3 7" xfId="19860" xr:uid="{00000000-0005-0000-0000-0000954D0000}"/>
    <cellStyle name="Normal 20 6 4" xfId="19861" xr:uid="{00000000-0005-0000-0000-0000964D0000}"/>
    <cellStyle name="Normal 20 6 4 2" xfId="19862" xr:uid="{00000000-0005-0000-0000-0000974D0000}"/>
    <cellStyle name="Normal 20 6 4 2 2" xfId="19863" xr:uid="{00000000-0005-0000-0000-0000984D0000}"/>
    <cellStyle name="Normal 20 6 4 3" xfId="19864" xr:uid="{00000000-0005-0000-0000-0000994D0000}"/>
    <cellStyle name="Normal 20 6 5" xfId="19865" xr:uid="{00000000-0005-0000-0000-00009A4D0000}"/>
    <cellStyle name="Normal 20 6 5 2" xfId="19866" xr:uid="{00000000-0005-0000-0000-00009B4D0000}"/>
    <cellStyle name="Normal 20 6 5 2 2" xfId="19867" xr:uid="{00000000-0005-0000-0000-00009C4D0000}"/>
    <cellStyle name="Normal 20 6 5 3" xfId="19868" xr:uid="{00000000-0005-0000-0000-00009D4D0000}"/>
    <cellStyle name="Normal 20 6 6" xfId="19869" xr:uid="{00000000-0005-0000-0000-00009E4D0000}"/>
    <cellStyle name="Normal 20 6 6 2" xfId="19870" xr:uid="{00000000-0005-0000-0000-00009F4D0000}"/>
    <cellStyle name="Normal 20 6 6 2 2" xfId="19871" xr:uid="{00000000-0005-0000-0000-0000A04D0000}"/>
    <cellStyle name="Normal 20 6 6 3" xfId="19872" xr:uid="{00000000-0005-0000-0000-0000A14D0000}"/>
    <cellStyle name="Normal 20 6 7" xfId="19873" xr:uid="{00000000-0005-0000-0000-0000A24D0000}"/>
    <cellStyle name="Normal 20 6 7 2" xfId="19874" xr:uid="{00000000-0005-0000-0000-0000A34D0000}"/>
    <cellStyle name="Normal 20 6 8" xfId="19875" xr:uid="{00000000-0005-0000-0000-0000A44D0000}"/>
    <cellStyle name="Normal 20 6 8 2" xfId="19876" xr:uid="{00000000-0005-0000-0000-0000A54D0000}"/>
    <cellStyle name="Normal 20 6 9" xfId="19877" xr:uid="{00000000-0005-0000-0000-0000A64D0000}"/>
    <cellStyle name="Normal 20 7" xfId="19878" xr:uid="{00000000-0005-0000-0000-0000A74D0000}"/>
    <cellStyle name="Normal 20 7 2" xfId="19879" xr:uid="{00000000-0005-0000-0000-0000A84D0000}"/>
    <cellStyle name="Normal 20 7 2 2" xfId="19880" xr:uid="{00000000-0005-0000-0000-0000A94D0000}"/>
    <cellStyle name="Normal 20 7 2 2 2" xfId="19881" xr:uid="{00000000-0005-0000-0000-0000AA4D0000}"/>
    <cellStyle name="Normal 20 7 2 2 2 2" xfId="19882" xr:uid="{00000000-0005-0000-0000-0000AB4D0000}"/>
    <cellStyle name="Normal 20 7 2 2 3" xfId="19883" xr:uid="{00000000-0005-0000-0000-0000AC4D0000}"/>
    <cellStyle name="Normal 20 7 2 3" xfId="19884" xr:uid="{00000000-0005-0000-0000-0000AD4D0000}"/>
    <cellStyle name="Normal 20 7 2 3 2" xfId="19885" xr:uid="{00000000-0005-0000-0000-0000AE4D0000}"/>
    <cellStyle name="Normal 20 7 2 3 2 2" xfId="19886" xr:uid="{00000000-0005-0000-0000-0000AF4D0000}"/>
    <cellStyle name="Normal 20 7 2 3 3" xfId="19887" xr:uid="{00000000-0005-0000-0000-0000B04D0000}"/>
    <cellStyle name="Normal 20 7 2 4" xfId="19888" xr:uid="{00000000-0005-0000-0000-0000B14D0000}"/>
    <cellStyle name="Normal 20 7 2 4 2" xfId="19889" xr:uid="{00000000-0005-0000-0000-0000B24D0000}"/>
    <cellStyle name="Normal 20 7 2 4 2 2" xfId="19890" xr:uid="{00000000-0005-0000-0000-0000B34D0000}"/>
    <cellStyle name="Normal 20 7 2 4 3" xfId="19891" xr:uid="{00000000-0005-0000-0000-0000B44D0000}"/>
    <cellStyle name="Normal 20 7 2 5" xfId="19892" xr:uid="{00000000-0005-0000-0000-0000B54D0000}"/>
    <cellStyle name="Normal 20 7 2 5 2" xfId="19893" xr:uid="{00000000-0005-0000-0000-0000B64D0000}"/>
    <cellStyle name="Normal 20 7 2 6" xfId="19894" xr:uid="{00000000-0005-0000-0000-0000B74D0000}"/>
    <cellStyle name="Normal 20 7 2 6 2" xfId="19895" xr:uid="{00000000-0005-0000-0000-0000B84D0000}"/>
    <cellStyle name="Normal 20 7 2 7" xfId="19896" xr:uid="{00000000-0005-0000-0000-0000B94D0000}"/>
    <cellStyle name="Normal 20 7 3" xfId="19897" xr:uid="{00000000-0005-0000-0000-0000BA4D0000}"/>
    <cellStyle name="Normal 20 7 3 2" xfId="19898" xr:uid="{00000000-0005-0000-0000-0000BB4D0000}"/>
    <cellStyle name="Normal 20 7 3 2 2" xfId="19899" xr:uid="{00000000-0005-0000-0000-0000BC4D0000}"/>
    <cellStyle name="Normal 20 7 3 3" xfId="19900" xr:uid="{00000000-0005-0000-0000-0000BD4D0000}"/>
    <cellStyle name="Normal 20 7 4" xfId="19901" xr:uid="{00000000-0005-0000-0000-0000BE4D0000}"/>
    <cellStyle name="Normal 20 7 4 2" xfId="19902" xr:uid="{00000000-0005-0000-0000-0000BF4D0000}"/>
    <cellStyle name="Normal 20 7 4 2 2" xfId="19903" xr:uid="{00000000-0005-0000-0000-0000C04D0000}"/>
    <cellStyle name="Normal 20 7 4 3" xfId="19904" xr:uid="{00000000-0005-0000-0000-0000C14D0000}"/>
    <cellStyle name="Normal 20 7 5" xfId="19905" xr:uid="{00000000-0005-0000-0000-0000C24D0000}"/>
    <cellStyle name="Normal 20 7 5 2" xfId="19906" xr:uid="{00000000-0005-0000-0000-0000C34D0000}"/>
    <cellStyle name="Normal 20 7 5 2 2" xfId="19907" xr:uid="{00000000-0005-0000-0000-0000C44D0000}"/>
    <cellStyle name="Normal 20 7 5 3" xfId="19908" xr:uid="{00000000-0005-0000-0000-0000C54D0000}"/>
    <cellStyle name="Normal 20 7 6" xfId="19909" xr:uid="{00000000-0005-0000-0000-0000C64D0000}"/>
    <cellStyle name="Normal 20 7 6 2" xfId="19910" xr:uid="{00000000-0005-0000-0000-0000C74D0000}"/>
    <cellStyle name="Normal 20 7 7" xfId="19911" xr:uid="{00000000-0005-0000-0000-0000C84D0000}"/>
    <cellStyle name="Normal 20 7 7 2" xfId="19912" xr:uid="{00000000-0005-0000-0000-0000C94D0000}"/>
    <cellStyle name="Normal 20 7 8" xfId="19913" xr:uid="{00000000-0005-0000-0000-0000CA4D0000}"/>
    <cellStyle name="Normal 20 8" xfId="19914" xr:uid="{00000000-0005-0000-0000-0000CB4D0000}"/>
    <cellStyle name="Normal 20 8 2" xfId="19915" xr:uid="{00000000-0005-0000-0000-0000CC4D0000}"/>
    <cellStyle name="Normal 20 8 2 2" xfId="19916" xr:uid="{00000000-0005-0000-0000-0000CD4D0000}"/>
    <cellStyle name="Normal 20 8 2 2 2" xfId="19917" xr:uid="{00000000-0005-0000-0000-0000CE4D0000}"/>
    <cellStyle name="Normal 20 8 2 3" xfId="19918" xr:uid="{00000000-0005-0000-0000-0000CF4D0000}"/>
    <cellStyle name="Normal 20 8 3" xfId="19919" xr:uid="{00000000-0005-0000-0000-0000D04D0000}"/>
    <cellStyle name="Normal 20 8 3 2" xfId="19920" xr:uid="{00000000-0005-0000-0000-0000D14D0000}"/>
    <cellStyle name="Normal 20 8 3 2 2" xfId="19921" xr:uid="{00000000-0005-0000-0000-0000D24D0000}"/>
    <cellStyle name="Normal 20 8 3 3" xfId="19922" xr:uid="{00000000-0005-0000-0000-0000D34D0000}"/>
    <cellStyle name="Normal 20 8 4" xfId="19923" xr:uid="{00000000-0005-0000-0000-0000D44D0000}"/>
    <cellStyle name="Normal 20 8 4 2" xfId="19924" xr:uid="{00000000-0005-0000-0000-0000D54D0000}"/>
    <cellStyle name="Normal 20 8 4 2 2" xfId="19925" xr:uid="{00000000-0005-0000-0000-0000D64D0000}"/>
    <cellStyle name="Normal 20 8 4 3" xfId="19926" xr:uid="{00000000-0005-0000-0000-0000D74D0000}"/>
    <cellStyle name="Normal 20 8 5" xfId="19927" xr:uid="{00000000-0005-0000-0000-0000D84D0000}"/>
    <cellStyle name="Normal 20 8 5 2" xfId="19928" xr:uid="{00000000-0005-0000-0000-0000D94D0000}"/>
    <cellStyle name="Normal 20 8 6" xfId="19929" xr:uid="{00000000-0005-0000-0000-0000DA4D0000}"/>
    <cellStyle name="Normal 20 8 6 2" xfId="19930" xr:uid="{00000000-0005-0000-0000-0000DB4D0000}"/>
    <cellStyle name="Normal 20 8 7" xfId="19931" xr:uid="{00000000-0005-0000-0000-0000DC4D0000}"/>
    <cellStyle name="Normal 20 9" xfId="19932" xr:uid="{00000000-0005-0000-0000-0000DD4D0000}"/>
    <cellStyle name="Normal 20 9 2" xfId="19933" xr:uid="{00000000-0005-0000-0000-0000DE4D0000}"/>
    <cellStyle name="Normal 20 9 2 2" xfId="19934" xr:uid="{00000000-0005-0000-0000-0000DF4D0000}"/>
    <cellStyle name="Normal 20 9 2 2 2" xfId="19935" xr:uid="{00000000-0005-0000-0000-0000E04D0000}"/>
    <cellStyle name="Normal 20 9 2 3" xfId="19936" xr:uid="{00000000-0005-0000-0000-0000E14D0000}"/>
    <cellStyle name="Normal 20 9 3" xfId="19937" xr:uid="{00000000-0005-0000-0000-0000E24D0000}"/>
    <cellStyle name="Normal 20 9 3 2" xfId="19938" xr:uid="{00000000-0005-0000-0000-0000E34D0000}"/>
    <cellStyle name="Normal 20 9 3 2 2" xfId="19939" xr:uid="{00000000-0005-0000-0000-0000E44D0000}"/>
    <cellStyle name="Normal 20 9 3 3" xfId="19940" xr:uid="{00000000-0005-0000-0000-0000E54D0000}"/>
    <cellStyle name="Normal 20 9 4" xfId="19941" xr:uid="{00000000-0005-0000-0000-0000E64D0000}"/>
    <cellStyle name="Normal 20 9 4 2" xfId="19942" xr:uid="{00000000-0005-0000-0000-0000E74D0000}"/>
    <cellStyle name="Normal 20 9 4 2 2" xfId="19943" xr:uid="{00000000-0005-0000-0000-0000E84D0000}"/>
    <cellStyle name="Normal 20 9 4 3" xfId="19944" xr:uid="{00000000-0005-0000-0000-0000E94D0000}"/>
    <cellStyle name="Normal 20 9 5" xfId="19945" xr:uid="{00000000-0005-0000-0000-0000EA4D0000}"/>
    <cellStyle name="Normal 20 9 5 2" xfId="19946" xr:uid="{00000000-0005-0000-0000-0000EB4D0000}"/>
    <cellStyle name="Normal 20 9 6" xfId="19947" xr:uid="{00000000-0005-0000-0000-0000EC4D0000}"/>
    <cellStyle name="Normal 20 9 6 2" xfId="19948" xr:uid="{00000000-0005-0000-0000-0000ED4D0000}"/>
    <cellStyle name="Normal 20 9 7" xfId="19949" xr:uid="{00000000-0005-0000-0000-0000EE4D0000}"/>
    <cellStyle name="Normal 20_Confidential Information" xfId="19950" xr:uid="{00000000-0005-0000-0000-0000EF4D0000}"/>
    <cellStyle name="Normal 21" xfId="19951" xr:uid="{00000000-0005-0000-0000-0000F04D0000}"/>
    <cellStyle name="Normal 21 2" xfId="19952" xr:uid="{00000000-0005-0000-0000-0000F14D0000}"/>
    <cellStyle name="Normal 22" xfId="19953" xr:uid="{00000000-0005-0000-0000-0000F24D0000}"/>
    <cellStyle name="Normal 22 10" xfId="19954" xr:uid="{00000000-0005-0000-0000-0000F34D0000}"/>
    <cellStyle name="Normal 22 10 2" xfId="19955" xr:uid="{00000000-0005-0000-0000-0000F44D0000}"/>
    <cellStyle name="Normal 22 10 2 2" xfId="19956" xr:uid="{00000000-0005-0000-0000-0000F54D0000}"/>
    <cellStyle name="Normal 22 10 3" xfId="19957" xr:uid="{00000000-0005-0000-0000-0000F64D0000}"/>
    <cellStyle name="Normal 22 11" xfId="19958" xr:uid="{00000000-0005-0000-0000-0000F74D0000}"/>
    <cellStyle name="Normal 22 11 2" xfId="19959" xr:uid="{00000000-0005-0000-0000-0000F84D0000}"/>
    <cellStyle name="Normal 22 11 2 2" xfId="19960" xr:uid="{00000000-0005-0000-0000-0000F94D0000}"/>
    <cellStyle name="Normal 22 11 3" xfId="19961" xr:uid="{00000000-0005-0000-0000-0000FA4D0000}"/>
    <cellStyle name="Normal 22 12" xfId="19962" xr:uid="{00000000-0005-0000-0000-0000FB4D0000}"/>
    <cellStyle name="Normal 22 12 2" xfId="19963" xr:uid="{00000000-0005-0000-0000-0000FC4D0000}"/>
    <cellStyle name="Normal 22 13" xfId="19964" xr:uid="{00000000-0005-0000-0000-0000FD4D0000}"/>
    <cellStyle name="Normal 22 13 2" xfId="19965" xr:uid="{00000000-0005-0000-0000-0000FE4D0000}"/>
    <cellStyle name="Normal 22 14" xfId="19966" xr:uid="{00000000-0005-0000-0000-0000FF4D0000}"/>
    <cellStyle name="Normal 22 2" xfId="19967" xr:uid="{00000000-0005-0000-0000-0000004E0000}"/>
    <cellStyle name="Normal 22 2 10" xfId="19968" xr:uid="{00000000-0005-0000-0000-0000014E0000}"/>
    <cellStyle name="Normal 22 2 10 2" xfId="19969" xr:uid="{00000000-0005-0000-0000-0000024E0000}"/>
    <cellStyle name="Normal 22 2 10 2 2" xfId="19970" xr:uid="{00000000-0005-0000-0000-0000034E0000}"/>
    <cellStyle name="Normal 22 2 10 3" xfId="19971" xr:uid="{00000000-0005-0000-0000-0000044E0000}"/>
    <cellStyle name="Normal 22 2 11" xfId="19972" xr:uid="{00000000-0005-0000-0000-0000054E0000}"/>
    <cellStyle name="Normal 22 2 11 2" xfId="19973" xr:uid="{00000000-0005-0000-0000-0000064E0000}"/>
    <cellStyle name="Normal 22 2 12" xfId="19974" xr:uid="{00000000-0005-0000-0000-0000074E0000}"/>
    <cellStyle name="Normal 22 2 12 2" xfId="19975" xr:uid="{00000000-0005-0000-0000-0000084E0000}"/>
    <cellStyle name="Normal 22 2 13" xfId="19976" xr:uid="{00000000-0005-0000-0000-0000094E0000}"/>
    <cellStyle name="Normal 22 2 2" xfId="19977" xr:uid="{00000000-0005-0000-0000-00000A4E0000}"/>
    <cellStyle name="Normal 22 2 2 10" xfId="19978" xr:uid="{00000000-0005-0000-0000-00000B4E0000}"/>
    <cellStyle name="Normal 22 2 2 10 2" xfId="19979" xr:uid="{00000000-0005-0000-0000-00000C4E0000}"/>
    <cellStyle name="Normal 22 2 2 11" xfId="19980" xr:uid="{00000000-0005-0000-0000-00000D4E0000}"/>
    <cellStyle name="Normal 22 2 2 2" xfId="19981" xr:uid="{00000000-0005-0000-0000-00000E4E0000}"/>
    <cellStyle name="Normal 22 2 2 2 2" xfId="19982" xr:uid="{00000000-0005-0000-0000-00000F4E0000}"/>
    <cellStyle name="Normal 22 2 2 2 2 2" xfId="19983" xr:uid="{00000000-0005-0000-0000-0000104E0000}"/>
    <cellStyle name="Normal 22 2 2 2 2 2 2" xfId="19984" xr:uid="{00000000-0005-0000-0000-0000114E0000}"/>
    <cellStyle name="Normal 22 2 2 2 2 2 2 2" xfId="19985" xr:uid="{00000000-0005-0000-0000-0000124E0000}"/>
    <cellStyle name="Normal 22 2 2 2 2 2 3" xfId="19986" xr:uid="{00000000-0005-0000-0000-0000134E0000}"/>
    <cellStyle name="Normal 22 2 2 2 2 3" xfId="19987" xr:uid="{00000000-0005-0000-0000-0000144E0000}"/>
    <cellStyle name="Normal 22 2 2 2 2 3 2" xfId="19988" xr:uid="{00000000-0005-0000-0000-0000154E0000}"/>
    <cellStyle name="Normal 22 2 2 2 2 3 2 2" xfId="19989" xr:uid="{00000000-0005-0000-0000-0000164E0000}"/>
    <cellStyle name="Normal 22 2 2 2 2 3 3" xfId="19990" xr:uid="{00000000-0005-0000-0000-0000174E0000}"/>
    <cellStyle name="Normal 22 2 2 2 2 4" xfId="19991" xr:uid="{00000000-0005-0000-0000-0000184E0000}"/>
    <cellStyle name="Normal 22 2 2 2 2 4 2" xfId="19992" xr:uid="{00000000-0005-0000-0000-0000194E0000}"/>
    <cellStyle name="Normal 22 2 2 2 2 4 2 2" xfId="19993" xr:uid="{00000000-0005-0000-0000-00001A4E0000}"/>
    <cellStyle name="Normal 22 2 2 2 2 4 3" xfId="19994" xr:uid="{00000000-0005-0000-0000-00001B4E0000}"/>
    <cellStyle name="Normal 22 2 2 2 2 5" xfId="19995" xr:uid="{00000000-0005-0000-0000-00001C4E0000}"/>
    <cellStyle name="Normal 22 2 2 2 2 5 2" xfId="19996" xr:uid="{00000000-0005-0000-0000-00001D4E0000}"/>
    <cellStyle name="Normal 22 2 2 2 2 6" xfId="19997" xr:uid="{00000000-0005-0000-0000-00001E4E0000}"/>
    <cellStyle name="Normal 22 2 2 2 2 6 2" xfId="19998" xr:uid="{00000000-0005-0000-0000-00001F4E0000}"/>
    <cellStyle name="Normal 22 2 2 2 2 7" xfId="19999" xr:uid="{00000000-0005-0000-0000-0000204E0000}"/>
    <cellStyle name="Normal 22 2 2 2 3" xfId="20000" xr:uid="{00000000-0005-0000-0000-0000214E0000}"/>
    <cellStyle name="Normal 22 2 2 2 3 2" xfId="20001" xr:uid="{00000000-0005-0000-0000-0000224E0000}"/>
    <cellStyle name="Normal 22 2 2 2 3 2 2" xfId="20002" xr:uid="{00000000-0005-0000-0000-0000234E0000}"/>
    <cellStyle name="Normal 22 2 2 2 3 2 2 2" xfId="20003" xr:uid="{00000000-0005-0000-0000-0000244E0000}"/>
    <cellStyle name="Normal 22 2 2 2 3 2 3" xfId="20004" xr:uid="{00000000-0005-0000-0000-0000254E0000}"/>
    <cellStyle name="Normal 22 2 2 2 3 3" xfId="20005" xr:uid="{00000000-0005-0000-0000-0000264E0000}"/>
    <cellStyle name="Normal 22 2 2 2 3 3 2" xfId="20006" xr:uid="{00000000-0005-0000-0000-0000274E0000}"/>
    <cellStyle name="Normal 22 2 2 2 3 3 2 2" xfId="20007" xr:uid="{00000000-0005-0000-0000-0000284E0000}"/>
    <cellStyle name="Normal 22 2 2 2 3 3 3" xfId="20008" xr:uid="{00000000-0005-0000-0000-0000294E0000}"/>
    <cellStyle name="Normal 22 2 2 2 3 4" xfId="20009" xr:uid="{00000000-0005-0000-0000-00002A4E0000}"/>
    <cellStyle name="Normal 22 2 2 2 3 4 2" xfId="20010" xr:uid="{00000000-0005-0000-0000-00002B4E0000}"/>
    <cellStyle name="Normal 22 2 2 2 3 4 2 2" xfId="20011" xr:uid="{00000000-0005-0000-0000-00002C4E0000}"/>
    <cellStyle name="Normal 22 2 2 2 3 4 3" xfId="20012" xr:uid="{00000000-0005-0000-0000-00002D4E0000}"/>
    <cellStyle name="Normal 22 2 2 2 3 5" xfId="20013" xr:uid="{00000000-0005-0000-0000-00002E4E0000}"/>
    <cellStyle name="Normal 22 2 2 2 3 5 2" xfId="20014" xr:uid="{00000000-0005-0000-0000-00002F4E0000}"/>
    <cellStyle name="Normal 22 2 2 2 3 6" xfId="20015" xr:uid="{00000000-0005-0000-0000-0000304E0000}"/>
    <cellStyle name="Normal 22 2 2 2 3 6 2" xfId="20016" xr:uid="{00000000-0005-0000-0000-0000314E0000}"/>
    <cellStyle name="Normal 22 2 2 2 3 7" xfId="20017" xr:uid="{00000000-0005-0000-0000-0000324E0000}"/>
    <cellStyle name="Normal 22 2 2 2 4" xfId="20018" xr:uid="{00000000-0005-0000-0000-0000334E0000}"/>
    <cellStyle name="Normal 22 2 2 2 4 2" xfId="20019" xr:uid="{00000000-0005-0000-0000-0000344E0000}"/>
    <cellStyle name="Normal 22 2 2 2 4 2 2" xfId="20020" xr:uid="{00000000-0005-0000-0000-0000354E0000}"/>
    <cellStyle name="Normal 22 2 2 2 4 3" xfId="20021" xr:uid="{00000000-0005-0000-0000-0000364E0000}"/>
    <cellStyle name="Normal 22 2 2 2 5" xfId="20022" xr:uid="{00000000-0005-0000-0000-0000374E0000}"/>
    <cellStyle name="Normal 22 2 2 2 5 2" xfId="20023" xr:uid="{00000000-0005-0000-0000-0000384E0000}"/>
    <cellStyle name="Normal 22 2 2 2 5 2 2" xfId="20024" xr:uid="{00000000-0005-0000-0000-0000394E0000}"/>
    <cellStyle name="Normal 22 2 2 2 5 3" xfId="20025" xr:uid="{00000000-0005-0000-0000-00003A4E0000}"/>
    <cellStyle name="Normal 22 2 2 2 6" xfId="20026" xr:uid="{00000000-0005-0000-0000-00003B4E0000}"/>
    <cellStyle name="Normal 22 2 2 2 6 2" xfId="20027" xr:uid="{00000000-0005-0000-0000-00003C4E0000}"/>
    <cellStyle name="Normal 22 2 2 2 6 2 2" xfId="20028" xr:uid="{00000000-0005-0000-0000-00003D4E0000}"/>
    <cellStyle name="Normal 22 2 2 2 6 3" xfId="20029" xr:uid="{00000000-0005-0000-0000-00003E4E0000}"/>
    <cellStyle name="Normal 22 2 2 2 7" xfId="20030" xr:uid="{00000000-0005-0000-0000-00003F4E0000}"/>
    <cellStyle name="Normal 22 2 2 2 7 2" xfId="20031" xr:uid="{00000000-0005-0000-0000-0000404E0000}"/>
    <cellStyle name="Normal 22 2 2 2 8" xfId="20032" xr:uid="{00000000-0005-0000-0000-0000414E0000}"/>
    <cellStyle name="Normal 22 2 2 2 8 2" xfId="20033" xr:uid="{00000000-0005-0000-0000-0000424E0000}"/>
    <cellStyle name="Normal 22 2 2 2 9" xfId="20034" xr:uid="{00000000-0005-0000-0000-0000434E0000}"/>
    <cellStyle name="Normal 22 2 2 3" xfId="20035" xr:uid="{00000000-0005-0000-0000-0000444E0000}"/>
    <cellStyle name="Normal 22 2 2 3 2" xfId="20036" xr:uid="{00000000-0005-0000-0000-0000454E0000}"/>
    <cellStyle name="Normal 22 2 2 3 2 2" xfId="20037" xr:uid="{00000000-0005-0000-0000-0000464E0000}"/>
    <cellStyle name="Normal 22 2 2 3 2 2 2" xfId="20038" xr:uid="{00000000-0005-0000-0000-0000474E0000}"/>
    <cellStyle name="Normal 22 2 2 3 2 2 2 2" xfId="20039" xr:uid="{00000000-0005-0000-0000-0000484E0000}"/>
    <cellStyle name="Normal 22 2 2 3 2 2 3" xfId="20040" xr:uid="{00000000-0005-0000-0000-0000494E0000}"/>
    <cellStyle name="Normal 22 2 2 3 2 3" xfId="20041" xr:uid="{00000000-0005-0000-0000-00004A4E0000}"/>
    <cellStyle name="Normal 22 2 2 3 2 3 2" xfId="20042" xr:uid="{00000000-0005-0000-0000-00004B4E0000}"/>
    <cellStyle name="Normal 22 2 2 3 2 3 2 2" xfId="20043" xr:uid="{00000000-0005-0000-0000-00004C4E0000}"/>
    <cellStyle name="Normal 22 2 2 3 2 3 3" xfId="20044" xr:uid="{00000000-0005-0000-0000-00004D4E0000}"/>
    <cellStyle name="Normal 22 2 2 3 2 4" xfId="20045" xr:uid="{00000000-0005-0000-0000-00004E4E0000}"/>
    <cellStyle name="Normal 22 2 2 3 2 4 2" xfId="20046" xr:uid="{00000000-0005-0000-0000-00004F4E0000}"/>
    <cellStyle name="Normal 22 2 2 3 2 4 2 2" xfId="20047" xr:uid="{00000000-0005-0000-0000-0000504E0000}"/>
    <cellStyle name="Normal 22 2 2 3 2 4 3" xfId="20048" xr:uid="{00000000-0005-0000-0000-0000514E0000}"/>
    <cellStyle name="Normal 22 2 2 3 2 5" xfId="20049" xr:uid="{00000000-0005-0000-0000-0000524E0000}"/>
    <cellStyle name="Normal 22 2 2 3 2 5 2" xfId="20050" xr:uid="{00000000-0005-0000-0000-0000534E0000}"/>
    <cellStyle name="Normal 22 2 2 3 2 6" xfId="20051" xr:uid="{00000000-0005-0000-0000-0000544E0000}"/>
    <cellStyle name="Normal 22 2 2 3 2 6 2" xfId="20052" xr:uid="{00000000-0005-0000-0000-0000554E0000}"/>
    <cellStyle name="Normal 22 2 2 3 2 7" xfId="20053" xr:uid="{00000000-0005-0000-0000-0000564E0000}"/>
    <cellStyle name="Normal 22 2 2 3 3" xfId="20054" xr:uid="{00000000-0005-0000-0000-0000574E0000}"/>
    <cellStyle name="Normal 22 2 2 3 3 2" xfId="20055" xr:uid="{00000000-0005-0000-0000-0000584E0000}"/>
    <cellStyle name="Normal 22 2 2 3 3 2 2" xfId="20056" xr:uid="{00000000-0005-0000-0000-0000594E0000}"/>
    <cellStyle name="Normal 22 2 2 3 3 3" xfId="20057" xr:uid="{00000000-0005-0000-0000-00005A4E0000}"/>
    <cellStyle name="Normal 22 2 2 3 4" xfId="20058" xr:uid="{00000000-0005-0000-0000-00005B4E0000}"/>
    <cellStyle name="Normal 22 2 2 3 4 2" xfId="20059" xr:uid="{00000000-0005-0000-0000-00005C4E0000}"/>
    <cellStyle name="Normal 22 2 2 3 4 2 2" xfId="20060" xr:uid="{00000000-0005-0000-0000-00005D4E0000}"/>
    <cellStyle name="Normal 22 2 2 3 4 3" xfId="20061" xr:uid="{00000000-0005-0000-0000-00005E4E0000}"/>
    <cellStyle name="Normal 22 2 2 3 5" xfId="20062" xr:uid="{00000000-0005-0000-0000-00005F4E0000}"/>
    <cellStyle name="Normal 22 2 2 3 5 2" xfId="20063" xr:uid="{00000000-0005-0000-0000-0000604E0000}"/>
    <cellStyle name="Normal 22 2 2 3 5 2 2" xfId="20064" xr:uid="{00000000-0005-0000-0000-0000614E0000}"/>
    <cellStyle name="Normal 22 2 2 3 5 3" xfId="20065" xr:uid="{00000000-0005-0000-0000-0000624E0000}"/>
    <cellStyle name="Normal 22 2 2 3 6" xfId="20066" xr:uid="{00000000-0005-0000-0000-0000634E0000}"/>
    <cellStyle name="Normal 22 2 2 3 6 2" xfId="20067" xr:uid="{00000000-0005-0000-0000-0000644E0000}"/>
    <cellStyle name="Normal 22 2 2 3 7" xfId="20068" xr:uid="{00000000-0005-0000-0000-0000654E0000}"/>
    <cellStyle name="Normal 22 2 2 3 7 2" xfId="20069" xr:uid="{00000000-0005-0000-0000-0000664E0000}"/>
    <cellStyle name="Normal 22 2 2 3 8" xfId="20070" xr:uid="{00000000-0005-0000-0000-0000674E0000}"/>
    <cellStyle name="Normal 22 2 2 4" xfId="20071" xr:uid="{00000000-0005-0000-0000-0000684E0000}"/>
    <cellStyle name="Normal 22 2 2 4 2" xfId="20072" xr:uid="{00000000-0005-0000-0000-0000694E0000}"/>
    <cellStyle name="Normal 22 2 2 4 2 2" xfId="20073" xr:uid="{00000000-0005-0000-0000-00006A4E0000}"/>
    <cellStyle name="Normal 22 2 2 4 2 2 2" xfId="20074" xr:uid="{00000000-0005-0000-0000-00006B4E0000}"/>
    <cellStyle name="Normal 22 2 2 4 2 3" xfId="20075" xr:uid="{00000000-0005-0000-0000-00006C4E0000}"/>
    <cellStyle name="Normal 22 2 2 4 3" xfId="20076" xr:uid="{00000000-0005-0000-0000-00006D4E0000}"/>
    <cellStyle name="Normal 22 2 2 4 3 2" xfId="20077" xr:uid="{00000000-0005-0000-0000-00006E4E0000}"/>
    <cellStyle name="Normal 22 2 2 4 3 2 2" xfId="20078" xr:uid="{00000000-0005-0000-0000-00006F4E0000}"/>
    <cellStyle name="Normal 22 2 2 4 3 3" xfId="20079" xr:uid="{00000000-0005-0000-0000-0000704E0000}"/>
    <cellStyle name="Normal 22 2 2 4 4" xfId="20080" xr:uid="{00000000-0005-0000-0000-0000714E0000}"/>
    <cellStyle name="Normal 22 2 2 4 4 2" xfId="20081" xr:uid="{00000000-0005-0000-0000-0000724E0000}"/>
    <cellStyle name="Normal 22 2 2 4 4 2 2" xfId="20082" xr:uid="{00000000-0005-0000-0000-0000734E0000}"/>
    <cellStyle name="Normal 22 2 2 4 4 3" xfId="20083" xr:uid="{00000000-0005-0000-0000-0000744E0000}"/>
    <cellStyle name="Normal 22 2 2 4 5" xfId="20084" xr:uid="{00000000-0005-0000-0000-0000754E0000}"/>
    <cellStyle name="Normal 22 2 2 4 5 2" xfId="20085" xr:uid="{00000000-0005-0000-0000-0000764E0000}"/>
    <cellStyle name="Normal 22 2 2 4 6" xfId="20086" xr:uid="{00000000-0005-0000-0000-0000774E0000}"/>
    <cellStyle name="Normal 22 2 2 4 6 2" xfId="20087" xr:uid="{00000000-0005-0000-0000-0000784E0000}"/>
    <cellStyle name="Normal 22 2 2 4 7" xfId="20088" xr:uid="{00000000-0005-0000-0000-0000794E0000}"/>
    <cellStyle name="Normal 22 2 2 5" xfId="20089" xr:uid="{00000000-0005-0000-0000-00007A4E0000}"/>
    <cellStyle name="Normal 22 2 2 5 2" xfId="20090" xr:uid="{00000000-0005-0000-0000-00007B4E0000}"/>
    <cellStyle name="Normal 22 2 2 5 2 2" xfId="20091" xr:uid="{00000000-0005-0000-0000-00007C4E0000}"/>
    <cellStyle name="Normal 22 2 2 5 2 2 2" xfId="20092" xr:uid="{00000000-0005-0000-0000-00007D4E0000}"/>
    <cellStyle name="Normal 22 2 2 5 2 3" xfId="20093" xr:uid="{00000000-0005-0000-0000-00007E4E0000}"/>
    <cellStyle name="Normal 22 2 2 5 3" xfId="20094" xr:uid="{00000000-0005-0000-0000-00007F4E0000}"/>
    <cellStyle name="Normal 22 2 2 5 3 2" xfId="20095" xr:uid="{00000000-0005-0000-0000-0000804E0000}"/>
    <cellStyle name="Normal 22 2 2 5 3 2 2" xfId="20096" xr:uid="{00000000-0005-0000-0000-0000814E0000}"/>
    <cellStyle name="Normal 22 2 2 5 3 3" xfId="20097" xr:uid="{00000000-0005-0000-0000-0000824E0000}"/>
    <cellStyle name="Normal 22 2 2 5 4" xfId="20098" xr:uid="{00000000-0005-0000-0000-0000834E0000}"/>
    <cellStyle name="Normal 22 2 2 5 4 2" xfId="20099" xr:uid="{00000000-0005-0000-0000-0000844E0000}"/>
    <cellStyle name="Normal 22 2 2 5 4 2 2" xfId="20100" xr:uid="{00000000-0005-0000-0000-0000854E0000}"/>
    <cellStyle name="Normal 22 2 2 5 4 3" xfId="20101" xr:uid="{00000000-0005-0000-0000-0000864E0000}"/>
    <cellStyle name="Normal 22 2 2 5 5" xfId="20102" xr:uid="{00000000-0005-0000-0000-0000874E0000}"/>
    <cellStyle name="Normal 22 2 2 5 5 2" xfId="20103" xr:uid="{00000000-0005-0000-0000-0000884E0000}"/>
    <cellStyle name="Normal 22 2 2 5 6" xfId="20104" xr:uid="{00000000-0005-0000-0000-0000894E0000}"/>
    <cellStyle name="Normal 22 2 2 5 6 2" xfId="20105" xr:uid="{00000000-0005-0000-0000-00008A4E0000}"/>
    <cellStyle name="Normal 22 2 2 5 7" xfId="20106" xr:uid="{00000000-0005-0000-0000-00008B4E0000}"/>
    <cellStyle name="Normal 22 2 2 6" xfId="20107" xr:uid="{00000000-0005-0000-0000-00008C4E0000}"/>
    <cellStyle name="Normal 22 2 2 6 2" xfId="20108" xr:uid="{00000000-0005-0000-0000-00008D4E0000}"/>
    <cellStyle name="Normal 22 2 2 6 2 2" xfId="20109" xr:uid="{00000000-0005-0000-0000-00008E4E0000}"/>
    <cellStyle name="Normal 22 2 2 6 3" xfId="20110" xr:uid="{00000000-0005-0000-0000-00008F4E0000}"/>
    <cellStyle name="Normal 22 2 2 7" xfId="20111" xr:uid="{00000000-0005-0000-0000-0000904E0000}"/>
    <cellStyle name="Normal 22 2 2 7 2" xfId="20112" xr:uid="{00000000-0005-0000-0000-0000914E0000}"/>
    <cellStyle name="Normal 22 2 2 7 2 2" xfId="20113" xr:uid="{00000000-0005-0000-0000-0000924E0000}"/>
    <cellStyle name="Normal 22 2 2 7 3" xfId="20114" xr:uid="{00000000-0005-0000-0000-0000934E0000}"/>
    <cellStyle name="Normal 22 2 2 8" xfId="20115" xr:uid="{00000000-0005-0000-0000-0000944E0000}"/>
    <cellStyle name="Normal 22 2 2 8 2" xfId="20116" xr:uid="{00000000-0005-0000-0000-0000954E0000}"/>
    <cellStyle name="Normal 22 2 2 8 2 2" xfId="20117" xr:uid="{00000000-0005-0000-0000-0000964E0000}"/>
    <cellStyle name="Normal 22 2 2 8 3" xfId="20118" xr:uid="{00000000-0005-0000-0000-0000974E0000}"/>
    <cellStyle name="Normal 22 2 2 9" xfId="20119" xr:uid="{00000000-0005-0000-0000-0000984E0000}"/>
    <cellStyle name="Normal 22 2 2 9 2" xfId="20120" xr:uid="{00000000-0005-0000-0000-0000994E0000}"/>
    <cellStyle name="Normal 22 2 3" xfId="20121" xr:uid="{00000000-0005-0000-0000-00009A4E0000}"/>
    <cellStyle name="Normal 22 2 3 10" xfId="20122" xr:uid="{00000000-0005-0000-0000-00009B4E0000}"/>
    <cellStyle name="Normal 22 2 3 10 2" xfId="20123" xr:uid="{00000000-0005-0000-0000-00009C4E0000}"/>
    <cellStyle name="Normal 22 2 3 11" xfId="20124" xr:uid="{00000000-0005-0000-0000-00009D4E0000}"/>
    <cellStyle name="Normal 22 2 3 2" xfId="20125" xr:uid="{00000000-0005-0000-0000-00009E4E0000}"/>
    <cellStyle name="Normal 22 2 3 2 2" xfId="20126" xr:uid="{00000000-0005-0000-0000-00009F4E0000}"/>
    <cellStyle name="Normal 22 2 3 2 2 2" xfId="20127" xr:uid="{00000000-0005-0000-0000-0000A04E0000}"/>
    <cellStyle name="Normal 22 2 3 2 2 2 2" xfId="20128" xr:uid="{00000000-0005-0000-0000-0000A14E0000}"/>
    <cellStyle name="Normal 22 2 3 2 2 2 2 2" xfId="20129" xr:uid="{00000000-0005-0000-0000-0000A24E0000}"/>
    <cellStyle name="Normal 22 2 3 2 2 2 3" xfId="20130" xr:uid="{00000000-0005-0000-0000-0000A34E0000}"/>
    <cellStyle name="Normal 22 2 3 2 2 3" xfId="20131" xr:uid="{00000000-0005-0000-0000-0000A44E0000}"/>
    <cellStyle name="Normal 22 2 3 2 2 3 2" xfId="20132" xr:uid="{00000000-0005-0000-0000-0000A54E0000}"/>
    <cellStyle name="Normal 22 2 3 2 2 3 2 2" xfId="20133" xr:uid="{00000000-0005-0000-0000-0000A64E0000}"/>
    <cellStyle name="Normal 22 2 3 2 2 3 3" xfId="20134" xr:uid="{00000000-0005-0000-0000-0000A74E0000}"/>
    <cellStyle name="Normal 22 2 3 2 2 4" xfId="20135" xr:uid="{00000000-0005-0000-0000-0000A84E0000}"/>
    <cellStyle name="Normal 22 2 3 2 2 4 2" xfId="20136" xr:uid="{00000000-0005-0000-0000-0000A94E0000}"/>
    <cellStyle name="Normal 22 2 3 2 2 4 2 2" xfId="20137" xr:uid="{00000000-0005-0000-0000-0000AA4E0000}"/>
    <cellStyle name="Normal 22 2 3 2 2 4 3" xfId="20138" xr:uid="{00000000-0005-0000-0000-0000AB4E0000}"/>
    <cellStyle name="Normal 22 2 3 2 2 5" xfId="20139" xr:uid="{00000000-0005-0000-0000-0000AC4E0000}"/>
    <cellStyle name="Normal 22 2 3 2 2 5 2" xfId="20140" xr:uid="{00000000-0005-0000-0000-0000AD4E0000}"/>
    <cellStyle name="Normal 22 2 3 2 2 6" xfId="20141" xr:uid="{00000000-0005-0000-0000-0000AE4E0000}"/>
    <cellStyle name="Normal 22 2 3 2 2 6 2" xfId="20142" xr:uid="{00000000-0005-0000-0000-0000AF4E0000}"/>
    <cellStyle name="Normal 22 2 3 2 2 7" xfId="20143" xr:uid="{00000000-0005-0000-0000-0000B04E0000}"/>
    <cellStyle name="Normal 22 2 3 2 3" xfId="20144" xr:uid="{00000000-0005-0000-0000-0000B14E0000}"/>
    <cellStyle name="Normal 22 2 3 2 3 2" xfId="20145" xr:uid="{00000000-0005-0000-0000-0000B24E0000}"/>
    <cellStyle name="Normal 22 2 3 2 3 2 2" xfId="20146" xr:uid="{00000000-0005-0000-0000-0000B34E0000}"/>
    <cellStyle name="Normal 22 2 3 2 3 2 2 2" xfId="20147" xr:uid="{00000000-0005-0000-0000-0000B44E0000}"/>
    <cellStyle name="Normal 22 2 3 2 3 2 3" xfId="20148" xr:uid="{00000000-0005-0000-0000-0000B54E0000}"/>
    <cellStyle name="Normal 22 2 3 2 3 3" xfId="20149" xr:uid="{00000000-0005-0000-0000-0000B64E0000}"/>
    <cellStyle name="Normal 22 2 3 2 3 3 2" xfId="20150" xr:uid="{00000000-0005-0000-0000-0000B74E0000}"/>
    <cellStyle name="Normal 22 2 3 2 3 3 2 2" xfId="20151" xr:uid="{00000000-0005-0000-0000-0000B84E0000}"/>
    <cellStyle name="Normal 22 2 3 2 3 3 3" xfId="20152" xr:uid="{00000000-0005-0000-0000-0000B94E0000}"/>
    <cellStyle name="Normal 22 2 3 2 3 4" xfId="20153" xr:uid="{00000000-0005-0000-0000-0000BA4E0000}"/>
    <cellStyle name="Normal 22 2 3 2 3 4 2" xfId="20154" xr:uid="{00000000-0005-0000-0000-0000BB4E0000}"/>
    <cellStyle name="Normal 22 2 3 2 3 4 2 2" xfId="20155" xr:uid="{00000000-0005-0000-0000-0000BC4E0000}"/>
    <cellStyle name="Normal 22 2 3 2 3 4 3" xfId="20156" xr:uid="{00000000-0005-0000-0000-0000BD4E0000}"/>
    <cellStyle name="Normal 22 2 3 2 3 5" xfId="20157" xr:uid="{00000000-0005-0000-0000-0000BE4E0000}"/>
    <cellStyle name="Normal 22 2 3 2 3 5 2" xfId="20158" xr:uid="{00000000-0005-0000-0000-0000BF4E0000}"/>
    <cellStyle name="Normal 22 2 3 2 3 6" xfId="20159" xr:uid="{00000000-0005-0000-0000-0000C04E0000}"/>
    <cellStyle name="Normal 22 2 3 2 3 6 2" xfId="20160" xr:uid="{00000000-0005-0000-0000-0000C14E0000}"/>
    <cellStyle name="Normal 22 2 3 2 3 7" xfId="20161" xr:uid="{00000000-0005-0000-0000-0000C24E0000}"/>
    <cellStyle name="Normal 22 2 3 2 4" xfId="20162" xr:uid="{00000000-0005-0000-0000-0000C34E0000}"/>
    <cellStyle name="Normal 22 2 3 2 4 2" xfId="20163" xr:uid="{00000000-0005-0000-0000-0000C44E0000}"/>
    <cellStyle name="Normal 22 2 3 2 4 2 2" xfId="20164" xr:uid="{00000000-0005-0000-0000-0000C54E0000}"/>
    <cellStyle name="Normal 22 2 3 2 4 3" xfId="20165" xr:uid="{00000000-0005-0000-0000-0000C64E0000}"/>
    <cellStyle name="Normal 22 2 3 2 5" xfId="20166" xr:uid="{00000000-0005-0000-0000-0000C74E0000}"/>
    <cellStyle name="Normal 22 2 3 2 5 2" xfId="20167" xr:uid="{00000000-0005-0000-0000-0000C84E0000}"/>
    <cellStyle name="Normal 22 2 3 2 5 2 2" xfId="20168" xr:uid="{00000000-0005-0000-0000-0000C94E0000}"/>
    <cellStyle name="Normal 22 2 3 2 5 3" xfId="20169" xr:uid="{00000000-0005-0000-0000-0000CA4E0000}"/>
    <cellStyle name="Normal 22 2 3 2 6" xfId="20170" xr:uid="{00000000-0005-0000-0000-0000CB4E0000}"/>
    <cellStyle name="Normal 22 2 3 2 6 2" xfId="20171" xr:uid="{00000000-0005-0000-0000-0000CC4E0000}"/>
    <cellStyle name="Normal 22 2 3 2 6 2 2" xfId="20172" xr:uid="{00000000-0005-0000-0000-0000CD4E0000}"/>
    <cellStyle name="Normal 22 2 3 2 6 3" xfId="20173" xr:uid="{00000000-0005-0000-0000-0000CE4E0000}"/>
    <cellStyle name="Normal 22 2 3 2 7" xfId="20174" xr:uid="{00000000-0005-0000-0000-0000CF4E0000}"/>
    <cellStyle name="Normal 22 2 3 2 7 2" xfId="20175" xr:uid="{00000000-0005-0000-0000-0000D04E0000}"/>
    <cellStyle name="Normal 22 2 3 2 8" xfId="20176" xr:uid="{00000000-0005-0000-0000-0000D14E0000}"/>
    <cellStyle name="Normal 22 2 3 2 8 2" xfId="20177" xr:uid="{00000000-0005-0000-0000-0000D24E0000}"/>
    <cellStyle name="Normal 22 2 3 2 9" xfId="20178" xr:uid="{00000000-0005-0000-0000-0000D34E0000}"/>
    <cellStyle name="Normal 22 2 3 3" xfId="20179" xr:uid="{00000000-0005-0000-0000-0000D44E0000}"/>
    <cellStyle name="Normal 22 2 3 3 2" xfId="20180" xr:uid="{00000000-0005-0000-0000-0000D54E0000}"/>
    <cellStyle name="Normal 22 2 3 3 2 2" xfId="20181" xr:uid="{00000000-0005-0000-0000-0000D64E0000}"/>
    <cellStyle name="Normal 22 2 3 3 2 2 2" xfId="20182" xr:uid="{00000000-0005-0000-0000-0000D74E0000}"/>
    <cellStyle name="Normal 22 2 3 3 2 2 2 2" xfId="20183" xr:uid="{00000000-0005-0000-0000-0000D84E0000}"/>
    <cellStyle name="Normal 22 2 3 3 2 2 3" xfId="20184" xr:uid="{00000000-0005-0000-0000-0000D94E0000}"/>
    <cellStyle name="Normal 22 2 3 3 2 3" xfId="20185" xr:uid="{00000000-0005-0000-0000-0000DA4E0000}"/>
    <cellStyle name="Normal 22 2 3 3 2 3 2" xfId="20186" xr:uid="{00000000-0005-0000-0000-0000DB4E0000}"/>
    <cellStyle name="Normal 22 2 3 3 2 3 2 2" xfId="20187" xr:uid="{00000000-0005-0000-0000-0000DC4E0000}"/>
    <cellStyle name="Normal 22 2 3 3 2 3 3" xfId="20188" xr:uid="{00000000-0005-0000-0000-0000DD4E0000}"/>
    <cellStyle name="Normal 22 2 3 3 2 4" xfId="20189" xr:uid="{00000000-0005-0000-0000-0000DE4E0000}"/>
    <cellStyle name="Normal 22 2 3 3 2 4 2" xfId="20190" xr:uid="{00000000-0005-0000-0000-0000DF4E0000}"/>
    <cellStyle name="Normal 22 2 3 3 2 4 2 2" xfId="20191" xr:uid="{00000000-0005-0000-0000-0000E04E0000}"/>
    <cellStyle name="Normal 22 2 3 3 2 4 3" xfId="20192" xr:uid="{00000000-0005-0000-0000-0000E14E0000}"/>
    <cellStyle name="Normal 22 2 3 3 2 5" xfId="20193" xr:uid="{00000000-0005-0000-0000-0000E24E0000}"/>
    <cellStyle name="Normal 22 2 3 3 2 5 2" xfId="20194" xr:uid="{00000000-0005-0000-0000-0000E34E0000}"/>
    <cellStyle name="Normal 22 2 3 3 2 6" xfId="20195" xr:uid="{00000000-0005-0000-0000-0000E44E0000}"/>
    <cellStyle name="Normal 22 2 3 3 2 6 2" xfId="20196" xr:uid="{00000000-0005-0000-0000-0000E54E0000}"/>
    <cellStyle name="Normal 22 2 3 3 2 7" xfId="20197" xr:uid="{00000000-0005-0000-0000-0000E64E0000}"/>
    <cellStyle name="Normal 22 2 3 3 3" xfId="20198" xr:uid="{00000000-0005-0000-0000-0000E74E0000}"/>
    <cellStyle name="Normal 22 2 3 3 3 2" xfId="20199" xr:uid="{00000000-0005-0000-0000-0000E84E0000}"/>
    <cellStyle name="Normal 22 2 3 3 3 2 2" xfId="20200" xr:uid="{00000000-0005-0000-0000-0000E94E0000}"/>
    <cellStyle name="Normal 22 2 3 3 3 3" xfId="20201" xr:uid="{00000000-0005-0000-0000-0000EA4E0000}"/>
    <cellStyle name="Normal 22 2 3 3 4" xfId="20202" xr:uid="{00000000-0005-0000-0000-0000EB4E0000}"/>
    <cellStyle name="Normal 22 2 3 3 4 2" xfId="20203" xr:uid="{00000000-0005-0000-0000-0000EC4E0000}"/>
    <cellStyle name="Normal 22 2 3 3 4 2 2" xfId="20204" xr:uid="{00000000-0005-0000-0000-0000ED4E0000}"/>
    <cellStyle name="Normal 22 2 3 3 4 3" xfId="20205" xr:uid="{00000000-0005-0000-0000-0000EE4E0000}"/>
    <cellStyle name="Normal 22 2 3 3 5" xfId="20206" xr:uid="{00000000-0005-0000-0000-0000EF4E0000}"/>
    <cellStyle name="Normal 22 2 3 3 5 2" xfId="20207" xr:uid="{00000000-0005-0000-0000-0000F04E0000}"/>
    <cellStyle name="Normal 22 2 3 3 5 2 2" xfId="20208" xr:uid="{00000000-0005-0000-0000-0000F14E0000}"/>
    <cellStyle name="Normal 22 2 3 3 5 3" xfId="20209" xr:uid="{00000000-0005-0000-0000-0000F24E0000}"/>
    <cellStyle name="Normal 22 2 3 3 6" xfId="20210" xr:uid="{00000000-0005-0000-0000-0000F34E0000}"/>
    <cellStyle name="Normal 22 2 3 3 6 2" xfId="20211" xr:uid="{00000000-0005-0000-0000-0000F44E0000}"/>
    <cellStyle name="Normal 22 2 3 3 7" xfId="20212" xr:uid="{00000000-0005-0000-0000-0000F54E0000}"/>
    <cellStyle name="Normal 22 2 3 3 7 2" xfId="20213" xr:uid="{00000000-0005-0000-0000-0000F64E0000}"/>
    <cellStyle name="Normal 22 2 3 3 8" xfId="20214" xr:uid="{00000000-0005-0000-0000-0000F74E0000}"/>
    <cellStyle name="Normal 22 2 3 4" xfId="20215" xr:uid="{00000000-0005-0000-0000-0000F84E0000}"/>
    <cellStyle name="Normal 22 2 3 4 2" xfId="20216" xr:uid="{00000000-0005-0000-0000-0000F94E0000}"/>
    <cellStyle name="Normal 22 2 3 4 2 2" xfId="20217" xr:uid="{00000000-0005-0000-0000-0000FA4E0000}"/>
    <cellStyle name="Normal 22 2 3 4 2 2 2" xfId="20218" xr:uid="{00000000-0005-0000-0000-0000FB4E0000}"/>
    <cellStyle name="Normal 22 2 3 4 2 3" xfId="20219" xr:uid="{00000000-0005-0000-0000-0000FC4E0000}"/>
    <cellStyle name="Normal 22 2 3 4 3" xfId="20220" xr:uid="{00000000-0005-0000-0000-0000FD4E0000}"/>
    <cellStyle name="Normal 22 2 3 4 3 2" xfId="20221" xr:uid="{00000000-0005-0000-0000-0000FE4E0000}"/>
    <cellStyle name="Normal 22 2 3 4 3 2 2" xfId="20222" xr:uid="{00000000-0005-0000-0000-0000FF4E0000}"/>
    <cellStyle name="Normal 22 2 3 4 3 3" xfId="20223" xr:uid="{00000000-0005-0000-0000-0000004F0000}"/>
    <cellStyle name="Normal 22 2 3 4 4" xfId="20224" xr:uid="{00000000-0005-0000-0000-0000014F0000}"/>
    <cellStyle name="Normal 22 2 3 4 4 2" xfId="20225" xr:uid="{00000000-0005-0000-0000-0000024F0000}"/>
    <cellStyle name="Normal 22 2 3 4 4 2 2" xfId="20226" xr:uid="{00000000-0005-0000-0000-0000034F0000}"/>
    <cellStyle name="Normal 22 2 3 4 4 3" xfId="20227" xr:uid="{00000000-0005-0000-0000-0000044F0000}"/>
    <cellStyle name="Normal 22 2 3 4 5" xfId="20228" xr:uid="{00000000-0005-0000-0000-0000054F0000}"/>
    <cellStyle name="Normal 22 2 3 4 5 2" xfId="20229" xr:uid="{00000000-0005-0000-0000-0000064F0000}"/>
    <cellStyle name="Normal 22 2 3 4 6" xfId="20230" xr:uid="{00000000-0005-0000-0000-0000074F0000}"/>
    <cellStyle name="Normal 22 2 3 4 6 2" xfId="20231" xr:uid="{00000000-0005-0000-0000-0000084F0000}"/>
    <cellStyle name="Normal 22 2 3 4 7" xfId="20232" xr:uid="{00000000-0005-0000-0000-0000094F0000}"/>
    <cellStyle name="Normal 22 2 3 5" xfId="20233" xr:uid="{00000000-0005-0000-0000-00000A4F0000}"/>
    <cellStyle name="Normal 22 2 3 5 2" xfId="20234" xr:uid="{00000000-0005-0000-0000-00000B4F0000}"/>
    <cellStyle name="Normal 22 2 3 5 2 2" xfId="20235" xr:uid="{00000000-0005-0000-0000-00000C4F0000}"/>
    <cellStyle name="Normal 22 2 3 5 2 2 2" xfId="20236" xr:uid="{00000000-0005-0000-0000-00000D4F0000}"/>
    <cellStyle name="Normal 22 2 3 5 2 3" xfId="20237" xr:uid="{00000000-0005-0000-0000-00000E4F0000}"/>
    <cellStyle name="Normal 22 2 3 5 3" xfId="20238" xr:uid="{00000000-0005-0000-0000-00000F4F0000}"/>
    <cellStyle name="Normal 22 2 3 5 3 2" xfId="20239" xr:uid="{00000000-0005-0000-0000-0000104F0000}"/>
    <cellStyle name="Normal 22 2 3 5 3 2 2" xfId="20240" xr:uid="{00000000-0005-0000-0000-0000114F0000}"/>
    <cellStyle name="Normal 22 2 3 5 3 3" xfId="20241" xr:uid="{00000000-0005-0000-0000-0000124F0000}"/>
    <cellStyle name="Normal 22 2 3 5 4" xfId="20242" xr:uid="{00000000-0005-0000-0000-0000134F0000}"/>
    <cellStyle name="Normal 22 2 3 5 4 2" xfId="20243" xr:uid="{00000000-0005-0000-0000-0000144F0000}"/>
    <cellStyle name="Normal 22 2 3 5 4 2 2" xfId="20244" xr:uid="{00000000-0005-0000-0000-0000154F0000}"/>
    <cellStyle name="Normal 22 2 3 5 4 3" xfId="20245" xr:uid="{00000000-0005-0000-0000-0000164F0000}"/>
    <cellStyle name="Normal 22 2 3 5 5" xfId="20246" xr:uid="{00000000-0005-0000-0000-0000174F0000}"/>
    <cellStyle name="Normal 22 2 3 5 5 2" xfId="20247" xr:uid="{00000000-0005-0000-0000-0000184F0000}"/>
    <cellStyle name="Normal 22 2 3 5 6" xfId="20248" xr:uid="{00000000-0005-0000-0000-0000194F0000}"/>
    <cellStyle name="Normal 22 2 3 5 6 2" xfId="20249" xr:uid="{00000000-0005-0000-0000-00001A4F0000}"/>
    <cellStyle name="Normal 22 2 3 5 7" xfId="20250" xr:uid="{00000000-0005-0000-0000-00001B4F0000}"/>
    <cellStyle name="Normal 22 2 3 6" xfId="20251" xr:uid="{00000000-0005-0000-0000-00001C4F0000}"/>
    <cellStyle name="Normal 22 2 3 6 2" xfId="20252" xr:uid="{00000000-0005-0000-0000-00001D4F0000}"/>
    <cellStyle name="Normal 22 2 3 6 2 2" xfId="20253" xr:uid="{00000000-0005-0000-0000-00001E4F0000}"/>
    <cellStyle name="Normal 22 2 3 6 3" xfId="20254" xr:uid="{00000000-0005-0000-0000-00001F4F0000}"/>
    <cellStyle name="Normal 22 2 3 7" xfId="20255" xr:uid="{00000000-0005-0000-0000-0000204F0000}"/>
    <cellStyle name="Normal 22 2 3 7 2" xfId="20256" xr:uid="{00000000-0005-0000-0000-0000214F0000}"/>
    <cellStyle name="Normal 22 2 3 7 2 2" xfId="20257" xr:uid="{00000000-0005-0000-0000-0000224F0000}"/>
    <cellStyle name="Normal 22 2 3 7 3" xfId="20258" xr:uid="{00000000-0005-0000-0000-0000234F0000}"/>
    <cellStyle name="Normal 22 2 3 8" xfId="20259" xr:uid="{00000000-0005-0000-0000-0000244F0000}"/>
    <cellStyle name="Normal 22 2 3 8 2" xfId="20260" xr:uid="{00000000-0005-0000-0000-0000254F0000}"/>
    <cellStyle name="Normal 22 2 3 8 2 2" xfId="20261" xr:uid="{00000000-0005-0000-0000-0000264F0000}"/>
    <cellStyle name="Normal 22 2 3 8 3" xfId="20262" xr:uid="{00000000-0005-0000-0000-0000274F0000}"/>
    <cellStyle name="Normal 22 2 3 9" xfId="20263" xr:uid="{00000000-0005-0000-0000-0000284F0000}"/>
    <cellStyle name="Normal 22 2 3 9 2" xfId="20264" xr:uid="{00000000-0005-0000-0000-0000294F0000}"/>
    <cellStyle name="Normal 22 2 4" xfId="20265" xr:uid="{00000000-0005-0000-0000-00002A4F0000}"/>
    <cellStyle name="Normal 22 2 4 2" xfId="20266" xr:uid="{00000000-0005-0000-0000-00002B4F0000}"/>
    <cellStyle name="Normal 22 2 4 2 2" xfId="20267" xr:uid="{00000000-0005-0000-0000-00002C4F0000}"/>
    <cellStyle name="Normal 22 2 4 2 2 2" xfId="20268" xr:uid="{00000000-0005-0000-0000-00002D4F0000}"/>
    <cellStyle name="Normal 22 2 4 2 2 2 2" xfId="20269" xr:uid="{00000000-0005-0000-0000-00002E4F0000}"/>
    <cellStyle name="Normal 22 2 4 2 2 3" xfId="20270" xr:uid="{00000000-0005-0000-0000-00002F4F0000}"/>
    <cellStyle name="Normal 22 2 4 2 3" xfId="20271" xr:uid="{00000000-0005-0000-0000-0000304F0000}"/>
    <cellStyle name="Normal 22 2 4 2 3 2" xfId="20272" xr:uid="{00000000-0005-0000-0000-0000314F0000}"/>
    <cellStyle name="Normal 22 2 4 2 3 2 2" xfId="20273" xr:uid="{00000000-0005-0000-0000-0000324F0000}"/>
    <cellStyle name="Normal 22 2 4 2 3 3" xfId="20274" xr:uid="{00000000-0005-0000-0000-0000334F0000}"/>
    <cellStyle name="Normal 22 2 4 2 4" xfId="20275" xr:uid="{00000000-0005-0000-0000-0000344F0000}"/>
    <cellStyle name="Normal 22 2 4 2 4 2" xfId="20276" xr:uid="{00000000-0005-0000-0000-0000354F0000}"/>
    <cellStyle name="Normal 22 2 4 2 4 2 2" xfId="20277" xr:uid="{00000000-0005-0000-0000-0000364F0000}"/>
    <cellStyle name="Normal 22 2 4 2 4 3" xfId="20278" xr:uid="{00000000-0005-0000-0000-0000374F0000}"/>
    <cellStyle name="Normal 22 2 4 2 5" xfId="20279" xr:uid="{00000000-0005-0000-0000-0000384F0000}"/>
    <cellStyle name="Normal 22 2 4 2 5 2" xfId="20280" xr:uid="{00000000-0005-0000-0000-0000394F0000}"/>
    <cellStyle name="Normal 22 2 4 2 6" xfId="20281" xr:uid="{00000000-0005-0000-0000-00003A4F0000}"/>
    <cellStyle name="Normal 22 2 4 2 6 2" xfId="20282" xr:uid="{00000000-0005-0000-0000-00003B4F0000}"/>
    <cellStyle name="Normal 22 2 4 2 7" xfId="20283" xr:uid="{00000000-0005-0000-0000-00003C4F0000}"/>
    <cellStyle name="Normal 22 2 4 3" xfId="20284" xr:uid="{00000000-0005-0000-0000-00003D4F0000}"/>
    <cellStyle name="Normal 22 2 4 3 2" xfId="20285" xr:uid="{00000000-0005-0000-0000-00003E4F0000}"/>
    <cellStyle name="Normal 22 2 4 3 2 2" xfId="20286" xr:uid="{00000000-0005-0000-0000-00003F4F0000}"/>
    <cellStyle name="Normal 22 2 4 3 2 2 2" xfId="20287" xr:uid="{00000000-0005-0000-0000-0000404F0000}"/>
    <cellStyle name="Normal 22 2 4 3 2 3" xfId="20288" xr:uid="{00000000-0005-0000-0000-0000414F0000}"/>
    <cellStyle name="Normal 22 2 4 3 3" xfId="20289" xr:uid="{00000000-0005-0000-0000-0000424F0000}"/>
    <cellStyle name="Normal 22 2 4 3 3 2" xfId="20290" xr:uid="{00000000-0005-0000-0000-0000434F0000}"/>
    <cellStyle name="Normal 22 2 4 3 3 2 2" xfId="20291" xr:uid="{00000000-0005-0000-0000-0000444F0000}"/>
    <cellStyle name="Normal 22 2 4 3 3 3" xfId="20292" xr:uid="{00000000-0005-0000-0000-0000454F0000}"/>
    <cellStyle name="Normal 22 2 4 3 4" xfId="20293" xr:uid="{00000000-0005-0000-0000-0000464F0000}"/>
    <cellStyle name="Normal 22 2 4 3 4 2" xfId="20294" xr:uid="{00000000-0005-0000-0000-0000474F0000}"/>
    <cellStyle name="Normal 22 2 4 3 4 2 2" xfId="20295" xr:uid="{00000000-0005-0000-0000-0000484F0000}"/>
    <cellStyle name="Normal 22 2 4 3 4 3" xfId="20296" xr:uid="{00000000-0005-0000-0000-0000494F0000}"/>
    <cellStyle name="Normal 22 2 4 3 5" xfId="20297" xr:uid="{00000000-0005-0000-0000-00004A4F0000}"/>
    <cellStyle name="Normal 22 2 4 3 5 2" xfId="20298" xr:uid="{00000000-0005-0000-0000-00004B4F0000}"/>
    <cellStyle name="Normal 22 2 4 3 6" xfId="20299" xr:uid="{00000000-0005-0000-0000-00004C4F0000}"/>
    <cellStyle name="Normal 22 2 4 3 6 2" xfId="20300" xr:uid="{00000000-0005-0000-0000-00004D4F0000}"/>
    <cellStyle name="Normal 22 2 4 3 7" xfId="20301" xr:uid="{00000000-0005-0000-0000-00004E4F0000}"/>
    <cellStyle name="Normal 22 2 4 4" xfId="20302" xr:uid="{00000000-0005-0000-0000-00004F4F0000}"/>
    <cellStyle name="Normal 22 2 4 4 2" xfId="20303" xr:uid="{00000000-0005-0000-0000-0000504F0000}"/>
    <cellStyle name="Normal 22 2 4 4 2 2" xfId="20304" xr:uid="{00000000-0005-0000-0000-0000514F0000}"/>
    <cellStyle name="Normal 22 2 4 4 3" xfId="20305" xr:uid="{00000000-0005-0000-0000-0000524F0000}"/>
    <cellStyle name="Normal 22 2 4 5" xfId="20306" xr:uid="{00000000-0005-0000-0000-0000534F0000}"/>
    <cellStyle name="Normal 22 2 4 5 2" xfId="20307" xr:uid="{00000000-0005-0000-0000-0000544F0000}"/>
    <cellStyle name="Normal 22 2 4 5 2 2" xfId="20308" xr:uid="{00000000-0005-0000-0000-0000554F0000}"/>
    <cellStyle name="Normal 22 2 4 5 3" xfId="20309" xr:uid="{00000000-0005-0000-0000-0000564F0000}"/>
    <cellStyle name="Normal 22 2 4 6" xfId="20310" xr:uid="{00000000-0005-0000-0000-0000574F0000}"/>
    <cellStyle name="Normal 22 2 4 6 2" xfId="20311" xr:uid="{00000000-0005-0000-0000-0000584F0000}"/>
    <cellStyle name="Normal 22 2 4 6 2 2" xfId="20312" xr:uid="{00000000-0005-0000-0000-0000594F0000}"/>
    <cellStyle name="Normal 22 2 4 6 3" xfId="20313" xr:uid="{00000000-0005-0000-0000-00005A4F0000}"/>
    <cellStyle name="Normal 22 2 4 7" xfId="20314" xr:uid="{00000000-0005-0000-0000-00005B4F0000}"/>
    <cellStyle name="Normal 22 2 4 7 2" xfId="20315" xr:uid="{00000000-0005-0000-0000-00005C4F0000}"/>
    <cellStyle name="Normal 22 2 4 8" xfId="20316" xr:uid="{00000000-0005-0000-0000-00005D4F0000}"/>
    <cellStyle name="Normal 22 2 4 8 2" xfId="20317" xr:uid="{00000000-0005-0000-0000-00005E4F0000}"/>
    <cellStyle name="Normal 22 2 4 9" xfId="20318" xr:uid="{00000000-0005-0000-0000-00005F4F0000}"/>
    <cellStyle name="Normal 22 2 5" xfId="20319" xr:uid="{00000000-0005-0000-0000-0000604F0000}"/>
    <cellStyle name="Normal 22 2 5 2" xfId="20320" xr:uid="{00000000-0005-0000-0000-0000614F0000}"/>
    <cellStyle name="Normal 22 2 5 2 2" xfId="20321" xr:uid="{00000000-0005-0000-0000-0000624F0000}"/>
    <cellStyle name="Normal 22 2 5 2 2 2" xfId="20322" xr:uid="{00000000-0005-0000-0000-0000634F0000}"/>
    <cellStyle name="Normal 22 2 5 2 2 2 2" xfId="20323" xr:uid="{00000000-0005-0000-0000-0000644F0000}"/>
    <cellStyle name="Normal 22 2 5 2 2 3" xfId="20324" xr:uid="{00000000-0005-0000-0000-0000654F0000}"/>
    <cellStyle name="Normal 22 2 5 2 3" xfId="20325" xr:uid="{00000000-0005-0000-0000-0000664F0000}"/>
    <cellStyle name="Normal 22 2 5 2 3 2" xfId="20326" xr:uid="{00000000-0005-0000-0000-0000674F0000}"/>
    <cellStyle name="Normal 22 2 5 2 3 2 2" xfId="20327" xr:uid="{00000000-0005-0000-0000-0000684F0000}"/>
    <cellStyle name="Normal 22 2 5 2 3 3" xfId="20328" xr:uid="{00000000-0005-0000-0000-0000694F0000}"/>
    <cellStyle name="Normal 22 2 5 2 4" xfId="20329" xr:uid="{00000000-0005-0000-0000-00006A4F0000}"/>
    <cellStyle name="Normal 22 2 5 2 4 2" xfId="20330" xr:uid="{00000000-0005-0000-0000-00006B4F0000}"/>
    <cellStyle name="Normal 22 2 5 2 4 2 2" xfId="20331" xr:uid="{00000000-0005-0000-0000-00006C4F0000}"/>
    <cellStyle name="Normal 22 2 5 2 4 3" xfId="20332" xr:uid="{00000000-0005-0000-0000-00006D4F0000}"/>
    <cellStyle name="Normal 22 2 5 2 5" xfId="20333" xr:uid="{00000000-0005-0000-0000-00006E4F0000}"/>
    <cellStyle name="Normal 22 2 5 2 5 2" xfId="20334" xr:uid="{00000000-0005-0000-0000-00006F4F0000}"/>
    <cellStyle name="Normal 22 2 5 2 6" xfId="20335" xr:uid="{00000000-0005-0000-0000-0000704F0000}"/>
    <cellStyle name="Normal 22 2 5 2 6 2" xfId="20336" xr:uid="{00000000-0005-0000-0000-0000714F0000}"/>
    <cellStyle name="Normal 22 2 5 2 7" xfId="20337" xr:uid="{00000000-0005-0000-0000-0000724F0000}"/>
    <cellStyle name="Normal 22 2 5 3" xfId="20338" xr:uid="{00000000-0005-0000-0000-0000734F0000}"/>
    <cellStyle name="Normal 22 2 5 3 2" xfId="20339" xr:uid="{00000000-0005-0000-0000-0000744F0000}"/>
    <cellStyle name="Normal 22 2 5 3 2 2" xfId="20340" xr:uid="{00000000-0005-0000-0000-0000754F0000}"/>
    <cellStyle name="Normal 22 2 5 3 3" xfId="20341" xr:uid="{00000000-0005-0000-0000-0000764F0000}"/>
    <cellStyle name="Normal 22 2 5 4" xfId="20342" xr:uid="{00000000-0005-0000-0000-0000774F0000}"/>
    <cellStyle name="Normal 22 2 5 4 2" xfId="20343" xr:uid="{00000000-0005-0000-0000-0000784F0000}"/>
    <cellStyle name="Normal 22 2 5 4 2 2" xfId="20344" xr:uid="{00000000-0005-0000-0000-0000794F0000}"/>
    <cellStyle name="Normal 22 2 5 4 3" xfId="20345" xr:uid="{00000000-0005-0000-0000-00007A4F0000}"/>
    <cellStyle name="Normal 22 2 5 5" xfId="20346" xr:uid="{00000000-0005-0000-0000-00007B4F0000}"/>
    <cellStyle name="Normal 22 2 5 5 2" xfId="20347" xr:uid="{00000000-0005-0000-0000-00007C4F0000}"/>
    <cellStyle name="Normal 22 2 5 5 2 2" xfId="20348" xr:uid="{00000000-0005-0000-0000-00007D4F0000}"/>
    <cellStyle name="Normal 22 2 5 5 3" xfId="20349" xr:uid="{00000000-0005-0000-0000-00007E4F0000}"/>
    <cellStyle name="Normal 22 2 5 6" xfId="20350" xr:uid="{00000000-0005-0000-0000-00007F4F0000}"/>
    <cellStyle name="Normal 22 2 5 6 2" xfId="20351" xr:uid="{00000000-0005-0000-0000-0000804F0000}"/>
    <cellStyle name="Normal 22 2 5 7" xfId="20352" xr:uid="{00000000-0005-0000-0000-0000814F0000}"/>
    <cellStyle name="Normal 22 2 5 7 2" xfId="20353" xr:uid="{00000000-0005-0000-0000-0000824F0000}"/>
    <cellStyle name="Normal 22 2 5 8" xfId="20354" xr:uid="{00000000-0005-0000-0000-0000834F0000}"/>
    <cellStyle name="Normal 22 2 6" xfId="20355" xr:uid="{00000000-0005-0000-0000-0000844F0000}"/>
    <cellStyle name="Normal 22 2 6 2" xfId="20356" xr:uid="{00000000-0005-0000-0000-0000854F0000}"/>
    <cellStyle name="Normal 22 2 6 2 2" xfId="20357" xr:uid="{00000000-0005-0000-0000-0000864F0000}"/>
    <cellStyle name="Normal 22 2 6 2 2 2" xfId="20358" xr:uid="{00000000-0005-0000-0000-0000874F0000}"/>
    <cellStyle name="Normal 22 2 6 2 3" xfId="20359" xr:uid="{00000000-0005-0000-0000-0000884F0000}"/>
    <cellStyle name="Normal 22 2 6 3" xfId="20360" xr:uid="{00000000-0005-0000-0000-0000894F0000}"/>
    <cellStyle name="Normal 22 2 6 3 2" xfId="20361" xr:uid="{00000000-0005-0000-0000-00008A4F0000}"/>
    <cellStyle name="Normal 22 2 6 3 2 2" xfId="20362" xr:uid="{00000000-0005-0000-0000-00008B4F0000}"/>
    <cellStyle name="Normal 22 2 6 3 3" xfId="20363" xr:uid="{00000000-0005-0000-0000-00008C4F0000}"/>
    <cellStyle name="Normal 22 2 6 4" xfId="20364" xr:uid="{00000000-0005-0000-0000-00008D4F0000}"/>
    <cellStyle name="Normal 22 2 6 4 2" xfId="20365" xr:uid="{00000000-0005-0000-0000-00008E4F0000}"/>
    <cellStyle name="Normal 22 2 6 4 2 2" xfId="20366" xr:uid="{00000000-0005-0000-0000-00008F4F0000}"/>
    <cellStyle name="Normal 22 2 6 4 3" xfId="20367" xr:uid="{00000000-0005-0000-0000-0000904F0000}"/>
    <cellStyle name="Normal 22 2 6 5" xfId="20368" xr:uid="{00000000-0005-0000-0000-0000914F0000}"/>
    <cellStyle name="Normal 22 2 6 5 2" xfId="20369" xr:uid="{00000000-0005-0000-0000-0000924F0000}"/>
    <cellStyle name="Normal 22 2 6 6" xfId="20370" xr:uid="{00000000-0005-0000-0000-0000934F0000}"/>
    <cellStyle name="Normal 22 2 6 6 2" xfId="20371" xr:uid="{00000000-0005-0000-0000-0000944F0000}"/>
    <cellStyle name="Normal 22 2 6 7" xfId="20372" xr:uid="{00000000-0005-0000-0000-0000954F0000}"/>
    <cellStyle name="Normal 22 2 7" xfId="20373" xr:uid="{00000000-0005-0000-0000-0000964F0000}"/>
    <cellStyle name="Normal 22 2 7 2" xfId="20374" xr:uid="{00000000-0005-0000-0000-0000974F0000}"/>
    <cellStyle name="Normal 22 2 7 2 2" xfId="20375" xr:uid="{00000000-0005-0000-0000-0000984F0000}"/>
    <cellStyle name="Normal 22 2 7 2 2 2" xfId="20376" xr:uid="{00000000-0005-0000-0000-0000994F0000}"/>
    <cellStyle name="Normal 22 2 7 2 3" xfId="20377" xr:uid="{00000000-0005-0000-0000-00009A4F0000}"/>
    <cellStyle name="Normal 22 2 7 3" xfId="20378" xr:uid="{00000000-0005-0000-0000-00009B4F0000}"/>
    <cellStyle name="Normal 22 2 7 3 2" xfId="20379" xr:uid="{00000000-0005-0000-0000-00009C4F0000}"/>
    <cellStyle name="Normal 22 2 7 3 2 2" xfId="20380" xr:uid="{00000000-0005-0000-0000-00009D4F0000}"/>
    <cellStyle name="Normal 22 2 7 3 3" xfId="20381" xr:uid="{00000000-0005-0000-0000-00009E4F0000}"/>
    <cellStyle name="Normal 22 2 7 4" xfId="20382" xr:uid="{00000000-0005-0000-0000-00009F4F0000}"/>
    <cellStyle name="Normal 22 2 7 4 2" xfId="20383" xr:uid="{00000000-0005-0000-0000-0000A04F0000}"/>
    <cellStyle name="Normal 22 2 7 4 2 2" xfId="20384" xr:uid="{00000000-0005-0000-0000-0000A14F0000}"/>
    <cellStyle name="Normal 22 2 7 4 3" xfId="20385" xr:uid="{00000000-0005-0000-0000-0000A24F0000}"/>
    <cellStyle name="Normal 22 2 7 5" xfId="20386" xr:uid="{00000000-0005-0000-0000-0000A34F0000}"/>
    <cellStyle name="Normal 22 2 7 5 2" xfId="20387" xr:uid="{00000000-0005-0000-0000-0000A44F0000}"/>
    <cellStyle name="Normal 22 2 7 6" xfId="20388" xr:uid="{00000000-0005-0000-0000-0000A54F0000}"/>
    <cellStyle name="Normal 22 2 7 6 2" xfId="20389" xr:uid="{00000000-0005-0000-0000-0000A64F0000}"/>
    <cellStyle name="Normal 22 2 7 7" xfId="20390" xr:uid="{00000000-0005-0000-0000-0000A74F0000}"/>
    <cellStyle name="Normal 22 2 8" xfId="20391" xr:uid="{00000000-0005-0000-0000-0000A84F0000}"/>
    <cellStyle name="Normal 22 2 8 2" xfId="20392" xr:uid="{00000000-0005-0000-0000-0000A94F0000}"/>
    <cellStyle name="Normal 22 2 8 2 2" xfId="20393" xr:uid="{00000000-0005-0000-0000-0000AA4F0000}"/>
    <cellStyle name="Normal 22 2 8 3" xfId="20394" xr:uid="{00000000-0005-0000-0000-0000AB4F0000}"/>
    <cellStyle name="Normal 22 2 9" xfId="20395" xr:uid="{00000000-0005-0000-0000-0000AC4F0000}"/>
    <cellStyle name="Normal 22 2 9 2" xfId="20396" xr:uid="{00000000-0005-0000-0000-0000AD4F0000}"/>
    <cellStyle name="Normal 22 2 9 2 2" xfId="20397" xr:uid="{00000000-0005-0000-0000-0000AE4F0000}"/>
    <cellStyle name="Normal 22 2 9 3" xfId="20398" xr:uid="{00000000-0005-0000-0000-0000AF4F0000}"/>
    <cellStyle name="Normal 22 2_Confidential Information" xfId="20399" xr:uid="{00000000-0005-0000-0000-0000B04F0000}"/>
    <cellStyle name="Normal 22 3" xfId="20400" xr:uid="{00000000-0005-0000-0000-0000B14F0000}"/>
    <cellStyle name="Normal 22 3 10" xfId="20401" xr:uid="{00000000-0005-0000-0000-0000B24F0000}"/>
    <cellStyle name="Normal 22 3 10 2" xfId="20402" xr:uid="{00000000-0005-0000-0000-0000B34F0000}"/>
    <cellStyle name="Normal 22 3 11" xfId="20403" xr:uid="{00000000-0005-0000-0000-0000B44F0000}"/>
    <cellStyle name="Normal 22 3 2" xfId="20404" xr:uid="{00000000-0005-0000-0000-0000B54F0000}"/>
    <cellStyle name="Normal 22 3 2 2" xfId="20405" xr:uid="{00000000-0005-0000-0000-0000B64F0000}"/>
    <cellStyle name="Normal 22 3 2 2 2" xfId="20406" xr:uid="{00000000-0005-0000-0000-0000B74F0000}"/>
    <cellStyle name="Normal 22 3 2 2 2 2" xfId="20407" xr:uid="{00000000-0005-0000-0000-0000B84F0000}"/>
    <cellStyle name="Normal 22 3 2 2 2 2 2" xfId="20408" xr:uid="{00000000-0005-0000-0000-0000B94F0000}"/>
    <cellStyle name="Normal 22 3 2 2 2 3" xfId="20409" xr:uid="{00000000-0005-0000-0000-0000BA4F0000}"/>
    <cellStyle name="Normal 22 3 2 2 3" xfId="20410" xr:uid="{00000000-0005-0000-0000-0000BB4F0000}"/>
    <cellStyle name="Normal 22 3 2 2 3 2" xfId="20411" xr:uid="{00000000-0005-0000-0000-0000BC4F0000}"/>
    <cellStyle name="Normal 22 3 2 2 3 2 2" xfId="20412" xr:uid="{00000000-0005-0000-0000-0000BD4F0000}"/>
    <cellStyle name="Normal 22 3 2 2 3 3" xfId="20413" xr:uid="{00000000-0005-0000-0000-0000BE4F0000}"/>
    <cellStyle name="Normal 22 3 2 2 4" xfId="20414" xr:uid="{00000000-0005-0000-0000-0000BF4F0000}"/>
    <cellStyle name="Normal 22 3 2 2 4 2" xfId="20415" xr:uid="{00000000-0005-0000-0000-0000C04F0000}"/>
    <cellStyle name="Normal 22 3 2 2 4 2 2" xfId="20416" xr:uid="{00000000-0005-0000-0000-0000C14F0000}"/>
    <cellStyle name="Normal 22 3 2 2 4 3" xfId="20417" xr:uid="{00000000-0005-0000-0000-0000C24F0000}"/>
    <cellStyle name="Normal 22 3 2 2 5" xfId="20418" xr:uid="{00000000-0005-0000-0000-0000C34F0000}"/>
    <cellStyle name="Normal 22 3 2 2 5 2" xfId="20419" xr:uid="{00000000-0005-0000-0000-0000C44F0000}"/>
    <cellStyle name="Normal 22 3 2 2 6" xfId="20420" xr:uid="{00000000-0005-0000-0000-0000C54F0000}"/>
    <cellStyle name="Normal 22 3 2 2 6 2" xfId="20421" xr:uid="{00000000-0005-0000-0000-0000C64F0000}"/>
    <cellStyle name="Normal 22 3 2 2 7" xfId="20422" xr:uid="{00000000-0005-0000-0000-0000C74F0000}"/>
    <cellStyle name="Normal 22 3 2 3" xfId="20423" xr:uid="{00000000-0005-0000-0000-0000C84F0000}"/>
    <cellStyle name="Normal 22 3 2 3 2" xfId="20424" xr:uid="{00000000-0005-0000-0000-0000C94F0000}"/>
    <cellStyle name="Normal 22 3 2 3 2 2" xfId="20425" xr:uid="{00000000-0005-0000-0000-0000CA4F0000}"/>
    <cellStyle name="Normal 22 3 2 3 2 2 2" xfId="20426" xr:uid="{00000000-0005-0000-0000-0000CB4F0000}"/>
    <cellStyle name="Normal 22 3 2 3 2 3" xfId="20427" xr:uid="{00000000-0005-0000-0000-0000CC4F0000}"/>
    <cellStyle name="Normal 22 3 2 3 3" xfId="20428" xr:uid="{00000000-0005-0000-0000-0000CD4F0000}"/>
    <cellStyle name="Normal 22 3 2 3 3 2" xfId="20429" xr:uid="{00000000-0005-0000-0000-0000CE4F0000}"/>
    <cellStyle name="Normal 22 3 2 3 3 2 2" xfId="20430" xr:uid="{00000000-0005-0000-0000-0000CF4F0000}"/>
    <cellStyle name="Normal 22 3 2 3 3 3" xfId="20431" xr:uid="{00000000-0005-0000-0000-0000D04F0000}"/>
    <cellStyle name="Normal 22 3 2 3 4" xfId="20432" xr:uid="{00000000-0005-0000-0000-0000D14F0000}"/>
    <cellStyle name="Normal 22 3 2 3 4 2" xfId="20433" xr:uid="{00000000-0005-0000-0000-0000D24F0000}"/>
    <cellStyle name="Normal 22 3 2 3 4 2 2" xfId="20434" xr:uid="{00000000-0005-0000-0000-0000D34F0000}"/>
    <cellStyle name="Normal 22 3 2 3 4 3" xfId="20435" xr:uid="{00000000-0005-0000-0000-0000D44F0000}"/>
    <cellStyle name="Normal 22 3 2 3 5" xfId="20436" xr:uid="{00000000-0005-0000-0000-0000D54F0000}"/>
    <cellStyle name="Normal 22 3 2 3 5 2" xfId="20437" xr:uid="{00000000-0005-0000-0000-0000D64F0000}"/>
    <cellStyle name="Normal 22 3 2 3 6" xfId="20438" xr:uid="{00000000-0005-0000-0000-0000D74F0000}"/>
    <cellStyle name="Normal 22 3 2 3 6 2" xfId="20439" xr:uid="{00000000-0005-0000-0000-0000D84F0000}"/>
    <cellStyle name="Normal 22 3 2 3 7" xfId="20440" xr:uid="{00000000-0005-0000-0000-0000D94F0000}"/>
    <cellStyle name="Normal 22 3 2 4" xfId="20441" xr:uid="{00000000-0005-0000-0000-0000DA4F0000}"/>
    <cellStyle name="Normal 22 3 2 4 2" xfId="20442" xr:uid="{00000000-0005-0000-0000-0000DB4F0000}"/>
    <cellStyle name="Normal 22 3 2 4 2 2" xfId="20443" xr:uid="{00000000-0005-0000-0000-0000DC4F0000}"/>
    <cellStyle name="Normal 22 3 2 4 3" xfId="20444" xr:uid="{00000000-0005-0000-0000-0000DD4F0000}"/>
    <cellStyle name="Normal 22 3 2 5" xfId="20445" xr:uid="{00000000-0005-0000-0000-0000DE4F0000}"/>
    <cellStyle name="Normal 22 3 2 5 2" xfId="20446" xr:uid="{00000000-0005-0000-0000-0000DF4F0000}"/>
    <cellStyle name="Normal 22 3 2 5 2 2" xfId="20447" xr:uid="{00000000-0005-0000-0000-0000E04F0000}"/>
    <cellStyle name="Normal 22 3 2 5 3" xfId="20448" xr:uid="{00000000-0005-0000-0000-0000E14F0000}"/>
    <cellStyle name="Normal 22 3 2 6" xfId="20449" xr:uid="{00000000-0005-0000-0000-0000E24F0000}"/>
    <cellStyle name="Normal 22 3 2 6 2" xfId="20450" xr:uid="{00000000-0005-0000-0000-0000E34F0000}"/>
    <cellStyle name="Normal 22 3 2 6 2 2" xfId="20451" xr:uid="{00000000-0005-0000-0000-0000E44F0000}"/>
    <cellStyle name="Normal 22 3 2 6 3" xfId="20452" xr:uid="{00000000-0005-0000-0000-0000E54F0000}"/>
    <cellStyle name="Normal 22 3 2 7" xfId="20453" xr:uid="{00000000-0005-0000-0000-0000E64F0000}"/>
    <cellStyle name="Normal 22 3 2 7 2" xfId="20454" xr:uid="{00000000-0005-0000-0000-0000E74F0000}"/>
    <cellStyle name="Normal 22 3 2 8" xfId="20455" xr:uid="{00000000-0005-0000-0000-0000E84F0000}"/>
    <cellStyle name="Normal 22 3 2 8 2" xfId="20456" xr:uid="{00000000-0005-0000-0000-0000E94F0000}"/>
    <cellStyle name="Normal 22 3 2 9" xfId="20457" xr:uid="{00000000-0005-0000-0000-0000EA4F0000}"/>
    <cellStyle name="Normal 22 3 3" xfId="20458" xr:uid="{00000000-0005-0000-0000-0000EB4F0000}"/>
    <cellStyle name="Normal 22 3 3 2" xfId="20459" xr:uid="{00000000-0005-0000-0000-0000EC4F0000}"/>
    <cellStyle name="Normal 22 3 3 2 2" xfId="20460" xr:uid="{00000000-0005-0000-0000-0000ED4F0000}"/>
    <cellStyle name="Normal 22 3 3 2 2 2" xfId="20461" xr:uid="{00000000-0005-0000-0000-0000EE4F0000}"/>
    <cellStyle name="Normal 22 3 3 2 2 2 2" xfId="20462" xr:uid="{00000000-0005-0000-0000-0000EF4F0000}"/>
    <cellStyle name="Normal 22 3 3 2 2 3" xfId="20463" xr:uid="{00000000-0005-0000-0000-0000F04F0000}"/>
    <cellStyle name="Normal 22 3 3 2 3" xfId="20464" xr:uid="{00000000-0005-0000-0000-0000F14F0000}"/>
    <cellStyle name="Normal 22 3 3 2 3 2" xfId="20465" xr:uid="{00000000-0005-0000-0000-0000F24F0000}"/>
    <cellStyle name="Normal 22 3 3 2 3 2 2" xfId="20466" xr:uid="{00000000-0005-0000-0000-0000F34F0000}"/>
    <cellStyle name="Normal 22 3 3 2 3 3" xfId="20467" xr:uid="{00000000-0005-0000-0000-0000F44F0000}"/>
    <cellStyle name="Normal 22 3 3 2 4" xfId="20468" xr:uid="{00000000-0005-0000-0000-0000F54F0000}"/>
    <cellStyle name="Normal 22 3 3 2 4 2" xfId="20469" xr:uid="{00000000-0005-0000-0000-0000F64F0000}"/>
    <cellStyle name="Normal 22 3 3 2 4 2 2" xfId="20470" xr:uid="{00000000-0005-0000-0000-0000F74F0000}"/>
    <cellStyle name="Normal 22 3 3 2 4 3" xfId="20471" xr:uid="{00000000-0005-0000-0000-0000F84F0000}"/>
    <cellStyle name="Normal 22 3 3 2 5" xfId="20472" xr:uid="{00000000-0005-0000-0000-0000F94F0000}"/>
    <cellStyle name="Normal 22 3 3 2 5 2" xfId="20473" xr:uid="{00000000-0005-0000-0000-0000FA4F0000}"/>
    <cellStyle name="Normal 22 3 3 2 6" xfId="20474" xr:uid="{00000000-0005-0000-0000-0000FB4F0000}"/>
    <cellStyle name="Normal 22 3 3 2 6 2" xfId="20475" xr:uid="{00000000-0005-0000-0000-0000FC4F0000}"/>
    <cellStyle name="Normal 22 3 3 2 7" xfId="20476" xr:uid="{00000000-0005-0000-0000-0000FD4F0000}"/>
    <cellStyle name="Normal 22 3 3 3" xfId="20477" xr:uid="{00000000-0005-0000-0000-0000FE4F0000}"/>
    <cellStyle name="Normal 22 3 3 3 2" xfId="20478" xr:uid="{00000000-0005-0000-0000-0000FF4F0000}"/>
    <cellStyle name="Normal 22 3 3 3 2 2" xfId="20479" xr:uid="{00000000-0005-0000-0000-000000500000}"/>
    <cellStyle name="Normal 22 3 3 3 3" xfId="20480" xr:uid="{00000000-0005-0000-0000-000001500000}"/>
    <cellStyle name="Normal 22 3 3 4" xfId="20481" xr:uid="{00000000-0005-0000-0000-000002500000}"/>
    <cellStyle name="Normal 22 3 3 4 2" xfId="20482" xr:uid="{00000000-0005-0000-0000-000003500000}"/>
    <cellStyle name="Normal 22 3 3 4 2 2" xfId="20483" xr:uid="{00000000-0005-0000-0000-000004500000}"/>
    <cellStyle name="Normal 22 3 3 4 3" xfId="20484" xr:uid="{00000000-0005-0000-0000-000005500000}"/>
    <cellStyle name="Normal 22 3 3 5" xfId="20485" xr:uid="{00000000-0005-0000-0000-000006500000}"/>
    <cellStyle name="Normal 22 3 3 5 2" xfId="20486" xr:uid="{00000000-0005-0000-0000-000007500000}"/>
    <cellStyle name="Normal 22 3 3 5 2 2" xfId="20487" xr:uid="{00000000-0005-0000-0000-000008500000}"/>
    <cellStyle name="Normal 22 3 3 5 3" xfId="20488" xr:uid="{00000000-0005-0000-0000-000009500000}"/>
    <cellStyle name="Normal 22 3 3 6" xfId="20489" xr:uid="{00000000-0005-0000-0000-00000A500000}"/>
    <cellStyle name="Normal 22 3 3 6 2" xfId="20490" xr:uid="{00000000-0005-0000-0000-00000B500000}"/>
    <cellStyle name="Normal 22 3 3 7" xfId="20491" xr:uid="{00000000-0005-0000-0000-00000C500000}"/>
    <cellStyle name="Normal 22 3 3 7 2" xfId="20492" xr:uid="{00000000-0005-0000-0000-00000D500000}"/>
    <cellStyle name="Normal 22 3 3 8" xfId="20493" xr:uid="{00000000-0005-0000-0000-00000E500000}"/>
    <cellStyle name="Normal 22 3 4" xfId="20494" xr:uid="{00000000-0005-0000-0000-00000F500000}"/>
    <cellStyle name="Normal 22 3 4 2" xfId="20495" xr:uid="{00000000-0005-0000-0000-000010500000}"/>
    <cellStyle name="Normal 22 3 4 2 2" xfId="20496" xr:uid="{00000000-0005-0000-0000-000011500000}"/>
    <cellStyle name="Normal 22 3 4 2 2 2" xfId="20497" xr:uid="{00000000-0005-0000-0000-000012500000}"/>
    <cellStyle name="Normal 22 3 4 2 3" xfId="20498" xr:uid="{00000000-0005-0000-0000-000013500000}"/>
    <cellStyle name="Normal 22 3 4 3" xfId="20499" xr:uid="{00000000-0005-0000-0000-000014500000}"/>
    <cellStyle name="Normal 22 3 4 3 2" xfId="20500" xr:uid="{00000000-0005-0000-0000-000015500000}"/>
    <cellStyle name="Normal 22 3 4 3 2 2" xfId="20501" xr:uid="{00000000-0005-0000-0000-000016500000}"/>
    <cellStyle name="Normal 22 3 4 3 3" xfId="20502" xr:uid="{00000000-0005-0000-0000-000017500000}"/>
    <cellStyle name="Normal 22 3 4 4" xfId="20503" xr:uid="{00000000-0005-0000-0000-000018500000}"/>
    <cellStyle name="Normal 22 3 4 4 2" xfId="20504" xr:uid="{00000000-0005-0000-0000-000019500000}"/>
    <cellStyle name="Normal 22 3 4 4 2 2" xfId="20505" xr:uid="{00000000-0005-0000-0000-00001A500000}"/>
    <cellStyle name="Normal 22 3 4 4 3" xfId="20506" xr:uid="{00000000-0005-0000-0000-00001B500000}"/>
    <cellStyle name="Normal 22 3 4 5" xfId="20507" xr:uid="{00000000-0005-0000-0000-00001C500000}"/>
    <cellStyle name="Normal 22 3 4 5 2" xfId="20508" xr:uid="{00000000-0005-0000-0000-00001D500000}"/>
    <cellStyle name="Normal 22 3 4 6" xfId="20509" xr:uid="{00000000-0005-0000-0000-00001E500000}"/>
    <cellStyle name="Normal 22 3 4 6 2" xfId="20510" xr:uid="{00000000-0005-0000-0000-00001F500000}"/>
    <cellStyle name="Normal 22 3 4 7" xfId="20511" xr:uid="{00000000-0005-0000-0000-000020500000}"/>
    <cellStyle name="Normal 22 3 5" xfId="20512" xr:uid="{00000000-0005-0000-0000-000021500000}"/>
    <cellStyle name="Normal 22 3 5 2" xfId="20513" xr:uid="{00000000-0005-0000-0000-000022500000}"/>
    <cellStyle name="Normal 22 3 5 2 2" xfId="20514" xr:uid="{00000000-0005-0000-0000-000023500000}"/>
    <cellStyle name="Normal 22 3 5 2 2 2" xfId="20515" xr:uid="{00000000-0005-0000-0000-000024500000}"/>
    <cellStyle name="Normal 22 3 5 2 3" xfId="20516" xr:uid="{00000000-0005-0000-0000-000025500000}"/>
    <cellStyle name="Normal 22 3 5 3" xfId="20517" xr:uid="{00000000-0005-0000-0000-000026500000}"/>
    <cellStyle name="Normal 22 3 5 3 2" xfId="20518" xr:uid="{00000000-0005-0000-0000-000027500000}"/>
    <cellStyle name="Normal 22 3 5 3 2 2" xfId="20519" xr:uid="{00000000-0005-0000-0000-000028500000}"/>
    <cellStyle name="Normal 22 3 5 3 3" xfId="20520" xr:uid="{00000000-0005-0000-0000-000029500000}"/>
    <cellStyle name="Normal 22 3 5 4" xfId="20521" xr:uid="{00000000-0005-0000-0000-00002A500000}"/>
    <cellStyle name="Normal 22 3 5 4 2" xfId="20522" xr:uid="{00000000-0005-0000-0000-00002B500000}"/>
    <cellStyle name="Normal 22 3 5 4 2 2" xfId="20523" xr:uid="{00000000-0005-0000-0000-00002C500000}"/>
    <cellStyle name="Normal 22 3 5 4 3" xfId="20524" xr:uid="{00000000-0005-0000-0000-00002D500000}"/>
    <cellStyle name="Normal 22 3 5 5" xfId="20525" xr:uid="{00000000-0005-0000-0000-00002E500000}"/>
    <cellStyle name="Normal 22 3 5 5 2" xfId="20526" xr:uid="{00000000-0005-0000-0000-00002F500000}"/>
    <cellStyle name="Normal 22 3 5 6" xfId="20527" xr:uid="{00000000-0005-0000-0000-000030500000}"/>
    <cellStyle name="Normal 22 3 5 6 2" xfId="20528" xr:uid="{00000000-0005-0000-0000-000031500000}"/>
    <cellStyle name="Normal 22 3 5 7" xfId="20529" xr:uid="{00000000-0005-0000-0000-000032500000}"/>
    <cellStyle name="Normal 22 3 6" xfId="20530" xr:uid="{00000000-0005-0000-0000-000033500000}"/>
    <cellStyle name="Normal 22 3 6 2" xfId="20531" xr:uid="{00000000-0005-0000-0000-000034500000}"/>
    <cellStyle name="Normal 22 3 6 2 2" xfId="20532" xr:uid="{00000000-0005-0000-0000-000035500000}"/>
    <cellStyle name="Normal 22 3 6 3" xfId="20533" xr:uid="{00000000-0005-0000-0000-000036500000}"/>
    <cellStyle name="Normal 22 3 7" xfId="20534" xr:uid="{00000000-0005-0000-0000-000037500000}"/>
    <cellStyle name="Normal 22 3 7 2" xfId="20535" xr:uid="{00000000-0005-0000-0000-000038500000}"/>
    <cellStyle name="Normal 22 3 7 2 2" xfId="20536" xr:uid="{00000000-0005-0000-0000-000039500000}"/>
    <cellStyle name="Normal 22 3 7 3" xfId="20537" xr:uid="{00000000-0005-0000-0000-00003A500000}"/>
    <cellStyle name="Normal 22 3 8" xfId="20538" xr:uid="{00000000-0005-0000-0000-00003B500000}"/>
    <cellStyle name="Normal 22 3 8 2" xfId="20539" xr:uid="{00000000-0005-0000-0000-00003C500000}"/>
    <cellStyle name="Normal 22 3 8 2 2" xfId="20540" xr:uid="{00000000-0005-0000-0000-00003D500000}"/>
    <cellStyle name="Normal 22 3 8 3" xfId="20541" xr:uid="{00000000-0005-0000-0000-00003E500000}"/>
    <cellStyle name="Normal 22 3 9" xfId="20542" xr:uid="{00000000-0005-0000-0000-00003F500000}"/>
    <cellStyle name="Normal 22 3 9 2" xfId="20543" xr:uid="{00000000-0005-0000-0000-000040500000}"/>
    <cellStyle name="Normal 22 4" xfId="20544" xr:uid="{00000000-0005-0000-0000-000041500000}"/>
    <cellStyle name="Normal 22 4 10" xfId="20545" xr:uid="{00000000-0005-0000-0000-000042500000}"/>
    <cellStyle name="Normal 22 4 10 2" xfId="20546" xr:uid="{00000000-0005-0000-0000-000043500000}"/>
    <cellStyle name="Normal 22 4 11" xfId="20547" xr:uid="{00000000-0005-0000-0000-000044500000}"/>
    <cellStyle name="Normal 22 4 2" xfId="20548" xr:uid="{00000000-0005-0000-0000-000045500000}"/>
    <cellStyle name="Normal 22 4 2 2" xfId="20549" xr:uid="{00000000-0005-0000-0000-000046500000}"/>
    <cellStyle name="Normal 22 4 2 2 2" xfId="20550" xr:uid="{00000000-0005-0000-0000-000047500000}"/>
    <cellStyle name="Normal 22 4 2 2 2 2" xfId="20551" xr:uid="{00000000-0005-0000-0000-000048500000}"/>
    <cellStyle name="Normal 22 4 2 2 2 2 2" xfId="20552" xr:uid="{00000000-0005-0000-0000-000049500000}"/>
    <cellStyle name="Normal 22 4 2 2 2 3" xfId="20553" xr:uid="{00000000-0005-0000-0000-00004A500000}"/>
    <cellStyle name="Normal 22 4 2 2 3" xfId="20554" xr:uid="{00000000-0005-0000-0000-00004B500000}"/>
    <cellStyle name="Normal 22 4 2 2 3 2" xfId="20555" xr:uid="{00000000-0005-0000-0000-00004C500000}"/>
    <cellStyle name="Normal 22 4 2 2 3 2 2" xfId="20556" xr:uid="{00000000-0005-0000-0000-00004D500000}"/>
    <cellStyle name="Normal 22 4 2 2 3 3" xfId="20557" xr:uid="{00000000-0005-0000-0000-00004E500000}"/>
    <cellStyle name="Normal 22 4 2 2 4" xfId="20558" xr:uid="{00000000-0005-0000-0000-00004F500000}"/>
    <cellStyle name="Normal 22 4 2 2 4 2" xfId="20559" xr:uid="{00000000-0005-0000-0000-000050500000}"/>
    <cellStyle name="Normal 22 4 2 2 4 2 2" xfId="20560" xr:uid="{00000000-0005-0000-0000-000051500000}"/>
    <cellStyle name="Normal 22 4 2 2 4 3" xfId="20561" xr:uid="{00000000-0005-0000-0000-000052500000}"/>
    <cellStyle name="Normal 22 4 2 2 5" xfId="20562" xr:uid="{00000000-0005-0000-0000-000053500000}"/>
    <cellStyle name="Normal 22 4 2 2 5 2" xfId="20563" xr:uid="{00000000-0005-0000-0000-000054500000}"/>
    <cellStyle name="Normal 22 4 2 2 6" xfId="20564" xr:uid="{00000000-0005-0000-0000-000055500000}"/>
    <cellStyle name="Normal 22 4 2 2 6 2" xfId="20565" xr:uid="{00000000-0005-0000-0000-000056500000}"/>
    <cellStyle name="Normal 22 4 2 2 7" xfId="20566" xr:uid="{00000000-0005-0000-0000-000057500000}"/>
    <cellStyle name="Normal 22 4 2 3" xfId="20567" xr:uid="{00000000-0005-0000-0000-000058500000}"/>
    <cellStyle name="Normal 22 4 2 3 2" xfId="20568" xr:uid="{00000000-0005-0000-0000-000059500000}"/>
    <cellStyle name="Normal 22 4 2 3 2 2" xfId="20569" xr:uid="{00000000-0005-0000-0000-00005A500000}"/>
    <cellStyle name="Normal 22 4 2 3 2 2 2" xfId="20570" xr:uid="{00000000-0005-0000-0000-00005B500000}"/>
    <cellStyle name="Normal 22 4 2 3 2 3" xfId="20571" xr:uid="{00000000-0005-0000-0000-00005C500000}"/>
    <cellStyle name="Normal 22 4 2 3 3" xfId="20572" xr:uid="{00000000-0005-0000-0000-00005D500000}"/>
    <cellStyle name="Normal 22 4 2 3 3 2" xfId="20573" xr:uid="{00000000-0005-0000-0000-00005E500000}"/>
    <cellStyle name="Normal 22 4 2 3 3 2 2" xfId="20574" xr:uid="{00000000-0005-0000-0000-00005F500000}"/>
    <cellStyle name="Normal 22 4 2 3 3 3" xfId="20575" xr:uid="{00000000-0005-0000-0000-000060500000}"/>
    <cellStyle name="Normal 22 4 2 3 4" xfId="20576" xr:uid="{00000000-0005-0000-0000-000061500000}"/>
    <cellStyle name="Normal 22 4 2 3 4 2" xfId="20577" xr:uid="{00000000-0005-0000-0000-000062500000}"/>
    <cellStyle name="Normal 22 4 2 3 4 2 2" xfId="20578" xr:uid="{00000000-0005-0000-0000-000063500000}"/>
    <cellStyle name="Normal 22 4 2 3 4 3" xfId="20579" xr:uid="{00000000-0005-0000-0000-000064500000}"/>
    <cellStyle name="Normal 22 4 2 3 5" xfId="20580" xr:uid="{00000000-0005-0000-0000-000065500000}"/>
    <cellStyle name="Normal 22 4 2 3 5 2" xfId="20581" xr:uid="{00000000-0005-0000-0000-000066500000}"/>
    <cellStyle name="Normal 22 4 2 3 6" xfId="20582" xr:uid="{00000000-0005-0000-0000-000067500000}"/>
    <cellStyle name="Normal 22 4 2 3 6 2" xfId="20583" xr:uid="{00000000-0005-0000-0000-000068500000}"/>
    <cellStyle name="Normal 22 4 2 3 7" xfId="20584" xr:uid="{00000000-0005-0000-0000-000069500000}"/>
    <cellStyle name="Normal 22 4 2 4" xfId="20585" xr:uid="{00000000-0005-0000-0000-00006A500000}"/>
    <cellStyle name="Normal 22 4 2 4 2" xfId="20586" xr:uid="{00000000-0005-0000-0000-00006B500000}"/>
    <cellStyle name="Normal 22 4 2 4 2 2" xfId="20587" xr:uid="{00000000-0005-0000-0000-00006C500000}"/>
    <cellStyle name="Normal 22 4 2 4 3" xfId="20588" xr:uid="{00000000-0005-0000-0000-00006D500000}"/>
    <cellStyle name="Normal 22 4 2 5" xfId="20589" xr:uid="{00000000-0005-0000-0000-00006E500000}"/>
    <cellStyle name="Normal 22 4 2 5 2" xfId="20590" xr:uid="{00000000-0005-0000-0000-00006F500000}"/>
    <cellStyle name="Normal 22 4 2 5 2 2" xfId="20591" xr:uid="{00000000-0005-0000-0000-000070500000}"/>
    <cellStyle name="Normal 22 4 2 5 3" xfId="20592" xr:uid="{00000000-0005-0000-0000-000071500000}"/>
    <cellStyle name="Normal 22 4 2 6" xfId="20593" xr:uid="{00000000-0005-0000-0000-000072500000}"/>
    <cellStyle name="Normal 22 4 2 6 2" xfId="20594" xr:uid="{00000000-0005-0000-0000-000073500000}"/>
    <cellStyle name="Normal 22 4 2 6 2 2" xfId="20595" xr:uid="{00000000-0005-0000-0000-000074500000}"/>
    <cellStyle name="Normal 22 4 2 6 3" xfId="20596" xr:uid="{00000000-0005-0000-0000-000075500000}"/>
    <cellStyle name="Normal 22 4 2 7" xfId="20597" xr:uid="{00000000-0005-0000-0000-000076500000}"/>
    <cellStyle name="Normal 22 4 2 7 2" xfId="20598" xr:uid="{00000000-0005-0000-0000-000077500000}"/>
    <cellStyle name="Normal 22 4 2 8" xfId="20599" xr:uid="{00000000-0005-0000-0000-000078500000}"/>
    <cellStyle name="Normal 22 4 2 8 2" xfId="20600" xr:uid="{00000000-0005-0000-0000-000079500000}"/>
    <cellStyle name="Normal 22 4 2 9" xfId="20601" xr:uid="{00000000-0005-0000-0000-00007A500000}"/>
    <cellStyle name="Normal 22 4 3" xfId="20602" xr:uid="{00000000-0005-0000-0000-00007B500000}"/>
    <cellStyle name="Normal 22 4 3 2" xfId="20603" xr:uid="{00000000-0005-0000-0000-00007C500000}"/>
    <cellStyle name="Normal 22 4 3 2 2" xfId="20604" xr:uid="{00000000-0005-0000-0000-00007D500000}"/>
    <cellStyle name="Normal 22 4 3 2 2 2" xfId="20605" xr:uid="{00000000-0005-0000-0000-00007E500000}"/>
    <cellStyle name="Normal 22 4 3 2 2 2 2" xfId="20606" xr:uid="{00000000-0005-0000-0000-00007F500000}"/>
    <cellStyle name="Normal 22 4 3 2 2 3" xfId="20607" xr:uid="{00000000-0005-0000-0000-000080500000}"/>
    <cellStyle name="Normal 22 4 3 2 3" xfId="20608" xr:uid="{00000000-0005-0000-0000-000081500000}"/>
    <cellStyle name="Normal 22 4 3 2 3 2" xfId="20609" xr:uid="{00000000-0005-0000-0000-000082500000}"/>
    <cellStyle name="Normal 22 4 3 2 3 2 2" xfId="20610" xr:uid="{00000000-0005-0000-0000-000083500000}"/>
    <cellStyle name="Normal 22 4 3 2 3 3" xfId="20611" xr:uid="{00000000-0005-0000-0000-000084500000}"/>
    <cellStyle name="Normal 22 4 3 2 4" xfId="20612" xr:uid="{00000000-0005-0000-0000-000085500000}"/>
    <cellStyle name="Normal 22 4 3 2 4 2" xfId="20613" xr:uid="{00000000-0005-0000-0000-000086500000}"/>
    <cellStyle name="Normal 22 4 3 2 4 2 2" xfId="20614" xr:uid="{00000000-0005-0000-0000-000087500000}"/>
    <cellStyle name="Normal 22 4 3 2 4 3" xfId="20615" xr:uid="{00000000-0005-0000-0000-000088500000}"/>
    <cellStyle name="Normal 22 4 3 2 5" xfId="20616" xr:uid="{00000000-0005-0000-0000-000089500000}"/>
    <cellStyle name="Normal 22 4 3 2 5 2" xfId="20617" xr:uid="{00000000-0005-0000-0000-00008A500000}"/>
    <cellStyle name="Normal 22 4 3 2 6" xfId="20618" xr:uid="{00000000-0005-0000-0000-00008B500000}"/>
    <cellStyle name="Normal 22 4 3 2 6 2" xfId="20619" xr:uid="{00000000-0005-0000-0000-00008C500000}"/>
    <cellStyle name="Normal 22 4 3 2 7" xfId="20620" xr:uid="{00000000-0005-0000-0000-00008D500000}"/>
    <cellStyle name="Normal 22 4 3 3" xfId="20621" xr:uid="{00000000-0005-0000-0000-00008E500000}"/>
    <cellStyle name="Normal 22 4 3 3 2" xfId="20622" xr:uid="{00000000-0005-0000-0000-00008F500000}"/>
    <cellStyle name="Normal 22 4 3 3 2 2" xfId="20623" xr:uid="{00000000-0005-0000-0000-000090500000}"/>
    <cellStyle name="Normal 22 4 3 3 3" xfId="20624" xr:uid="{00000000-0005-0000-0000-000091500000}"/>
    <cellStyle name="Normal 22 4 3 4" xfId="20625" xr:uid="{00000000-0005-0000-0000-000092500000}"/>
    <cellStyle name="Normal 22 4 3 4 2" xfId="20626" xr:uid="{00000000-0005-0000-0000-000093500000}"/>
    <cellStyle name="Normal 22 4 3 4 2 2" xfId="20627" xr:uid="{00000000-0005-0000-0000-000094500000}"/>
    <cellStyle name="Normal 22 4 3 4 3" xfId="20628" xr:uid="{00000000-0005-0000-0000-000095500000}"/>
    <cellStyle name="Normal 22 4 3 5" xfId="20629" xr:uid="{00000000-0005-0000-0000-000096500000}"/>
    <cellStyle name="Normal 22 4 3 5 2" xfId="20630" xr:uid="{00000000-0005-0000-0000-000097500000}"/>
    <cellStyle name="Normal 22 4 3 5 2 2" xfId="20631" xr:uid="{00000000-0005-0000-0000-000098500000}"/>
    <cellStyle name="Normal 22 4 3 5 3" xfId="20632" xr:uid="{00000000-0005-0000-0000-000099500000}"/>
    <cellStyle name="Normal 22 4 3 6" xfId="20633" xr:uid="{00000000-0005-0000-0000-00009A500000}"/>
    <cellStyle name="Normal 22 4 3 6 2" xfId="20634" xr:uid="{00000000-0005-0000-0000-00009B500000}"/>
    <cellStyle name="Normal 22 4 3 7" xfId="20635" xr:uid="{00000000-0005-0000-0000-00009C500000}"/>
    <cellStyle name="Normal 22 4 3 7 2" xfId="20636" xr:uid="{00000000-0005-0000-0000-00009D500000}"/>
    <cellStyle name="Normal 22 4 3 8" xfId="20637" xr:uid="{00000000-0005-0000-0000-00009E500000}"/>
    <cellStyle name="Normal 22 4 4" xfId="20638" xr:uid="{00000000-0005-0000-0000-00009F500000}"/>
    <cellStyle name="Normal 22 4 4 2" xfId="20639" xr:uid="{00000000-0005-0000-0000-0000A0500000}"/>
    <cellStyle name="Normal 22 4 4 2 2" xfId="20640" xr:uid="{00000000-0005-0000-0000-0000A1500000}"/>
    <cellStyle name="Normal 22 4 4 2 2 2" xfId="20641" xr:uid="{00000000-0005-0000-0000-0000A2500000}"/>
    <cellStyle name="Normal 22 4 4 2 3" xfId="20642" xr:uid="{00000000-0005-0000-0000-0000A3500000}"/>
    <cellStyle name="Normal 22 4 4 3" xfId="20643" xr:uid="{00000000-0005-0000-0000-0000A4500000}"/>
    <cellStyle name="Normal 22 4 4 3 2" xfId="20644" xr:uid="{00000000-0005-0000-0000-0000A5500000}"/>
    <cellStyle name="Normal 22 4 4 3 2 2" xfId="20645" xr:uid="{00000000-0005-0000-0000-0000A6500000}"/>
    <cellStyle name="Normal 22 4 4 3 3" xfId="20646" xr:uid="{00000000-0005-0000-0000-0000A7500000}"/>
    <cellStyle name="Normal 22 4 4 4" xfId="20647" xr:uid="{00000000-0005-0000-0000-0000A8500000}"/>
    <cellStyle name="Normal 22 4 4 4 2" xfId="20648" xr:uid="{00000000-0005-0000-0000-0000A9500000}"/>
    <cellStyle name="Normal 22 4 4 4 2 2" xfId="20649" xr:uid="{00000000-0005-0000-0000-0000AA500000}"/>
    <cellStyle name="Normal 22 4 4 4 3" xfId="20650" xr:uid="{00000000-0005-0000-0000-0000AB500000}"/>
    <cellStyle name="Normal 22 4 4 5" xfId="20651" xr:uid="{00000000-0005-0000-0000-0000AC500000}"/>
    <cellStyle name="Normal 22 4 4 5 2" xfId="20652" xr:uid="{00000000-0005-0000-0000-0000AD500000}"/>
    <cellStyle name="Normal 22 4 4 6" xfId="20653" xr:uid="{00000000-0005-0000-0000-0000AE500000}"/>
    <cellStyle name="Normal 22 4 4 6 2" xfId="20654" xr:uid="{00000000-0005-0000-0000-0000AF500000}"/>
    <cellStyle name="Normal 22 4 4 7" xfId="20655" xr:uid="{00000000-0005-0000-0000-0000B0500000}"/>
    <cellStyle name="Normal 22 4 5" xfId="20656" xr:uid="{00000000-0005-0000-0000-0000B1500000}"/>
    <cellStyle name="Normal 22 4 5 2" xfId="20657" xr:uid="{00000000-0005-0000-0000-0000B2500000}"/>
    <cellStyle name="Normal 22 4 5 2 2" xfId="20658" xr:uid="{00000000-0005-0000-0000-0000B3500000}"/>
    <cellStyle name="Normal 22 4 5 2 2 2" xfId="20659" xr:uid="{00000000-0005-0000-0000-0000B4500000}"/>
    <cellStyle name="Normal 22 4 5 2 3" xfId="20660" xr:uid="{00000000-0005-0000-0000-0000B5500000}"/>
    <cellStyle name="Normal 22 4 5 3" xfId="20661" xr:uid="{00000000-0005-0000-0000-0000B6500000}"/>
    <cellStyle name="Normal 22 4 5 3 2" xfId="20662" xr:uid="{00000000-0005-0000-0000-0000B7500000}"/>
    <cellStyle name="Normal 22 4 5 3 2 2" xfId="20663" xr:uid="{00000000-0005-0000-0000-0000B8500000}"/>
    <cellStyle name="Normal 22 4 5 3 3" xfId="20664" xr:uid="{00000000-0005-0000-0000-0000B9500000}"/>
    <cellStyle name="Normal 22 4 5 4" xfId="20665" xr:uid="{00000000-0005-0000-0000-0000BA500000}"/>
    <cellStyle name="Normal 22 4 5 4 2" xfId="20666" xr:uid="{00000000-0005-0000-0000-0000BB500000}"/>
    <cellStyle name="Normal 22 4 5 4 2 2" xfId="20667" xr:uid="{00000000-0005-0000-0000-0000BC500000}"/>
    <cellStyle name="Normal 22 4 5 4 3" xfId="20668" xr:uid="{00000000-0005-0000-0000-0000BD500000}"/>
    <cellStyle name="Normal 22 4 5 5" xfId="20669" xr:uid="{00000000-0005-0000-0000-0000BE500000}"/>
    <cellStyle name="Normal 22 4 5 5 2" xfId="20670" xr:uid="{00000000-0005-0000-0000-0000BF500000}"/>
    <cellStyle name="Normal 22 4 5 6" xfId="20671" xr:uid="{00000000-0005-0000-0000-0000C0500000}"/>
    <cellStyle name="Normal 22 4 5 6 2" xfId="20672" xr:uid="{00000000-0005-0000-0000-0000C1500000}"/>
    <cellStyle name="Normal 22 4 5 7" xfId="20673" xr:uid="{00000000-0005-0000-0000-0000C2500000}"/>
    <cellStyle name="Normal 22 4 6" xfId="20674" xr:uid="{00000000-0005-0000-0000-0000C3500000}"/>
    <cellStyle name="Normal 22 4 6 2" xfId="20675" xr:uid="{00000000-0005-0000-0000-0000C4500000}"/>
    <cellStyle name="Normal 22 4 6 2 2" xfId="20676" xr:uid="{00000000-0005-0000-0000-0000C5500000}"/>
    <cellStyle name="Normal 22 4 6 3" xfId="20677" xr:uid="{00000000-0005-0000-0000-0000C6500000}"/>
    <cellStyle name="Normal 22 4 7" xfId="20678" xr:uid="{00000000-0005-0000-0000-0000C7500000}"/>
    <cellStyle name="Normal 22 4 7 2" xfId="20679" xr:uid="{00000000-0005-0000-0000-0000C8500000}"/>
    <cellStyle name="Normal 22 4 7 2 2" xfId="20680" xr:uid="{00000000-0005-0000-0000-0000C9500000}"/>
    <cellStyle name="Normal 22 4 7 3" xfId="20681" xr:uid="{00000000-0005-0000-0000-0000CA500000}"/>
    <cellStyle name="Normal 22 4 8" xfId="20682" xr:uid="{00000000-0005-0000-0000-0000CB500000}"/>
    <cellStyle name="Normal 22 4 8 2" xfId="20683" xr:uid="{00000000-0005-0000-0000-0000CC500000}"/>
    <cellStyle name="Normal 22 4 8 2 2" xfId="20684" xr:uid="{00000000-0005-0000-0000-0000CD500000}"/>
    <cellStyle name="Normal 22 4 8 3" xfId="20685" xr:uid="{00000000-0005-0000-0000-0000CE500000}"/>
    <cellStyle name="Normal 22 4 9" xfId="20686" xr:uid="{00000000-0005-0000-0000-0000CF500000}"/>
    <cellStyle name="Normal 22 4 9 2" xfId="20687" xr:uid="{00000000-0005-0000-0000-0000D0500000}"/>
    <cellStyle name="Normal 22 5" xfId="20688" xr:uid="{00000000-0005-0000-0000-0000D1500000}"/>
    <cellStyle name="Normal 22 5 2" xfId="20689" xr:uid="{00000000-0005-0000-0000-0000D2500000}"/>
    <cellStyle name="Normal 22 5 2 2" xfId="20690" xr:uid="{00000000-0005-0000-0000-0000D3500000}"/>
    <cellStyle name="Normal 22 5 2 2 2" xfId="20691" xr:uid="{00000000-0005-0000-0000-0000D4500000}"/>
    <cellStyle name="Normal 22 5 2 2 2 2" xfId="20692" xr:uid="{00000000-0005-0000-0000-0000D5500000}"/>
    <cellStyle name="Normal 22 5 2 2 3" xfId="20693" xr:uid="{00000000-0005-0000-0000-0000D6500000}"/>
    <cellStyle name="Normal 22 5 2 3" xfId="20694" xr:uid="{00000000-0005-0000-0000-0000D7500000}"/>
    <cellStyle name="Normal 22 5 2 3 2" xfId="20695" xr:uid="{00000000-0005-0000-0000-0000D8500000}"/>
    <cellStyle name="Normal 22 5 2 3 2 2" xfId="20696" xr:uid="{00000000-0005-0000-0000-0000D9500000}"/>
    <cellStyle name="Normal 22 5 2 3 3" xfId="20697" xr:uid="{00000000-0005-0000-0000-0000DA500000}"/>
    <cellStyle name="Normal 22 5 2 4" xfId="20698" xr:uid="{00000000-0005-0000-0000-0000DB500000}"/>
    <cellStyle name="Normal 22 5 2 4 2" xfId="20699" xr:uid="{00000000-0005-0000-0000-0000DC500000}"/>
    <cellStyle name="Normal 22 5 2 4 2 2" xfId="20700" xr:uid="{00000000-0005-0000-0000-0000DD500000}"/>
    <cellStyle name="Normal 22 5 2 4 3" xfId="20701" xr:uid="{00000000-0005-0000-0000-0000DE500000}"/>
    <cellStyle name="Normal 22 5 2 5" xfId="20702" xr:uid="{00000000-0005-0000-0000-0000DF500000}"/>
    <cellStyle name="Normal 22 5 2 5 2" xfId="20703" xr:uid="{00000000-0005-0000-0000-0000E0500000}"/>
    <cellStyle name="Normal 22 5 2 6" xfId="20704" xr:uid="{00000000-0005-0000-0000-0000E1500000}"/>
    <cellStyle name="Normal 22 5 2 6 2" xfId="20705" xr:uid="{00000000-0005-0000-0000-0000E2500000}"/>
    <cellStyle name="Normal 22 5 2 7" xfId="20706" xr:uid="{00000000-0005-0000-0000-0000E3500000}"/>
    <cellStyle name="Normal 22 5 3" xfId="20707" xr:uid="{00000000-0005-0000-0000-0000E4500000}"/>
    <cellStyle name="Normal 22 5 3 2" xfId="20708" xr:uid="{00000000-0005-0000-0000-0000E5500000}"/>
    <cellStyle name="Normal 22 5 3 2 2" xfId="20709" xr:uid="{00000000-0005-0000-0000-0000E6500000}"/>
    <cellStyle name="Normal 22 5 3 2 2 2" xfId="20710" xr:uid="{00000000-0005-0000-0000-0000E7500000}"/>
    <cellStyle name="Normal 22 5 3 2 3" xfId="20711" xr:uid="{00000000-0005-0000-0000-0000E8500000}"/>
    <cellStyle name="Normal 22 5 3 3" xfId="20712" xr:uid="{00000000-0005-0000-0000-0000E9500000}"/>
    <cellStyle name="Normal 22 5 3 3 2" xfId="20713" xr:uid="{00000000-0005-0000-0000-0000EA500000}"/>
    <cellStyle name="Normal 22 5 3 3 2 2" xfId="20714" xr:uid="{00000000-0005-0000-0000-0000EB500000}"/>
    <cellStyle name="Normal 22 5 3 3 3" xfId="20715" xr:uid="{00000000-0005-0000-0000-0000EC500000}"/>
    <cellStyle name="Normal 22 5 3 4" xfId="20716" xr:uid="{00000000-0005-0000-0000-0000ED500000}"/>
    <cellStyle name="Normal 22 5 3 4 2" xfId="20717" xr:uid="{00000000-0005-0000-0000-0000EE500000}"/>
    <cellStyle name="Normal 22 5 3 4 2 2" xfId="20718" xr:uid="{00000000-0005-0000-0000-0000EF500000}"/>
    <cellStyle name="Normal 22 5 3 4 3" xfId="20719" xr:uid="{00000000-0005-0000-0000-0000F0500000}"/>
    <cellStyle name="Normal 22 5 3 5" xfId="20720" xr:uid="{00000000-0005-0000-0000-0000F1500000}"/>
    <cellStyle name="Normal 22 5 3 5 2" xfId="20721" xr:uid="{00000000-0005-0000-0000-0000F2500000}"/>
    <cellStyle name="Normal 22 5 3 6" xfId="20722" xr:uid="{00000000-0005-0000-0000-0000F3500000}"/>
    <cellStyle name="Normal 22 5 3 6 2" xfId="20723" xr:uid="{00000000-0005-0000-0000-0000F4500000}"/>
    <cellStyle name="Normal 22 5 3 7" xfId="20724" xr:uid="{00000000-0005-0000-0000-0000F5500000}"/>
    <cellStyle name="Normal 22 5 4" xfId="20725" xr:uid="{00000000-0005-0000-0000-0000F6500000}"/>
    <cellStyle name="Normal 22 5 4 2" xfId="20726" xr:uid="{00000000-0005-0000-0000-0000F7500000}"/>
    <cellStyle name="Normal 22 5 4 2 2" xfId="20727" xr:uid="{00000000-0005-0000-0000-0000F8500000}"/>
    <cellStyle name="Normal 22 5 4 3" xfId="20728" xr:uid="{00000000-0005-0000-0000-0000F9500000}"/>
    <cellStyle name="Normal 22 5 5" xfId="20729" xr:uid="{00000000-0005-0000-0000-0000FA500000}"/>
    <cellStyle name="Normal 22 5 5 2" xfId="20730" xr:uid="{00000000-0005-0000-0000-0000FB500000}"/>
    <cellStyle name="Normal 22 5 5 2 2" xfId="20731" xr:uid="{00000000-0005-0000-0000-0000FC500000}"/>
    <cellStyle name="Normal 22 5 5 3" xfId="20732" xr:uid="{00000000-0005-0000-0000-0000FD500000}"/>
    <cellStyle name="Normal 22 5 6" xfId="20733" xr:uid="{00000000-0005-0000-0000-0000FE500000}"/>
    <cellStyle name="Normal 22 5 6 2" xfId="20734" xr:uid="{00000000-0005-0000-0000-0000FF500000}"/>
    <cellStyle name="Normal 22 5 6 2 2" xfId="20735" xr:uid="{00000000-0005-0000-0000-000000510000}"/>
    <cellStyle name="Normal 22 5 6 3" xfId="20736" xr:uid="{00000000-0005-0000-0000-000001510000}"/>
    <cellStyle name="Normal 22 5 7" xfId="20737" xr:uid="{00000000-0005-0000-0000-000002510000}"/>
    <cellStyle name="Normal 22 5 7 2" xfId="20738" xr:uid="{00000000-0005-0000-0000-000003510000}"/>
    <cellStyle name="Normal 22 5 8" xfId="20739" xr:uid="{00000000-0005-0000-0000-000004510000}"/>
    <cellStyle name="Normal 22 5 8 2" xfId="20740" xr:uid="{00000000-0005-0000-0000-000005510000}"/>
    <cellStyle name="Normal 22 5 9" xfId="20741" xr:uid="{00000000-0005-0000-0000-000006510000}"/>
    <cellStyle name="Normal 22 6" xfId="20742" xr:uid="{00000000-0005-0000-0000-000007510000}"/>
    <cellStyle name="Normal 22 6 2" xfId="20743" xr:uid="{00000000-0005-0000-0000-000008510000}"/>
    <cellStyle name="Normal 22 6 2 2" xfId="20744" xr:uid="{00000000-0005-0000-0000-000009510000}"/>
    <cellStyle name="Normal 22 6 2 2 2" xfId="20745" xr:uid="{00000000-0005-0000-0000-00000A510000}"/>
    <cellStyle name="Normal 22 6 2 2 2 2" xfId="20746" xr:uid="{00000000-0005-0000-0000-00000B510000}"/>
    <cellStyle name="Normal 22 6 2 2 3" xfId="20747" xr:uid="{00000000-0005-0000-0000-00000C510000}"/>
    <cellStyle name="Normal 22 6 2 3" xfId="20748" xr:uid="{00000000-0005-0000-0000-00000D510000}"/>
    <cellStyle name="Normal 22 6 2 3 2" xfId="20749" xr:uid="{00000000-0005-0000-0000-00000E510000}"/>
    <cellStyle name="Normal 22 6 2 3 2 2" xfId="20750" xr:uid="{00000000-0005-0000-0000-00000F510000}"/>
    <cellStyle name="Normal 22 6 2 3 3" xfId="20751" xr:uid="{00000000-0005-0000-0000-000010510000}"/>
    <cellStyle name="Normal 22 6 2 4" xfId="20752" xr:uid="{00000000-0005-0000-0000-000011510000}"/>
    <cellStyle name="Normal 22 6 2 4 2" xfId="20753" xr:uid="{00000000-0005-0000-0000-000012510000}"/>
    <cellStyle name="Normal 22 6 2 4 2 2" xfId="20754" xr:uid="{00000000-0005-0000-0000-000013510000}"/>
    <cellStyle name="Normal 22 6 2 4 3" xfId="20755" xr:uid="{00000000-0005-0000-0000-000014510000}"/>
    <cellStyle name="Normal 22 6 2 5" xfId="20756" xr:uid="{00000000-0005-0000-0000-000015510000}"/>
    <cellStyle name="Normal 22 6 2 5 2" xfId="20757" xr:uid="{00000000-0005-0000-0000-000016510000}"/>
    <cellStyle name="Normal 22 6 2 6" xfId="20758" xr:uid="{00000000-0005-0000-0000-000017510000}"/>
    <cellStyle name="Normal 22 6 2 6 2" xfId="20759" xr:uid="{00000000-0005-0000-0000-000018510000}"/>
    <cellStyle name="Normal 22 6 2 7" xfId="20760" xr:uid="{00000000-0005-0000-0000-000019510000}"/>
    <cellStyle name="Normal 22 6 3" xfId="20761" xr:uid="{00000000-0005-0000-0000-00001A510000}"/>
    <cellStyle name="Normal 22 6 3 2" xfId="20762" xr:uid="{00000000-0005-0000-0000-00001B510000}"/>
    <cellStyle name="Normal 22 6 3 2 2" xfId="20763" xr:uid="{00000000-0005-0000-0000-00001C510000}"/>
    <cellStyle name="Normal 22 6 3 3" xfId="20764" xr:uid="{00000000-0005-0000-0000-00001D510000}"/>
    <cellStyle name="Normal 22 6 4" xfId="20765" xr:uid="{00000000-0005-0000-0000-00001E510000}"/>
    <cellStyle name="Normal 22 6 4 2" xfId="20766" xr:uid="{00000000-0005-0000-0000-00001F510000}"/>
    <cellStyle name="Normal 22 6 4 2 2" xfId="20767" xr:uid="{00000000-0005-0000-0000-000020510000}"/>
    <cellStyle name="Normal 22 6 4 3" xfId="20768" xr:uid="{00000000-0005-0000-0000-000021510000}"/>
    <cellStyle name="Normal 22 6 5" xfId="20769" xr:uid="{00000000-0005-0000-0000-000022510000}"/>
    <cellStyle name="Normal 22 6 5 2" xfId="20770" xr:uid="{00000000-0005-0000-0000-000023510000}"/>
    <cellStyle name="Normal 22 6 5 2 2" xfId="20771" xr:uid="{00000000-0005-0000-0000-000024510000}"/>
    <cellStyle name="Normal 22 6 5 3" xfId="20772" xr:uid="{00000000-0005-0000-0000-000025510000}"/>
    <cellStyle name="Normal 22 6 6" xfId="20773" xr:uid="{00000000-0005-0000-0000-000026510000}"/>
    <cellStyle name="Normal 22 6 6 2" xfId="20774" xr:uid="{00000000-0005-0000-0000-000027510000}"/>
    <cellStyle name="Normal 22 6 7" xfId="20775" xr:uid="{00000000-0005-0000-0000-000028510000}"/>
    <cellStyle name="Normal 22 6 7 2" xfId="20776" xr:uid="{00000000-0005-0000-0000-000029510000}"/>
    <cellStyle name="Normal 22 6 8" xfId="20777" xr:uid="{00000000-0005-0000-0000-00002A510000}"/>
    <cellStyle name="Normal 22 7" xfId="20778" xr:uid="{00000000-0005-0000-0000-00002B510000}"/>
    <cellStyle name="Normal 22 7 2" xfId="20779" xr:uid="{00000000-0005-0000-0000-00002C510000}"/>
    <cellStyle name="Normal 22 7 2 2" xfId="20780" xr:uid="{00000000-0005-0000-0000-00002D510000}"/>
    <cellStyle name="Normal 22 7 2 2 2" xfId="20781" xr:uid="{00000000-0005-0000-0000-00002E510000}"/>
    <cellStyle name="Normal 22 7 2 3" xfId="20782" xr:uid="{00000000-0005-0000-0000-00002F510000}"/>
    <cellStyle name="Normal 22 7 3" xfId="20783" xr:uid="{00000000-0005-0000-0000-000030510000}"/>
    <cellStyle name="Normal 22 7 3 2" xfId="20784" xr:uid="{00000000-0005-0000-0000-000031510000}"/>
    <cellStyle name="Normal 22 7 3 2 2" xfId="20785" xr:uid="{00000000-0005-0000-0000-000032510000}"/>
    <cellStyle name="Normal 22 7 3 3" xfId="20786" xr:uid="{00000000-0005-0000-0000-000033510000}"/>
    <cellStyle name="Normal 22 7 4" xfId="20787" xr:uid="{00000000-0005-0000-0000-000034510000}"/>
    <cellStyle name="Normal 22 7 4 2" xfId="20788" xr:uid="{00000000-0005-0000-0000-000035510000}"/>
    <cellStyle name="Normal 22 7 4 2 2" xfId="20789" xr:uid="{00000000-0005-0000-0000-000036510000}"/>
    <cellStyle name="Normal 22 7 4 3" xfId="20790" xr:uid="{00000000-0005-0000-0000-000037510000}"/>
    <cellStyle name="Normal 22 7 5" xfId="20791" xr:uid="{00000000-0005-0000-0000-000038510000}"/>
    <cellStyle name="Normal 22 7 5 2" xfId="20792" xr:uid="{00000000-0005-0000-0000-000039510000}"/>
    <cellStyle name="Normal 22 7 6" xfId="20793" xr:uid="{00000000-0005-0000-0000-00003A510000}"/>
    <cellStyle name="Normal 22 7 6 2" xfId="20794" xr:uid="{00000000-0005-0000-0000-00003B510000}"/>
    <cellStyle name="Normal 22 7 7" xfId="20795" xr:uid="{00000000-0005-0000-0000-00003C510000}"/>
    <cellStyle name="Normal 22 8" xfId="20796" xr:uid="{00000000-0005-0000-0000-00003D510000}"/>
    <cellStyle name="Normal 22 8 2" xfId="20797" xr:uid="{00000000-0005-0000-0000-00003E510000}"/>
    <cellStyle name="Normal 22 8 2 2" xfId="20798" xr:uid="{00000000-0005-0000-0000-00003F510000}"/>
    <cellStyle name="Normal 22 8 2 2 2" xfId="20799" xr:uid="{00000000-0005-0000-0000-000040510000}"/>
    <cellStyle name="Normal 22 8 2 3" xfId="20800" xr:uid="{00000000-0005-0000-0000-000041510000}"/>
    <cellStyle name="Normal 22 8 3" xfId="20801" xr:uid="{00000000-0005-0000-0000-000042510000}"/>
    <cellStyle name="Normal 22 8 3 2" xfId="20802" xr:uid="{00000000-0005-0000-0000-000043510000}"/>
    <cellStyle name="Normal 22 8 3 2 2" xfId="20803" xr:uid="{00000000-0005-0000-0000-000044510000}"/>
    <cellStyle name="Normal 22 8 3 3" xfId="20804" xr:uid="{00000000-0005-0000-0000-000045510000}"/>
    <cellStyle name="Normal 22 8 4" xfId="20805" xr:uid="{00000000-0005-0000-0000-000046510000}"/>
    <cellStyle name="Normal 22 8 4 2" xfId="20806" xr:uid="{00000000-0005-0000-0000-000047510000}"/>
    <cellStyle name="Normal 22 8 4 2 2" xfId="20807" xr:uid="{00000000-0005-0000-0000-000048510000}"/>
    <cellStyle name="Normal 22 8 4 3" xfId="20808" xr:uid="{00000000-0005-0000-0000-000049510000}"/>
    <cellStyle name="Normal 22 8 5" xfId="20809" xr:uid="{00000000-0005-0000-0000-00004A510000}"/>
    <cellStyle name="Normal 22 8 5 2" xfId="20810" xr:uid="{00000000-0005-0000-0000-00004B510000}"/>
    <cellStyle name="Normal 22 8 6" xfId="20811" xr:uid="{00000000-0005-0000-0000-00004C510000}"/>
    <cellStyle name="Normal 22 8 6 2" xfId="20812" xr:uid="{00000000-0005-0000-0000-00004D510000}"/>
    <cellStyle name="Normal 22 8 7" xfId="20813" xr:uid="{00000000-0005-0000-0000-00004E510000}"/>
    <cellStyle name="Normal 22 9" xfId="20814" xr:uid="{00000000-0005-0000-0000-00004F510000}"/>
    <cellStyle name="Normal 22 9 2" xfId="20815" xr:uid="{00000000-0005-0000-0000-000050510000}"/>
    <cellStyle name="Normal 22 9 2 2" xfId="20816" xr:uid="{00000000-0005-0000-0000-000051510000}"/>
    <cellStyle name="Normal 22 9 3" xfId="20817" xr:uid="{00000000-0005-0000-0000-000052510000}"/>
    <cellStyle name="Normal 22_Confidential Information" xfId="20818" xr:uid="{00000000-0005-0000-0000-000053510000}"/>
    <cellStyle name="Normal 23" xfId="20819" xr:uid="{00000000-0005-0000-0000-000054510000}"/>
    <cellStyle name="Normal 23 10" xfId="20820" xr:uid="{00000000-0005-0000-0000-000055510000}"/>
    <cellStyle name="Normal 23 10 2" xfId="20821" xr:uid="{00000000-0005-0000-0000-000056510000}"/>
    <cellStyle name="Normal 23 10 2 2" xfId="20822" xr:uid="{00000000-0005-0000-0000-000057510000}"/>
    <cellStyle name="Normal 23 10 3" xfId="20823" xr:uid="{00000000-0005-0000-0000-000058510000}"/>
    <cellStyle name="Normal 23 11" xfId="20824" xr:uid="{00000000-0005-0000-0000-000059510000}"/>
    <cellStyle name="Normal 23 11 2" xfId="20825" xr:uid="{00000000-0005-0000-0000-00005A510000}"/>
    <cellStyle name="Normal 23 12" xfId="20826" xr:uid="{00000000-0005-0000-0000-00005B510000}"/>
    <cellStyle name="Normal 23 12 2" xfId="20827" xr:uid="{00000000-0005-0000-0000-00005C510000}"/>
    <cellStyle name="Normal 23 13" xfId="20828" xr:uid="{00000000-0005-0000-0000-00005D510000}"/>
    <cellStyle name="Normal 23 2" xfId="20829" xr:uid="{00000000-0005-0000-0000-00005E510000}"/>
    <cellStyle name="Normal 23 2 10" xfId="20830" xr:uid="{00000000-0005-0000-0000-00005F510000}"/>
    <cellStyle name="Normal 23 2 10 2" xfId="20831" xr:uid="{00000000-0005-0000-0000-000060510000}"/>
    <cellStyle name="Normal 23 2 11" xfId="20832" xr:uid="{00000000-0005-0000-0000-000061510000}"/>
    <cellStyle name="Normal 23 2 2" xfId="20833" xr:uid="{00000000-0005-0000-0000-000062510000}"/>
    <cellStyle name="Normal 23 2 2 2" xfId="20834" xr:uid="{00000000-0005-0000-0000-000063510000}"/>
    <cellStyle name="Normal 23 2 2 2 2" xfId="20835" xr:uid="{00000000-0005-0000-0000-000064510000}"/>
    <cellStyle name="Normal 23 2 2 2 2 2" xfId="20836" xr:uid="{00000000-0005-0000-0000-000065510000}"/>
    <cellStyle name="Normal 23 2 2 2 2 2 2" xfId="20837" xr:uid="{00000000-0005-0000-0000-000066510000}"/>
    <cellStyle name="Normal 23 2 2 2 2 3" xfId="20838" xr:uid="{00000000-0005-0000-0000-000067510000}"/>
    <cellStyle name="Normal 23 2 2 2 3" xfId="20839" xr:uid="{00000000-0005-0000-0000-000068510000}"/>
    <cellStyle name="Normal 23 2 2 2 3 2" xfId="20840" xr:uid="{00000000-0005-0000-0000-000069510000}"/>
    <cellStyle name="Normal 23 2 2 2 3 2 2" xfId="20841" xr:uid="{00000000-0005-0000-0000-00006A510000}"/>
    <cellStyle name="Normal 23 2 2 2 3 3" xfId="20842" xr:uid="{00000000-0005-0000-0000-00006B510000}"/>
    <cellStyle name="Normal 23 2 2 2 4" xfId="20843" xr:uid="{00000000-0005-0000-0000-00006C510000}"/>
    <cellStyle name="Normal 23 2 2 2 4 2" xfId="20844" xr:uid="{00000000-0005-0000-0000-00006D510000}"/>
    <cellStyle name="Normal 23 2 2 2 4 2 2" xfId="20845" xr:uid="{00000000-0005-0000-0000-00006E510000}"/>
    <cellStyle name="Normal 23 2 2 2 4 3" xfId="20846" xr:uid="{00000000-0005-0000-0000-00006F510000}"/>
    <cellStyle name="Normal 23 2 2 2 5" xfId="20847" xr:uid="{00000000-0005-0000-0000-000070510000}"/>
    <cellStyle name="Normal 23 2 2 2 5 2" xfId="20848" xr:uid="{00000000-0005-0000-0000-000071510000}"/>
    <cellStyle name="Normal 23 2 2 2 6" xfId="20849" xr:uid="{00000000-0005-0000-0000-000072510000}"/>
    <cellStyle name="Normal 23 2 2 2 6 2" xfId="20850" xr:uid="{00000000-0005-0000-0000-000073510000}"/>
    <cellStyle name="Normal 23 2 2 2 7" xfId="20851" xr:uid="{00000000-0005-0000-0000-000074510000}"/>
    <cellStyle name="Normal 23 2 2 3" xfId="20852" xr:uid="{00000000-0005-0000-0000-000075510000}"/>
    <cellStyle name="Normal 23 2 2 3 2" xfId="20853" xr:uid="{00000000-0005-0000-0000-000076510000}"/>
    <cellStyle name="Normal 23 2 2 3 2 2" xfId="20854" xr:uid="{00000000-0005-0000-0000-000077510000}"/>
    <cellStyle name="Normal 23 2 2 3 2 2 2" xfId="20855" xr:uid="{00000000-0005-0000-0000-000078510000}"/>
    <cellStyle name="Normal 23 2 2 3 2 3" xfId="20856" xr:uid="{00000000-0005-0000-0000-000079510000}"/>
    <cellStyle name="Normal 23 2 2 3 3" xfId="20857" xr:uid="{00000000-0005-0000-0000-00007A510000}"/>
    <cellStyle name="Normal 23 2 2 3 3 2" xfId="20858" xr:uid="{00000000-0005-0000-0000-00007B510000}"/>
    <cellStyle name="Normal 23 2 2 3 3 2 2" xfId="20859" xr:uid="{00000000-0005-0000-0000-00007C510000}"/>
    <cellStyle name="Normal 23 2 2 3 3 3" xfId="20860" xr:uid="{00000000-0005-0000-0000-00007D510000}"/>
    <cellStyle name="Normal 23 2 2 3 4" xfId="20861" xr:uid="{00000000-0005-0000-0000-00007E510000}"/>
    <cellStyle name="Normal 23 2 2 3 4 2" xfId="20862" xr:uid="{00000000-0005-0000-0000-00007F510000}"/>
    <cellStyle name="Normal 23 2 2 3 4 2 2" xfId="20863" xr:uid="{00000000-0005-0000-0000-000080510000}"/>
    <cellStyle name="Normal 23 2 2 3 4 3" xfId="20864" xr:uid="{00000000-0005-0000-0000-000081510000}"/>
    <cellStyle name="Normal 23 2 2 3 5" xfId="20865" xr:uid="{00000000-0005-0000-0000-000082510000}"/>
    <cellStyle name="Normal 23 2 2 3 5 2" xfId="20866" xr:uid="{00000000-0005-0000-0000-000083510000}"/>
    <cellStyle name="Normal 23 2 2 3 6" xfId="20867" xr:uid="{00000000-0005-0000-0000-000084510000}"/>
    <cellStyle name="Normal 23 2 2 3 6 2" xfId="20868" xr:uid="{00000000-0005-0000-0000-000085510000}"/>
    <cellStyle name="Normal 23 2 2 3 7" xfId="20869" xr:uid="{00000000-0005-0000-0000-000086510000}"/>
    <cellStyle name="Normal 23 2 2 4" xfId="20870" xr:uid="{00000000-0005-0000-0000-000087510000}"/>
    <cellStyle name="Normal 23 2 2 4 2" xfId="20871" xr:uid="{00000000-0005-0000-0000-000088510000}"/>
    <cellStyle name="Normal 23 2 2 4 2 2" xfId="20872" xr:uid="{00000000-0005-0000-0000-000089510000}"/>
    <cellStyle name="Normal 23 2 2 4 3" xfId="20873" xr:uid="{00000000-0005-0000-0000-00008A510000}"/>
    <cellStyle name="Normal 23 2 2 5" xfId="20874" xr:uid="{00000000-0005-0000-0000-00008B510000}"/>
    <cellStyle name="Normal 23 2 2 5 2" xfId="20875" xr:uid="{00000000-0005-0000-0000-00008C510000}"/>
    <cellStyle name="Normal 23 2 2 5 2 2" xfId="20876" xr:uid="{00000000-0005-0000-0000-00008D510000}"/>
    <cellStyle name="Normal 23 2 2 5 3" xfId="20877" xr:uid="{00000000-0005-0000-0000-00008E510000}"/>
    <cellStyle name="Normal 23 2 2 6" xfId="20878" xr:uid="{00000000-0005-0000-0000-00008F510000}"/>
    <cellStyle name="Normal 23 2 2 6 2" xfId="20879" xr:uid="{00000000-0005-0000-0000-000090510000}"/>
    <cellStyle name="Normal 23 2 2 6 2 2" xfId="20880" xr:uid="{00000000-0005-0000-0000-000091510000}"/>
    <cellStyle name="Normal 23 2 2 6 3" xfId="20881" xr:uid="{00000000-0005-0000-0000-000092510000}"/>
    <cellStyle name="Normal 23 2 2 7" xfId="20882" xr:uid="{00000000-0005-0000-0000-000093510000}"/>
    <cellStyle name="Normal 23 2 2 7 2" xfId="20883" xr:uid="{00000000-0005-0000-0000-000094510000}"/>
    <cellStyle name="Normal 23 2 2 8" xfId="20884" xr:uid="{00000000-0005-0000-0000-000095510000}"/>
    <cellStyle name="Normal 23 2 2 8 2" xfId="20885" xr:uid="{00000000-0005-0000-0000-000096510000}"/>
    <cellStyle name="Normal 23 2 2 9" xfId="20886" xr:uid="{00000000-0005-0000-0000-000097510000}"/>
    <cellStyle name="Normal 23 2 3" xfId="20887" xr:uid="{00000000-0005-0000-0000-000098510000}"/>
    <cellStyle name="Normal 23 2 3 2" xfId="20888" xr:uid="{00000000-0005-0000-0000-000099510000}"/>
    <cellStyle name="Normal 23 2 3 2 2" xfId="20889" xr:uid="{00000000-0005-0000-0000-00009A510000}"/>
    <cellStyle name="Normal 23 2 3 2 2 2" xfId="20890" xr:uid="{00000000-0005-0000-0000-00009B510000}"/>
    <cellStyle name="Normal 23 2 3 2 2 2 2" xfId="20891" xr:uid="{00000000-0005-0000-0000-00009C510000}"/>
    <cellStyle name="Normal 23 2 3 2 2 3" xfId="20892" xr:uid="{00000000-0005-0000-0000-00009D510000}"/>
    <cellStyle name="Normal 23 2 3 2 3" xfId="20893" xr:uid="{00000000-0005-0000-0000-00009E510000}"/>
    <cellStyle name="Normal 23 2 3 2 3 2" xfId="20894" xr:uid="{00000000-0005-0000-0000-00009F510000}"/>
    <cellStyle name="Normal 23 2 3 2 3 2 2" xfId="20895" xr:uid="{00000000-0005-0000-0000-0000A0510000}"/>
    <cellStyle name="Normal 23 2 3 2 3 3" xfId="20896" xr:uid="{00000000-0005-0000-0000-0000A1510000}"/>
    <cellStyle name="Normal 23 2 3 2 4" xfId="20897" xr:uid="{00000000-0005-0000-0000-0000A2510000}"/>
    <cellStyle name="Normal 23 2 3 2 4 2" xfId="20898" xr:uid="{00000000-0005-0000-0000-0000A3510000}"/>
    <cellStyle name="Normal 23 2 3 2 4 2 2" xfId="20899" xr:uid="{00000000-0005-0000-0000-0000A4510000}"/>
    <cellStyle name="Normal 23 2 3 2 4 3" xfId="20900" xr:uid="{00000000-0005-0000-0000-0000A5510000}"/>
    <cellStyle name="Normal 23 2 3 2 5" xfId="20901" xr:uid="{00000000-0005-0000-0000-0000A6510000}"/>
    <cellStyle name="Normal 23 2 3 2 5 2" xfId="20902" xr:uid="{00000000-0005-0000-0000-0000A7510000}"/>
    <cellStyle name="Normal 23 2 3 2 6" xfId="20903" xr:uid="{00000000-0005-0000-0000-0000A8510000}"/>
    <cellStyle name="Normal 23 2 3 2 6 2" xfId="20904" xr:uid="{00000000-0005-0000-0000-0000A9510000}"/>
    <cellStyle name="Normal 23 2 3 2 7" xfId="20905" xr:uid="{00000000-0005-0000-0000-0000AA510000}"/>
    <cellStyle name="Normal 23 2 3 3" xfId="20906" xr:uid="{00000000-0005-0000-0000-0000AB510000}"/>
    <cellStyle name="Normal 23 2 3 3 2" xfId="20907" xr:uid="{00000000-0005-0000-0000-0000AC510000}"/>
    <cellStyle name="Normal 23 2 3 3 2 2" xfId="20908" xr:uid="{00000000-0005-0000-0000-0000AD510000}"/>
    <cellStyle name="Normal 23 2 3 3 3" xfId="20909" xr:uid="{00000000-0005-0000-0000-0000AE510000}"/>
    <cellStyle name="Normal 23 2 3 4" xfId="20910" xr:uid="{00000000-0005-0000-0000-0000AF510000}"/>
    <cellStyle name="Normal 23 2 3 4 2" xfId="20911" xr:uid="{00000000-0005-0000-0000-0000B0510000}"/>
    <cellStyle name="Normal 23 2 3 4 2 2" xfId="20912" xr:uid="{00000000-0005-0000-0000-0000B1510000}"/>
    <cellStyle name="Normal 23 2 3 4 3" xfId="20913" xr:uid="{00000000-0005-0000-0000-0000B2510000}"/>
    <cellStyle name="Normal 23 2 3 5" xfId="20914" xr:uid="{00000000-0005-0000-0000-0000B3510000}"/>
    <cellStyle name="Normal 23 2 3 5 2" xfId="20915" xr:uid="{00000000-0005-0000-0000-0000B4510000}"/>
    <cellStyle name="Normal 23 2 3 5 2 2" xfId="20916" xr:uid="{00000000-0005-0000-0000-0000B5510000}"/>
    <cellStyle name="Normal 23 2 3 5 3" xfId="20917" xr:uid="{00000000-0005-0000-0000-0000B6510000}"/>
    <cellStyle name="Normal 23 2 3 6" xfId="20918" xr:uid="{00000000-0005-0000-0000-0000B7510000}"/>
    <cellStyle name="Normal 23 2 3 6 2" xfId="20919" xr:uid="{00000000-0005-0000-0000-0000B8510000}"/>
    <cellStyle name="Normal 23 2 3 7" xfId="20920" xr:uid="{00000000-0005-0000-0000-0000B9510000}"/>
    <cellStyle name="Normal 23 2 3 7 2" xfId="20921" xr:uid="{00000000-0005-0000-0000-0000BA510000}"/>
    <cellStyle name="Normal 23 2 3 8" xfId="20922" xr:uid="{00000000-0005-0000-0000-0000BB510000}"/>
    <cellStyle name="Normal 23 2 4" xfId="20923" xr:uid="{00000000-0005-0000-0000-0000BC510000}"/>
    <cellStyle name="Normal 23 2 4 2" xfId="20924" xr:uid="{00000000-0005-0000-0000-0000BD510000}"/>
    <cellStyle name="Normal 23 2 4 2 2" xfId="20925" xr:uid="{00000000-0005-0000-0000-0000BE510000}"/>
    <cellStyle name="Normal 23 2 4 2 2 2" xfId="20926" xr:uid="{00000000-0005-0000-0000-0000BF510000}"/>
    <cellStyle name="Normal 23 2 4 2 3" xfId="20927" xr:uid="{00000000-0005-0000-0000-0000C0510000}"/>
    <cellStyle name="Normal 23 2 4 3" xfId="20928" xr:uid="{00000000-0005-0000-0000-0000C1510000}"/>
    <cellStyle name="Normal 23 2 4 3 2" xfId="20929" xr:uid="{00000000-0005-0000-0000-0000C2510000}"/>
    <cellStyle name="Normal 23 2 4 3 2 2" xfId="20930" xr:uid="{00000000-0005-0000-0000-0000C3510000}"/>
    <cellStyle name="Normal 23 2 4 3 3" xfId="20931" xr:uid="{00000000-0005-0000-0000-0000C4510000}"/>
    <cellStyle name="Normal 23 2 4 4" xfId="20932" xr:uid="{00000000-0005-0000-0000-0000C5510000}"/>
    <cellStyle name="Normal 23 2 4 4 2" xfId="20933" xr:uid="{00000000-0005-0000-0000-0000C6510000}"/>
    <cellStyle name="Normal 23 2 4 4 2 2" xfId="20934" xr:uid="{00000000-0005-0000-0000-0000C7510000}"/>
    <cellStyle name="Normal 23 2 4 4 3" xfId="20935" xr:uid="{00000000-0005-0000-0000-0000C8510000}"/>
    <cellStyle name="Normal 23 2 4 5" xfId="20936" xr:uid="{00000000-0005-0000-0000-0000C9510000}"/>
    <cellStyle name="Normal 23 2 4 5 2" xfId="20937" xr:uid="{00000000-0005-0000-0000-0000CA510000}"/>
    <cellStyle name="Normal 23 2 4 6" xfId="20938" xr:uid="{00000000-0005-0000-0000-0000CB510000}"/>
    <cellStyle name="Normal 23 2 4 6 2" xfId="20939" xr:uid="{00000000-0005-0000-0000-0000CC510000}"/>
    <cellStyle name="Normal 23 2 4 7" xfId="20940" xr:uid="{00000000-0005-0000-0000-0000CD510000}"/>
    <cellStyle name="Normal 23 2 5" xfId="20941" xr:uid="{00000000-0005-0000-0000-0000CE510000}"/>
    <cellStyle name="Normal 23 2 5 2" xfId="20942" xr:uid="{00000000-0005-0000-0000-0000CF510000}"/>
    <cellStyle name="Normal 23 2 5 2 2" xfId="20943" xr:uid="{00000000-0005-0000-0000-0000D0510000}"/>
    <cellStyle name="Normal 23 2 5 2 2 2" xfId="20944" xr:uid="{00000000-0005-0000-0000-0000D1510000}"/>
    <cellStyle name="Normal 23 2 5 2 3" xfId="20945" xr:uid="{00000000-0005-0000-0000-0000D2510000}"/>
    <cellStyle name="Normal 23 2 5 3" xfId="20946" xr:uid="{00000000-0005-0000-0000-0000D3510000}"/>
    <cellStyle name="Normal 23 2 5 3 2" xfId="20947" xr:uid="{00000000-0005-0000-0000-0000D4510000}"/>
    <cellStyle name="Normal 23 2 5 3 2 2" xfId="20948" xr:uid="{00000000-0005-0000-0000-0000D5510000}"/>
    <cellStyle name="Normal 23 2 5 3 3" xfId="20949" xr:uid="{00000000-0005-0000-0000-0000D6510000}"/>
    <cellStyle name="Normal 23 2 5 4" xfId="20950" xr:uid="{00000000-0005-0000-0000-0000D7510000}"/>
    <cellStyle name="Normal 23 2 5 4 2" xfId="20951" xr:uid="{00000000-0005-0000-0000-0000D8510000}"/>
    <cellStyle name="Normal 23 2 5 4 2 2" xfId="20952" xr:uid="{00000000-0005-0000-0000-0000D9510000}"/>
    <cellStyle name="Normal 23 2 5 4 3" xfId="20953" xr:uid="{00000000-0005-0000-0000-0000DA510000}"/>
    <cellStyle name="Normal 23 2 5 5" xfId="20954" xr:uid="{00000000-0005-0000-0000-0000DB510000}"/>
    <cellStyle name="Normal 23 2 5 5 2" xfId="20955" xr:uid="{00000000-0005-0000-0000-0000DC510000}"/>
    <cellStyle name="Normal 23 2 5 6" xfId="20956" xr:uid="{00000000-0005-0000-0000-0000DD510000}"/>
    <cellStyle name="Normal 23 2 5 6 2" xfId="20957" xr:uid="{00000000-0005-0000-0000-0000DE510000}"/>
    <cellStyle name="Normal 23 2 5 7" xfId="20958" xr:uid="{00000000-0005-0000-0000-0000DF510000}"/>
    <cellStyle name="Normal 23 2 6" xfId="20959" xr:uid="{00000000-0005-0000-0000-0000E0510000}"/>
    <cellStyle name="Normal 23 2 6 2" xfId="20960" xr:uid="{00000000-0005-0000-0000-0000E1510000}"/>
    <cellStyle name="Normal 23 2 6 2 2" xfId="20961" xr:uid="{00000000-0005-0000-0000-0000E2510000}"/>
    <cellStyle name="Normal 23 2 6 3" xfId="20962" xr:uid="{00000000-0005-0000-0000-0000E3510000}"/>
    <cellStyle name="Normal 23 2 7" xfId="20963" xr:uid="{00000000-0005-0000-0000-0000E4510000}"/>
    <cellStyle name="Normal 23 2 7 2" xfId="20964" xr:uid="{00000000-0005-0000-0000-0000E5510000}"/>
    <cellStyle name="Normal 23 2 7 2 2" xfId="20965" xr:uid="{00000000-0005-0000-0000-0000E6510000}"/>
    <cellStyle name="Normal 23 2 7 3" xfId="20966" xr:uid="{00000000-0005-0000-0000-0000E7510000}"/>
    <cellStyle name="Normal 23 2 8" xfId="20967" xr:uid="{00000000-0005-0000-0000-0000E8510000}"/>
    <cellStyle name="Normal 23 2 8 2" xfId="20968" xr:uid="{00000000-0005-0000-0000-0000E9510000}"/>
    <cellStyle name="Normal 23 2 8 2 2" xfId="20969" xr:uid="{00000000-0005-0000-0000-0000EA510000}"/>
    <cellStyle name="Normal 23 2 8 3" xfId="20970" xr:uid="{00000000-0005-0000-0000-0000EB510000}"/>
    <cellStyle name="Normal 23 2 9" xfId="20971" xr:uid="{00000000-0005-0000-0000-0000EC510000}"/>
    <cellStyle name="Normal 23 2 9 2" xfId="20972" xr:uid="{00000000-0005-0000-0000-0000ED510000}"/>
    <cellStyle name="Normal 23 3" xfId="20973" xr:uid="{00000000-0005-0000-0000-0000EE510000}"/>
    <cellStyle name="Normal 23 3 10" xfId="20974" xr:uid="{00000000-0005-0000-0000-0000EF510000}"/>
    <cellStyle name="Normal 23 3 10 2" xfId="20975" xr:uid="{00000000-0005-0000-0000-0000F0510000}"/>
    <cellStyle name="Normal 23 3 11" xfId="20976" xr:uid="{00000000-0005-0000-0000-0000F1510000}"/>
    <cellStyle name="Normal 23 3 2" xfId="20977" xr:uid="{00000000-0005-0000-0000-0000F2510000}"/>
    <cellStyle name="Normal 23 3 2 2" xfId="20978" xr:uid="{00000000-0005-0000-0000-0000F3510000}"/>
    <cellStyle name="Normal 23 3 2 2 2" xfId="20979" xr:uid="{00000000-0005-0000-0000-0000F4510000}"/>
    <cellStyle name="Normal 23 3 2 2 2 2" xfId="20980" xr:uid="{00000000-0005-0000-0000-0000F5510000}"/>
    <cellStyle name="Normal 23 3 2 2 2 2 2" xfId="20981" xr:uid="{00000000-0005-0000-0000-0000F6510000}"/>
    <cellStyle name="Normal 23 3 2 2 2 3" xfId="20982" xr:uid="{00000000-0005-0000-0000-0000F7510000}"/>
    <cellStyle name="Normal 23 3 2 2 3" xfId="20983" xr:uid="{00000000-0005-0000-0000-0000F8510000}"/>
    <cellStyle name="Normal 23 3 2 2 3 2" xfId="20984" xr:uid="{00000000-0005-0000-0000-0000F9510000}"/>
    <cellStyle name="Normal 23 3 2 2 3 2 2" xfId="20985" xr:uid="{00000000-0005-0000-0000-0000FA510000}"/>
    <cellStyle name="Normal 23 3 2 2 3 3" xfId="20986" xr:uid="{00000000-0005-0000-0000-0000FB510000}"/>
    <cellStyle name="Normal 23 3 2 2 4" xfId="20987" xr:uid="{00000000-0005-0000-0000-0000FC510000}"/>
    <cellStyle name="Normal 23 3 2 2 4 2" xfId="20988" xr:uid="{00000000-0005-0000-0000-0000FD510000}"/>
    <cellStyle name="Normal 23 3 2 2 4 2 2" xfId="20989" xr:uid="{00000000-0005-0000-0000-0000FE510000}"/>
    <cellStyle name="Normal 23 3 2 2 4 3" xfId="20990" xr:uid="{00000000-0005-0000-0000-0000FF510000}"/>
    <cellStyle name="Normal 23 3 2 2 5" xfId="20991" xr:uid="{00000000-0005-0000-0000-000000520000}"/>
    <cellStyle name="Normal 23 3 2 2 5 2" xfId="20992" xr:uid="{00000000-0005-0000-0000-000001520000}"/>
    <cellStyle name="Normal 23 3 2 2 6" xfId="20993" xr:uid="{00000000-0005-0000-0000-000002520000}"/>
    <cellStyle name="Normal 23 3 2 2 6 2" xfId="20994" xr:uid="{00000000-0005-0000-0000-000003520000}"/>
    <cellStyle name="Normal 23 3 2 2 7" xfId="20995" xr:uid="{00000000-0005-0000-0000-000004520000}"/>
    <cellStyle name="Normal 23 3 2 3" xfId="20996" xr:uid="{00000000-0005-0000-0000-000005520000}"/>
    <cellStyle name="Normal 23 3 2 3 2" xfId="20997" xr:uid="{00000000-0005-0000-0000-000006520000}"/>
    <cellStyle name="Normal 23 3 2 3 2 2" xfId="20998" xr:uid="{00000000-0005-0000-0000-000007520000}"/>
    <cellStyle name="Normal 23 3 2 3 2 2 2" xfId="20999" xr:uid="{00000000-0005-0000-0000-000008520000}"/>
    <cellStyle name="Normal 23 3 2 3 2 3" xfId="21000" xr:uid="{00000000-0005-0000-0000-000009520000}"/>
    <cellStyle name="Normal 23 3 2 3 3" xfId="21001" xr:uid="{00000000-0005-0000-0000-00000A520000}"/>
    <cellStyle name="Normal 23 3 2 3 3 2" xfId="21002" xr:uid="{00000000-0005-0000-0000-00000B520000}"/>
    <cellStyle name="Normal 23 3 2 3 3 2 2" xfId="21003" xr:uid="{00000000-0005-0000-0000-00000C520000}"/>
    <cellStyle name="Normal 23 3 2 3 3 3" xfId="21004" xr:uid="{00000000-0005-0000-0000-00000D520000}"/>
    <cellStyle name="Normal 23 3 2 3 4" xfId="21005" xr:uid="{00000000-0005-0000-0000-00000E520000}"/>
    <cellStyle name="Normal 23 3 2 3 4 2" xfId="21006" xr:uid="{00000000-0005-0000-0000-00000F520000}"/>
    <cellStyle name="Normal 23 3 2 3 4 2 2" xfId="21007" xr:uid="{00000000-0005-0000-0000-000010520000}"/>
    <cellStyle name="Normal 23 3 2 3 4 3" xfId="21008" xr:uid="{00000000-0005-0000-0000-000011520000}"/>
    <cellStyle name="Normal 23 3 2 3 5" xfId="21009" xr:uid="{00000000-0005-0000-0000-000012520000}"/>
    <cellStyle name="Normal 23 3 2 3 5 2" xfId="21010" xr:uid="{00000000-0005-0000-0000-000013520000}"/>
    <cellStyle name="Normal 23 3 2 3 6" xfId="21011" xr:uid="{00000000-0005-0000-0000-000014520000}"/>
    <cellStyle name="Normal 23 3 2 3 6 2" xfId="21012" xr:uid="{00000000-0005-0000-0000-000015520000}"/>
    <cellStyle name="Normal 23 3 2 3 7" xfId="21013" xr:uid="{00000000-0005-0000-0000-000016520000}"/>
    <cellStyle name="Normal 23 3 2 4" xfId="21014" xr:uid="{00000000-0005-0000-0000-000017520000}"/>
    <cellStyle name="Normal 23 3 2 4 2" xfId="21015" xr:uid="{00000000-0005-0000-0000-000018520000}"/>
    <cellStyle name="Normal 23 3 2 4 2 2" xfId="21016" xr:uid="{00000000-0005-0000-0000-000019520000}"/>
    <cellStyle name="Normal 23 3 2 4 3" xfId="21017" xr:uid="{00000000-0005-0000-0000-00001A520000}"/>
    <cellStyle name="Normal 23 3 2 5" xfId="21018" xr:uid="{00000000-0005-0000-0000-00001B520000}"/>
    <cellStyle name="Normal 23 3 2 5 2" xfId="21019" xr:uid="{00000000-0005-0000-0000-00001C520000}"/>
    <cellStyle name="Normal 23 3 2 5 2 2" xfId="21020" xr:uid="{00000000-0005-0000-0000-00001D520000}"/>
    <cellStyle name="Normal 23 3 2 5 3" xfId="21021" xr:uid="{00000000-0005-0000-0000-00001E520000}"/>
    <cellStyle name="Normal 23 3 2 6" xfId="21022" xr:uid="{00000000-0005-0000-0000-00001F520000}"/>
    <cellStyle name="Normal 23 3 2 6 2" xfId="21023" xr:uid="{00000000-0005-0000-0000-000020520000}"/>
    <cellStyle name="Normal 23 3 2 6 2 2" xfId="21024" xr:uid="{00000000-0005-0000-0000-000021520000}"/>
    <cellStyle name="Normal 23 3 2 6 3" xfId="21025" xr:uid="{00000000-0005-0000-0000-000022520000}"/>
    <cellStyle name="Normal 23 3 2 7" xfId="21026" xr:uid="{00000000-0005-0000-0000-000023520000}"/>
    <cellStyle name="Normal 23 3 2 7 2" xfId="21027" xr:uid="{00000000-0005-0000-0000-000024520000}"/>
    <cellStyle name="Normal 23 3 2 8" xfId="21028" xr:uid="{00000000-0005-0000-0000-000025520000}"/>
    <cellStyle name="Normal 23 3 2 8 2" xfId="21029" xr:uid="{00000000-0005-0000-0000-000026520000}"/>
    <cellStyle name="Normal 23 3 2 9" xfId="21030" xr:uid="{00000000-0005-0000-0000-000027520000}"/>
    <cellStyle name="Normal 23 3 3" xfId="21031" xr:uid="{00000000-0005-0000-0000-000028520000}"/>
    <cellStyle name="Normal 23 3 3 2" xfId="21032" xr:uid="{00000000-0005-0000-0000-000029520000}"/>
    <cellStyle name="Normal 23 3 3 2 2" xfId="21033" xr:uid="{00000000-0005-0000-0000-00002A520000}"/>
    <cellStyle name="Normal 23 3 3 2 2 2" xfId="21034" xr:uid="{00000000-0005-0000-0000-00002B520000}"/>
    <cellStyle name="Normal 23 3 3 2 2 2 2" xfId="21035" xr:uid="{00000000-0005-0000-0000-00002C520000}"/>
    <cellStyle name="Normal 23 3 3 2 2 3" xfId="21036" xr:uid="{00000000-0005-0000-0000-00002D520000}"/>
    <cellStyle name="Normal 23 3 3 2 3" xfId="21037" xr:uid="{00000000-0005-0000-0000-00002E520000}"/>
    <cellStyle name="Normal 23 3 3 2 3 2" xfId="21038" xr:uid="{00000000-0005-0000-0000-00002F520000}"/>
    <cellStyle name="Normal 23 3 3 2 3 2 2" xfId="21039" xr:uid="{00000000-0005-0000-0000-000030520000}"/>
    <cellStyle name="Normal 23 3 3 2 3 3" xfId="21040" xr:uid="{00000000-0005-0000-0000-000031520000}"/>
    <cellStyle name="Normal 23 3 3 2 4" xfId="21041" xr:uid="{00000000-0005-0000-0000-000032520000}"/>
    <cellStyle name="Normal 23 3 3 2 4 2" xfId="21042" xr:uid="{00000000-0005-0000-0000-000033520000}"/>
    <cellStyle name="Normal 23 3 3 2 4 2 2" xfId="21043" xr:uid="{00000000-0005-0000-0000-000034520000}"/>
    <cellStyle name="Normal 23 3 3 2 4 3" xfId="21044" xr:uid="{00000000-0005-0000-0000-000035520000}"/>
    <cellStyle name="Normal 23 3 3 2 5" xfId="21045" xr:uid="{00000000-0005-0000-0000-000036520000}"/>
    <cellStyle name="Normal 23 3 3 2 5 2" xfId="21046" xr:uid="{00000000-0005-0000-0000-000037520000}"/>
    <cellStyle name="Normal 23 3 3 2 6" xfId="21047" xr:uid="{00000000-0005-0000-0000-000038520000}"/>
    <cellStyle name="Normal 23 3 3 2 6 2" xfId="21048" xr:uid="{00000000-0005-0000-0000-000039520000}"/>
    <cellStyle name="Normal 23 3 3 2 7" xfId="21049" xr:uid="{00000000-0005-0000-0000-00003A520000}"/>
    <cellStyle name="Normal 23 3 3 3" xfId="21050" xr:uid="{00000000-0005-0000-0000-00003B520000}"/>
    <cellStyle name="Normal 23 3 3 3 2" xfId="21051" xr:uid="{00000000-0005-0000-0000-00003C520000}"/>
    <cellStyle name="Normal 23 3 3 3 2 2" xfId="21052" xr:uid="{00000000-0005-0000-0000-00003D520000}"/>
    <cellStyle name="Normal 23 3 3 3 3" xfId="21053" xr:uid="{00000000-0005-0000-0000-00003E520000}"/>
    <cellStyle name="Normal 23 3 3 4" xfId="21054" xr:uid="{00000000-0005-0000-0000-00003F520000}"/>
    <cellStyle name="Normal 23 3 3 4 2" xfId="21055" xr:uid="{00000000-0005-0000-0000-000040520000}"/>
    <cellStyle name="Normal 23 3 3 4 2 2" xfId="21056" xr:uid="{00000000-0005-0000-0000-000041520000}"/>
    <cellStyle name="Normal 23 3 3 4 3" xfId="21057" xr:uid="{00000000-0005-0000-0000-000042520000}"/>
    <cellStyle name="Normal 23 3 3 5" xfId="21058" xr:uid="{00000000-0005-0000-0000-000043520000}"/>
    <cellStyle name="Normal 23 3 3 5 2" xfId="21059" xr:uid="{00000000-0005-0000-0000-000044520000}"/>
    <cellStyle name="Normal 23 3 3 5 2 2" xfId="21060" xr:uid="{00000000-0005-0000-0000-000045520000}"/>
    <cellStyle name="Normal 23 3 3 5 3" xfId="21061" xr:uid="{00000000-0005-0000-0000-000046520000}"/>
    <cellStyle name="Normal 23 3 3 6" xfId="21062" xr:uid="{00000000-0005-0000-0000-000047520000}"/>
    <cellStyle name="Normal 23 3 3 6 2" xfId="21063" xr:uid="{00000000-0005-0000-0000-000048520000}"/>
    <cellStyle name="Normal 23 3 3 7" xfId="21064" xr:uid="{00000000-0005-0000-0000-000049520000}"/>
    <cellStyle name="Normal 23 3 3 7 2" xfId="21065" xr:uid="{00000000-0005-0000-0000-00004A520000}"/>
    <cellStyle name="Normal 23 3 3 8" xfId="21066" xr:uid="{00000000-0005-0000-0000-00004B520000}"/>
    <cellStyle name="Normal 23 3 4" xfId="21067" xr:uid="{00000000-0005-0000-0000-00004C520000}"/>
    <cellStyle name="Normal 23 3 4 2" xfId="21068" xr:uid="{00000000-0005-0000-0000-00004D520000}"/>
    <cellStyle name="Normal 23 3 4 2 2" xfId="21069" xr:uid="{00000000-0005-0000-0000-00004E520000}"/>
    <cellStyle name="Normal 23 3 4 2 2 2" xfId="21070" xr:uid="{00000000-0005-0000-0000-00004F520000}"/>
    <cellStyle name="Normal 23 3 4 2 3" xfId="21071" xr:uid="{00000000-0005-0000-0000-000050520000}"/>
    <cellStyle name="Normal 23 3 4 3" xfId="21072" xr:uid="{00000000-0005-0000-0000-000051520000}"/>
    <cellStyle name="Normal 23 3 4 3 2" xfId="21073" xr:uid="{00000000-0005-0000-0000-000052520000}"/>
    <cellStyle name="Normal 23 3 4 3 2 2" xfId="21074" xr:uid="{00000000-0005-0000-0000-000053520000}"/>
    <cellStyle name="Normal 23 3 4 3 3" xfId="21075" xr:uid="{00000000-0005-0000-0000-000054520000}"/>
    <cellStyle name="Normal 23 3 4 4" xfId="21076" xr:uid="{00000000-0005-0000-0000-000055520000}"/>
    <cellStyle name="Normal 23 3 4 4 2" xfId="21077" xr:uid="{00000000-0005-0000-0000-000056520000}"/>
    <cellStyle name="Normal 23 3 4 4 2 2" xfId="21078" xr:uid="{00000000-0005-0000-0000-000057520000}"/>
    <cellStyle name="Normal 23 3 4 4 3" xfId="21079" xr:uid="{00000000-0005-0000-0000-000058520000}"/>
    <cellStyle name="Normal 23 3 4 5" xfId="21080" xr:uid="{00000000-0005-0000-0000-000059520000}"/>
    <cellStyle name="Normal 23 3 4 5 2" xfId="21081" xr:uid="{00000000-0005-0000-0000-00005A520000}"/>
    <cellStyle name="Normal 23 3 4 6" xfId="21082" xr:uid="{00000000-0005-0000-0000-00005B520000}"/>
    <cellStyle name="Normal 23 3 4 6 2" xfId="21083" xr:uid="{00000000-0005-0000-0000-00005C520000}"/>
    <cellStyle name="Normal 23 3 4 7" xfId="21084" xr:uid="{00000000-0005-0000-0000-00005D520000}"/>
    <cellStyle name="Normal 23 3 5" xfId="21085" xr:uid="{00000000-0005-0000-0000-00005E520000}"/>
    <cellStyle name="Normal 23 3 5 2" xfId="21086" xr:uid="{00000000-0005-0000-0000-00005F520000}"/>
    <cellStyle name="Normal 23 3 5 2 2" xfId="21087" xr:uid="{00000000-0005-0000-0000-000060520000}"/>
    <cellStyle name="Normal 23 3 5 2 2 2" xfId="21088" xr:uid="{00000000-0005-0000-0000-000061520000}"/>
    <cellStyle name="Normal 23 3 5 2 3" xfId="21089" xr:uid="{00000000-0005-0000-0000-000062520000}"/>
    <cellStyle name="Normal 23 3 5 3" xfId="21090" xr:uid="{00000000-0005-0000-0000-000063520000}"/>
    <cellStyle name="Normal 23 3 5 3 2" xfId="21091" xr:uid="{00000000-0005-0000-0000-000064520000}"/>
    <cellStyle name="Normal 23 3 5 3 2 2" xfId="21092" xr:uid="{00000000-0005-0000-0000-000065520000}"/>
    <cellStyle name="Normal 23 3 5 3 3" xfId="21093" xr:uid="{00000000-0005-0000-0000-000066520000}"/>
    <cellStyle name="Normal 23 3 5 4" xfId="21094" xr:uid="{00000000-0005-0000-0000-000067520000}"/>
    <cellStyle name="Normal 23 3 5 4 2" xfId="21095" xr:uid="{00000000-0005-0000-0000-000068520000}"/>
    <cellStyle name="Normal 23 3 5 4 2 2" xfId="21096" xr:uid="{00000000-0005-0000-0000-000069520000}"/>
    <cellStyle name="Normal 23 3 5 4 3" xfId="21097" xr:uid="{00000000-0005-0000-0000-00006A520000}"/>
    <cellStyle name="Normal 23 3 5 5" xfId="21098" xr:uid="{00000000-0005-0000-0000-00006B520000}"/>
    <cellStyle name="Normal 23 3 5 5 2" xfId="21099" xr:uid="{00000000-0005-0000-0000-00006C520000}"/>
    <cellStyle name="Normal 23 3 5 6" xfId="21100" xr:uid="{00000000-0005-0000-0000-00006D520000}"/>
    <cellStyle name="Normal 23 3 5 6 2" xfId="21101" xr:uid="{00000000-0005-0000-0000-00006E520000}"/>
    <cellStyle name="Normal 23 3 5 7" xfId="21102" xr:uid="{00000000-0005-0000-0000-00006F520000}"/>
    <cellStyle name="Normal 23 3 6" xfId="21103" xr:uid="{00000000-0005-0000-0000-000070520000}"/>
    <cellStyle name="Normal 23 3 6 2" xfId="21104" xr:uid="{00000000-0005-0000-0000-000071520000}"/>
    <cellStyle name="Normal 23 3 6 2 2" xfId="21105" xr:uid="{00000000-0005-0000-0000-000072520000}"/>
    <cellStyle name="Normal 23 3 6 3" xfId="21106" xr:uid="{00000000-0005-0000-0000-000073520000}"/>
    <cellStyle name="Normal 23 3 7" xfId="21107" xr:uid="{00000000-0005-0000-0000-000074520000}"/>
    <cellStyle name="Normal 23 3 7 2" xfId="21108" xr:uid="{00000000-0005-0000-0000-000075520000}"/>
    <cellStyle name="Normal 23 3 7 2 2" xfId="21109" xr:uid="{00000000-0005-0000-0000-000076520000}"/>
    <cellStyle name="Normal 23 3 7 3" xfId="21110" xr:uid="{00000000-0005-0000-0000-000077520000}"/>
    <cellStyle name="Normal 23 3 8" xfId="21111" xr:uid="{00000000-0005-0000-0000-000078520000}"/>
    <cellStyle name="Normal 23 3 8 2" xfId="21112" xr:uid="{00000000-0005-0000-0000-000079520000}"/>
    <cellStyle name="Normal 23 3 8 2 2" xfId="21113" xr:uid="{00000000-0005-0000-0000-00007A520000}"/>
    <cellStyle name="Normal 23 3 8 3" xfId="21114" xr:uid="{00000000-0005-0000-0000-00007B520000}"/>
    <cellStyle name="Normal 23 3 9" xfId="21115" xr:uid="{00000000-0005-0000-0000-00007C520000}"/>
    <cellStyle name="Normal 23 3 9 2" xfId="21116" xr:uid="{00000000-0005-0000-0000-00007D520000}"/>
    <cellStyle name="Normal 23 4" xfId="21117" xr:uid="{00000000-0005-0000-0000-00007E520000}"/>
    <cellStyle name="Normal 23 4 2" xfId="21118" xr:uid="{00000000-0005-0000-0000-00007F520000}"/>
    <cellStyle name="Normal 23 4 2 2" xfId="21119" xr:uid="{00000000-0005-0000-0000-000080520000}"/>
    <cellStyle name="Normal 23 4 2 2 2" xfId="21120" xr:uid="{00000000-0005-0000-0000-000081520000}"/>
    <cellStyle name="Normal 23 4 2 2 2 2" xfId="21121" xr:uid="{00000000-0005-0000-0000-000082520000}"/>
    <cellStyle name="Normal 23 4 2 2 3" xfId="21122" xr:uid="{00000000-0005-0000-0000-000083520000}"/>
    <cellStyle name="Normal 23 4 2 3" xfId="21123" xr:uid="{00000000-0005-0000-0000-000084520000}"/>
    <cellStyle name="Normal 23 4 2 3 2" xfId="21124" xr:uid="{00000000-0005-0000-0000-000085520000}"/>
    <cellStyle name="Normal 23 4 2 3 2 2" xfId="21125" xr:uid="{00000000-0005-0000-0000-000086520000}"/>
    <cellStyle name="Normal 23 4 2 3 3" xfId="21126" xr:uid="{00000000-0005-0000-0000-000087520000}"/>
    <cellStyle name="Normal 23 4 2 4" xfId="21127" xr:uid="{00000000-0005-0000-0000-000088520000}"/>
    <cellStyle name="Normal 23 4 2 4 2" xfId="21128" xr:uid="{00000000-0005-0000-0000-000089520000}"/>
    <cellStyle name="Normal 23 4 2 4 2 2" xfId="21129" xr:uid="{00000000-0005-0000-0000-00008A520000}"/>
    <cellStyle name="Normal 23 4 2 4 3" xfId="21130" xr:uid="{00000000-0005-0000-0000-00008B520000}"/>
    <cellStyle name="Normal 23 4 2 5" xfId="21131" xr:uid="{00000000-0005-0000-0000-00008C520000}"/>
    <cellStyle name="Normal 23 4 2 5 2" xfId="21132" xr:uid="{00000000-0005-0000-0000-00008D520000}"/>
    <cellStyle name="Normal 23 4 2 6" xfId="21133" xr:uid="{00000000-0005-0000-0000-00008E520000}"/>
    <cellStyle name="Normal 23 4 2 6 2" xfId="21134" xr:uid="{00000000-0005-0000-0000-00008F520000}"/>
    <cellStyle name="Normal 23 4 2 7" xfId="21135" xr:uid="{00000000-0005-0000-0000-000090520000}"/>
    <cellStyle name="Normal 23 4 3" xfId="21136" xr:uid="{00000000-0005-0000-0000-000091520000}"/>
    <cellStyle name="Normal 23 4 3 2" xfId="21137" xr:uid="{00000000-0005-0000-0000-000092520000}"/>
    <cellStyle name="Normal 23 4 3 2 2" xfId="21138" xr:uid="{00000000-0005-0000-0000-000093520000}"/>
    <cellStyle name="Normal 23 4 3 2 2 2" xfId="21139" xr:uid="{00000000-0005-0000-0000-000094520000}"/>
    <cellStyle name="Normal 23 4 3 2 3" xfId="21140" xr:uid="{00000000-0005-0000-0000-000095520000}"/>
    <cellStyle name="Normal 23 4 3 3" xfId="21141" xr:uid="{00000000-0005-0000-0000-000096520000}"/>
    <cellStyle name="Normal 23 4 3 3 2" xfId="21142" xr:uid="{00000000-0005-0000-0000-000097520000}"/>
    <cellStyle name="Normal 23 4 3 3 2 2" xfId="21143" xr:uid="{00000000-0005-0000-0000-000098520000}"/>
    <cellStyle name="Normal 23 4 3 3 3" xfId="21144" xr:uid="{00000000-0005-0000-0000-000099520000}"/>
    <cellStyle name="Normal 23 4 3 4" xfId="21145" xr:uid="{00000000-0005-0000-0000-00009A520000}"/>
    <cellStyle name="Normal 23 4 3 4 2" xfId="21146" xr:uid="{00000000-0005-0000-0000-00009B520000}"/>
    <cellStyle name="Normal 23 4 3 4 2 2" xfId="21147" xr:uid="{00000000-0005-0000-0000-00009C520000}"/>
    <cellStyle name="Normal 23 4 3 4 3" xfId="21148" xr:uid="{00000000-0005-0000-0000-00009D520000}"/>
    <cellStyle name="Normal 23 4 3 5" xfId="21149" xr:uid="{00000000-0005-0000-0000-00009E520000}"/>
    <cellStyle name="Normal 23 4 3 5 2" xfId="21150" xr:uid="{00000000-0005-0000-0000-00009F520000}"/>
    <cellStyle name="Normal 23 4 3 6" xfId="21151" xr:uid="{00000000-0005-0000-0000-0000A0520000}"/>
    <cellStyle name="Normal 23 4 3 6 2" xfId="21152" xr:uid="{00000000-0005-0000-0000-0000A1520000}"/>
    <cellStyle name="Normal 23 4 3 7" xfId="21153" xr:uid="{00000000-0005-0000-0000-0000A2520000}"/>
    <cellStyle name="Normal 23 4 4" xfId="21154" xr:uid="{00000000-0005-0000-0000-0000A3520000}"/>
    <cellStyle name="Normal 23 4 4 2" xfId="21155" xr:uid="{00000000-0005-0000-0000-0000A4520000}"/>
    <cellStyle name="Normal 23 4 4 2 2" xfId="21156" xr:uid="{00000000-0005-0000-0000-0000A5520000}"/>
    <cellStyle name="Normal 23 4 4 3" xfId="21157" xr:uid="{00000000-0005-0000-0000-0000A6520000}"/>
    <cellStyle name="Normal 23 4 5" xfId="21158" xr:uid="{00000000-0005-0000-0000-0000A7520000}"/>
    <cellStyle name="Normal 23 4 5 2" xfId="21159" xr:uid="{00000000-0005-0000-0000-0000A8520000}"/>
    <cellStyle name="Normal 23 4 5 2 2" xfId="21160" xr:uid="{00000000-0005-0000-0000-0000A9520000}"/>
    <cellStyle name="Normal 23 4 5 3" xfId="21161" xr:uid="{00000000-0005-0000-0000-0000AA520000}"/>
    <cellStyle name="Normal 23 4 6" xfId="21162" xr:uid="{00000000-0005-0000-0000-0000AB520000}"/>
    <cellStyle name="Normal 23 4 6 2" xfId="21163" xr:uid="{00000000-0005-0000-0000-0000AC520000}"/>
    <cellStyle name="Normal 23 4 6 2 2" xfId="21164" xr:uid="{00000000-0005-0000-0000-0000AD520000}"/>
    <cellStyle name="Normal 23 4 6 3" xfId="21165" xr:uid="{00000000-0005-0000-0000-0000AE520000}"/>
    <cellStyle name="Normal 23 4 7" xfId="21166" xr:uid="{00000000-0005-0000-0000-0000AF520000}"/>
    <cellStyle name="Normal 23 4 7 2" xfId="21167" xr:uid="{00000000-0005-0000-0000-0000B0520000}"/>
    <cellStyle name="Normal 23 4 8" xfId="21168" xr:uid="{00000000-0005-0000-0000-0000B1520000}"/>
    <cellStyle name="Normal 23 4 8 2" xfId="21169" xr:uid="{00000000-0005-0000-0000-0000B2520000}"/>
    <cellStyle name="Normal 23 4 9" xfId="21170" xr:uid="{00000000-0005-0000-0000-0000B3520000}"/>
    <cellStyle name="Normal 23 5" xfId="21171" xr:uid="{00000000-0005-0000-0000-0000B4520000}"/>
    <cellStyle name="Normal 23 5 2" xfId="21172" xr:uid="{00000000-0005-0000-0000-0000B5520000}"/>
    <cellStyle name="Normal 23 5 2 2" xfId="21173" xr:uid="{00000000-0005-0000-0000-0000B6520000}"/>
    <cellStyle name="Normal 23 5 2 2 2" xfId="21174" xr:uid="{00000000-0005-0000-0000-0000B7520000}"/>
    <cellStyle name="Normal 23 5 2 2 2 2" xfId="21175" xr:uid="{00000000-0005-0000-0000-0000B8520000}"/>
    <cellStyle name="Normal 23 5 2 2 3" xfId="21176" xr:uid="{00000000-0005-0000-0000-0000B9520000}"/>
    <cellStyle name="Normal 23 5 2 3" xfId="21177" xr:uid="{00000000-0005-0000-0000-0000BA520000}"/>
    <cellStyle name="Normal 23 5 2 3 2" xfId="21178" xr:uid="{00000000-0005-0000-0000-0000BB520000}"/>
    <cellStyle name="Normal 23 5 2 3 2 2" xfId="21179" xr:uid="{00000000-0005-0000-0000-0000BC520000}"/>
    <cellStyle name="Normal 23 5 2 3 3" xfId="21180" xr:uid="{00000000-0005-0000-0000-0000BD520000}"/>
    <cellStyle name="Normal 23 5 2 4" xfId="21181" xr:uid="{00000000-0005-0000-0000-0000BE520000}"/>
    <cellStyle name="Normal 23 5 2 4 2" xfId="21182" xr:uid="{00000000-0005-0000-0000-0000BF520000}"/>
    <cellStyle name="Normal 23 5 2 4 2 2" xfId="21183" xr:uid="{00000000-0005-0000-0000-0000C0520000}"/>
    <cellStyle name="Normal 23 5 2 4 3" xfId="21184" xr:uid="{00000000-0005-0000-0000-0000C1520000}"/>
    <cellStyle name="Normal 23 5 2 5" xfId="21185" xr:uid="{00000000-0005-0000-0000-0000C2520000}"/>
    <cellStyle name="Normal 23 5 2 5 2" xfId="21186" xr:uid="{00000000-0005-0000-0000-0000C3520000}"/>
    <cellStyle name="Normal 23 5 2 6" xfId="21187" xr:uid="{00000000-0005-0000-0000-0000C4520000}"/>
    <cellStyle name="Normal 23 5 2 6 2" xfId="21188" xr:uid="{00000000-0005-0000-0000-0000C5520000}"/>
    <cellStyle name="Normal 23 5 2 7" xfId="21189" xr:uid="{00000000-0005-0000-0000-0000C6520000}"/>
    <cellStyle name="Normal 23 5 3" xfId="21190" xr:uid="{00000000-0005-0000-0000-0000C7520000}"/>
    <cellStyle name="Normal 23 5 3 2" xfId="21191" xr:uid="{00000000-0005-0000-0000-0000C8520000}"/>
    <cellStyle name="Normal 23 5 3 2 2" xfId="21192" xr:uid="{00000000-0005-0000-0000-0000C9520000}"/>
    <cellStyle name="Normal 23 5 3 3" xfId="21193" xr:uid="{00000000-0005-0000-0000-0000CA520000}"/>
    <cellStyle name="Normal 23 5 4" xfId="21194" xr:uid="{00000000-0005-0000-0000-0000CB520000}"/>
    <cellStyle name="Normal 23 5 4 2" xfId="21195" xr:uid="{00000000-0005-0000-0000-0000CC520000}"/>
    <cellStyle name="Normal 23 5 4 2 2" xfId="21196" xr:uid="{00000000-0005-0000-0000-0000CD520000}"/>
    <cellStyle name="Normal 23 5 4 3" xfId="21197" xr:uid="{00000000-0005-0000-0000-0000CE520000}"/>
    <cellStyle name="Normal 23 5 5" xfId="21198" xr:uid="{00000000-0005-0000-0000-0000CF520000}"/>
    <cellStyle name="Normal 23 5 5 2" xfId="21199" xr:uid="{00000000-0005-0000-0000-0000D0520000}"/>
    <cellStyle name="Normal 23 5 5 2 2" xfId="21200" xr:uid="{00000000-0005-0000-0000-0000D1520000}"/>
    <cellStyle name="Normal 23 5 5 3" xfId="21201" xr:uid="{00000000-0005-0000-0000-0000D2520000}"/>
    <cellStyle name="Normal 23 5 6" xfId="21202" xr:uid="{00000000-0005-0000-0000-0000D3520000}"/>
    <cellStyle name="Normal 23 5 6 2" xfId="21203" xr:uid="{00000000-0005-0000-0000-0000D4520000}"/>
    <cellStyle name="Normal 23 5 7" xfId="21204" xr:uid="{00000000-0005-0000-0000-0000D5520000}"/>
    <cellStyle name="Normal 23 5 7 2" xfId="21205" xr:uid="{00000000-0005-0000-0000-0000D6520000}"/>
    <cellStyle name="Normal 23 5 8" xfId="21206" xr:uid="{00000000-0005-0000-0000-0000D7520000}"/>
    <cellStyle name="Normal 23 6" xfId="21207" xr:uid="{00000000-0005-0000-0000-0000D8520000}"/>
    <cellStyle name="Normal 23 6 2" xfId="21208" xr:uid="{00000000-0005-0000-0000-0000D9520000}"/>
    <cellStyle name="Normal 23 6 2 2" xfId="21209" xr:uid="{00000000-0005-0000-0000-0000DA520000}"/>
    <cellStyle name="Normal 23 6 2 2 2" xfId="21210" xr:uid="{00000000-0005-0000-0000-0000DB520000}"/>
    <cellStyle name="Normal 23 6 2 3" xfId="21211" xr:uid="{00000000-0005-0000-0000-0000DC520000}"/>
    <cellStyle name="Normal 23 6 3" xfId="21212" xr:uid="{00000000-0005-0000-0000-0000DD520000}"/>
    <cellStyle name="Normal 23 6 3 2" xfId="21213" xr:uid="{00000000-0005-0000-0000-0000DE520000}"/>
    <cellStyle name="Normal 23 6 3 2 2" xfId="21214" xr:uid="{00000000-0005-0000-0000-0000DF520000}"/>
    <cellStyle name="Normal 23 6 3 3" xfId="21215" xr:uid="{00000000-0005-0000-0000-0000E0520000}"/>
    <cellStyle name="Normal 23 6 4" xfId="21216" xr:uid="{00000000-0005-0000-0000-0000E1520000}"/>
    <cellStyle name="Normal 23 6 4 2" xfId="21217" xr:uid="{00000000-0005-0000-0000-0000E2520000}"/>
    <cellStyle name="Normal 23 6 4 2 2" xfId="21218" xr:uid="{00000000-0005-0000-0000-0000E3520000}"/>
    <cellStyle name="Normal 23 6 4 3" xfId="21219" xr:uid="{00000000-0005-0000-0000-0000E4520000}"/>
    <cellStyle name="Normal 23 6 5" xfId="21220" xr:uid="{00000000-0005-0000-0000-0000E5520000}"/>
    <cellStyle name="Normal 23 6 5 2" xfId="21221" xr:uid="{00000000-0005-0000-0000-0000E6520000}"/>
    <cellStyle name="Normal 23 6 6" xfId="21222" xr:uid="{00000000-0005-0000-0000-0000E7520000}"/>
    <cellStyle name="Normal 23 6 6 2" xfId="21223" xr:uid="{00000000-0005-0000-0000-0000E8520000}"/>
    <cellStyle name="Normal 23 6 7" xfId="21224" xr:uid="{00000000-0005-0000-0000-0000E9520000}"/>
    <cellStyle name="Normal 23 7" xfId="21225" xr:uid="{00000000-0005-0000-0000-0000EA520000}"/>
    <cellStyle name="Normal 23 7 2" xfId="21226" xr:uid="{00000000-0005-0000-0000-0000EB520000}"/>
    <cellStyle name="Normal 23 7 2 2" xfId="21227" xr:uid="{00000000-0005-0000-0000-0000EC520000}"/>
    <cellStyle name="Normal 23 7 2 2 2" xfId="21228" xr:uid="{00000000-0005-0000-0000-0000ED520000}"/>
    <cellStyle name="Normal 23 7 2 3" xfId="21229" xr:uid="{00000000-0005-0000-0000-0000EE520000}"/>
    <cellStyle name="Normal 23 7 3" xfId="21230" xr:uid="{00000000-0005-0000-0000-0000EF520000}"/>
    <cellStyle name="Normal 23 7 3 2" xfId="21231" xr:uid="{00000000-0005-0000-0000-0000F0520000}"/>
    <cellStyle name="Normal 23 7 3 2 2" xfId="21232" xr:uid="{00000000-0005-0000-0000-0000F1520000}"/>
    <cellStyle name="Normal 23 7 3 3" xfId="21233" xr:uid="{00000000-0005-0000-0000-0000F2520000}"/>
    <cellStyle name="Normal 23 7 4" xfId="21234" xr:uid="{00000000-0005-0000-0000-0000F3520000}"/>
    <cellStyle name="Normal 23 7 4 2" xfId="21235" xr:uid="{00000000-0005-0000-0000-0000F4520000}"/>
    <cellStyle name="Normal 23 7 4 2 2" xfId="21236" xr:uid="{00000000-0005-0000-0000-0000F5520000}"/>
    <cellStyle name="Normal 23 7 4 3" xfId="21237" xr:uid="{00000000-0005-0000-0000-0000F6520000}"/>
    <cellStyle name="Normal 23 7 5" xfId="21238" xr:uid="{00000000-0005-0000-0000-0000F7520000}"/>
    <cellStyle name="Normal 23 7 5 2" xfId="21239" xr:uid="{00000000-0005-0000-0000-0000F8520000}"/>
    <cellStyle name="Normal 23 7 6" xfId="21240" xr:uid="{00000000-0005-0000-0000-0000F9520000}"/>
    <cellStyle name="Normal 23 7 6 2" xfId="21241" xr:uid="{00000000-0005-0000-0000-0000FA520000}"/>
    <cellStyle name="Normal 23 7 7" xfId="21242" xr:uid="{00000000-0005-0000-0000-0000FB520000}"/>
    <cellStyle name="Normal 23 8" xfId="21243" xr:uid="{00000000-0005-0000-0000-0000FC520000}"/>
    <cellStyle name="Normal 23 8 2" xfId="21244" xr:uid="{00000000-0005-0000-0000-0000FD520000}"/>
    <cellStyle name="Normal 23 8 2 2" xfId="21245" xr:uid="{00000000-0005-0000-0000-0000FE520000}"/>
    <cellStyle name="Normal 23 8 3" xfId="21246" xr:uid="{00000000-0005-0000-0000-0000FF520000}"/>
    <cellStyle name="Normal 23 9" xfId="21247" xr:uid="{00000000-0005-0000-0000-000000530000}"/>
    <cellStyle name="Normal 23 9 2" xfId="21248" xr:uid="{00000000-0005-0000-0000-000001530000}"/>
    <cellStyle name="Normal 23 9 2 2" xfId="21249" xr:uid="{00000000-0005-0000-0000-000002530000}"/>
    <cellStyle name="Normal 23 9 3" xfId="21250" xr:uid="{00000000-0005-0000-0000-000003530000}"/>
    <cellStyle name="Normal 23_Confidential Information" xfId="21251" xr:uid="{00000000-0005-0000-0000-000004530000}"/>
    <cellStyle name="Normal 24" xfId="21252" xr:uid="{00000000-0005-0000-0000-000005530000}"/>
    <cellStyle name="Normal 24 10" xfId="21253" xr:uid="{00000000-0005-0000-0000-000006530000}"/>
    <cellStyle name="Normal 24 10 2" xfId="21254" xr:uid="{00000000-0005-0000-0000-000007530000}"/>
    <cellStyle name="Normal 24 10 2 2" xfId="21255" xr:uid="{00000000-0005-0000-0000-000008530000}"/>
    <cellStyle name="Normal 24 10 3" xfId="21256" xr:uid="{00000000-0005-0000-0000-000009530000}"/>
    <cellStyle name="Normal 24 11" xfId="21257" xr:uid="{00000000-0005-0000-0000-00000A530000}"/>
    <cellStyle name="Normal 24 11 2" xfId="21258" xr:uid="{00000000-0005-0000-0000-00000B530000}"/>
    <cellStyle name="Normal 24 12" xfId="21259" xr:uid="{00000000-0005-0000-0000-00000C530000}"/>
    <cellStyle name="Normal 24 12 2" xfId="21260" xr:uid="{00000000-0005-0000-0000-00000D530000}"/>
    <cellStyle name="Normal 24 13" xfId="21261" xr:uid="{00000000-0005-0000-0000-00000E530000}"/>
    <cellStyle name="Normal 24 2" xfId="21262" xr:uid="{00000000-0005-0000-0000-00000F530000}"/>
    <cellStyle name="Normal 24 2 10" xfId="21263" xr:uid="{00000000-0005-0000-0000-000010530000}"/>
    <cellStyle name="Normal 24 2 10 2" xfId="21264" xr:uid="{00000000-0005-0000-0000-000011530000}"/>
    <cellStyle name="Normal 24 2 11" xfId="21265" xr:uid="{00000000-0005-0000-0000-000012530000}"/>
    <cellStyle name="Normal 24 2 2" xfId="21266" xr:uid="{00000000-0005-0000-0000-000013530000}"/>
    <cellStyle name="Normal 24 2 2 2" xfId="21267" xr:uid="{00000000-0005-0000-0000-000014530000}"/>
    <cellStyle name="Normal 24 2 2 2 2" xfId="21268" xr:uid="{00000000-0005-0000-0000-000015530000}"/>
    <cellStyle name="Normal 24 2 2 2 2 2" xfId="21269" xr:uid="{00000000-0005-0000-0000-000016530000}"/>
    <cellStyle name="Normal 24 2 2 2 2 2 2" xfId="21270" xr:uid="{00000000-0005-0000-0000-000017530000}"/>
    <cellStyle name="Normal 24 2 2 2 2 3" xfId="21271" xr:uid="{00000000-0005-0000-0000-000018530000}"/>
    <cellStyle name="Normal 24 2 2 2 3" xfId="21272" xr:uid="{00000000-0005-0000-0000-000019530000}"/>
    <cellStyle name="Normal 24 2 2 2 3 2" xfId="21273" xr:uid="{00000000-0005-0000-0000-00001A530000}"/>
    <cellStyle name="Normal 24 2 2 2 3 2 2" xfId="21274" xr:uid="{00000000-0005-0000-0000-00001B530000}"/>
    <cellStyle name="Normal 24 2 2 2 3 3" xfId="21275" xr:uid="{00000000-0005-0000-0000-00001C530000}"/>
    <cellStyle name="Normal 24 2 2 2 4" xfId="21276" xr:uid="{00000000-0005-0000-0000-00001D530000}"/>
    <cellStyle name="Normal 24 2 2 2 4 2" xfId="21277" xr:uid="{00000000-0005-0000-0000-00001E530000}"/>
    <cellStyle name="Normal 24 2 2 2 4 2 2" xfId="21278" xr:uid="{00000000-0005-0000-0000-00001F530000}"/>
    <cellStyle name="Normal 24 2 2 2 4 3" xfId="21279" xr:uid="{00000000-0005-0000-0000-000020530000}"/>
    <cellStyle name="Normal 24 2 2 2 5" xfId="21280" xr:uid="{00000000-0005-0000-0000-000021530000}"/>
    <cellStyle name="Normal 24 2 2 2 5 2" xfId="21281" xr:uid="{00000000-0005-0000-0000-000022530000}"/>
    <cellStyle name="Normal 24 2 2 2 6" xfId="21282" xr:uid="{00000000-0005-0000-0000-000023530000}"/>
    <cellStyle name="Normal 24 2 2 2 6 2" xfId="21283" xr:uid="{00000000-0005-0000-0000-000024530000}"/>
    <cellStyle name="Normal 24 2 2 2 7" xfId="21284" xr:uid="{00000000-0005-0000-0000-000025530000}"/>
    <cellStyle name="Normal 24 2 2 3" xfId="21285" xr:uid="{00000000-0005-0000-0000-000026530000}"/>
    <cellStyle name="Normal 24 2 2 3 2" xfId="21286" xr:uid="{00000000-0005-0000-0000-000027530000}"/>
    <cellStyle name="Normal 24 2 2 3 2 2" xfId="21287" xr:uid="{00000000-0005-0000-0000-000028530000}"/>
    <cellStyle name="Normal 24 2 2 3 2 2 2" xfId="21288" xr:uid="{00000000-0005-0000-0000-000029530000}"/>
    <cellStyle name="Normal 24 2 2 3 2 3" xfId="21289" xr:uid="{00000000-0005-0000-0000-00002A530000}"/>
    <cellStyle name="Normal 24 2 2 3 3" xfId="21290" xr:uid="{00000000-0005-0000-0000-00002B530000}"/>
    <cellStyle name="Normal 24 2 2 3 3 2" xfId="21291" xr:uid="{00000000-0005-0000-0000-00002C530000}"/>
    <cellStyle name="Normal 24 2 2 3 3 2 2" xfId="21292" xr:uid="{00000000-0005-0000-0000-00002D530000}"/>
    <cellStyle name="Normal 24 2 2 3 3 3" xfId="21293" xr:uid="{00000000-0005-0000-0000-00002E530000}"/>
    <cellStyle name="Normal 24 2 2 3 4" xfId="21294" xr:uid="{00000000-0005-0000-0000-00002F530000}"/>
    <cellStyle name="Normal 24 2 2 3 4 2" xfId="21295" xr:uid="{00000000-0005-0000-0000-000030530000}"/>
    <cellStyle name="Normal 24 2 2 3 4 2 2" xfId="21296" xr:uid="{00000000-0005-0000-0000-000031530000}"/>
    <cellStyle name="Normal 24 2 2 3 4 3" xfId="21297" xr:uid="{00000000-0005-0000-0000-000032530000}"/>
    <cellStyle name="Normal 24 2 2 3 5" xfId="21298" xr:uid="{00000000-0005-0000-0000-000033530000}"/>
    <cellStyle name="Normal 24 2 2 3 5 2" xfId="21299" xr:uid="{00000000-0005-0000-0000-000034530000}"/>
    <cellStyle name="Normal 24 2 2 3 6" xfId="21300" xr:uid="{00000000-0005-0000-0000-000035530000}"/>
    <cellStyle name="Normal 24 2 2 3 6 2" xfId="21301" xr:uid="{00000000-0005-0000-0000-000036530000}"/>
    <cellStyle name="Normal 24 2 2 3 7" xfId="21302" xr:uid="{00000000-0005-0000-0000-000037530000}"/>
    <cellStyle name="Normal 24 2 2 4" xfId="21303" xr:uid="{00000000-0005-0000-0000-000038530000}"/>
    <cellStyle name="Normal 24 2 2 4 2" xfId="21304" xr:uid="{00000000-0005-0000-0000-000039530000}"/>
    <cellStyle name="Normal 24 2 2 4 2 2" xfId="21305" xr:uid="{00000000-0005-0000-0000-00003A530000}"/>
    <cellStyle name="Normal 24 2 2 4 3" xfId="21306" xr:uid="{00000000-0005-0000-0000-00003B530000}"/>
    <cellStyle name="Normal 24 2 2 5" xfId="21307" xr:uid="{00000000-0005-0000-0000-00003C530000}"/>
    <cellStyle name="Normal 24 2 2 5 2" xfId="21308" xr:uid="{00000000-0005-0000-0000-00003D530000}"/>
    <cellStyle name="Normal 24 2 2 5 2 2" xfId="21309" xr:uid="{00000000-0005-0000-0000-00003E530000}"/>
    <cellStyle name="Normal 24 2 2 5 3" xfId="21310" xr:uid="{00000000-0005-0000-0000-00003F530000}"/>
    <cellStyle name="Normal 24 2 2 6" xfId="21311" xr:uid="{00000000-0005-0000-0000-000040530000}"/>
    <cellStyle name="Normal 24 2 2 6 2" xfId="21312" xr:uid="{00000000-0005-0000-0000-000041530000}"/>
    <cellStyle name="Normal 24 2 2 6 2 2" xfId="21313" xr:uid="{00000000-0005-0000-0000-000042530000}"/>
    <cellStyle name="Normal 24 2 2 6 3" xfId="21314" xr:uid="{00000000-0005-0000-0000-000043530000}"/>
    <cellStyle name="Normal 24 2 2 7" xfId="21315" xr:uid="{00000000-0005-0000-0000-000044530000}"/>
    <cellStyle name="Normal 24 2 2 7 2" xfId="21316" xr:uid="{00000000-0005-0000-0000-000045530000}"/>
    <cellStyle name="Normal 24 2 2 8" xfId="21317" xr:uid="{00000000-0005-0000-0000-000046530000}"/>
    <cellStyle name="Normal 24 2 2 8 2" xfId="21318" xr:uid="{00000000-0005-0000-0000-000047530000}"/>
    <cellStyle name="Normal 24 2 2 9" xfId="21319" xr:uid="{00000000-0005-0000-0000-000048530000}"/>
    <cellStyle name="Normal 24 2 3" xfId="21320" xr:uid="{00000000-0005-0000-0000-000049530000}"/>
    <cellStyle name="Normal 24 2 3 2" xfId="21321" xr:uid="{00000000-0005-0000-0000-00004A530000}"/>
    <cellStyle name="Normal 24 2 3 2 2" xfId="21322" xr:uid="{00000000-0005-0000-0000-00004B530000}"/>
    <cellStyle name="Normal 24 2 3 2 2 2" xfId="21323" xr:uid="{00000000-0005-0000-0000-00004C530000}"/>
    <cellStyle name="Normal 24 2 3 2 2 2 2" xfId="21324" xr:uid="{00000000-0005-0000-0000-00004D530000}"/>
    <cellStyle name="Normal 24 2 3 2 2 3" xfId="21325" xr:uid="{00000000-0005-0000-0000-00004E530000}"/>
    <cellStyle name="Normal 24 2 3 2 3" xfId="21326" xr:uid="{00000000-0005-0000-0000-00004F530000}"/>
    <cellStyle name="Normal 24 2 3 2 3 2" xfId="21327" xr:uid="{00000000-0005-0000-0000-000050530000}"/>
    <cellStyle name="Normal 24 2 3 2 3 2 2" xfId="21328" xr:uid="{00000000-0005-0000-0000-000051530000}"/>
    <cellStyle name="Normal 24 2 3 2 3 3" xfId="21329" xr:uid="{00000000-0005-0000-0000-000052530000}"/>
    <cellStyle name="Normal 24 2 3 2 4" xfId="21330" xr:uid="{00000000-0005-0000-0000-000053530000}"/>
    <cellStyle name="Normal 24 2 3 2 4 2" xfId="21331" xr:uid="{00000000-0005-0000-0000-000054530000}"/>
    <cellStyle name="Normal 24 2 3 2 4 2 2" xfId="21332" xr:uid="{00000000-0005-0000-0000-000055530000}"/>
    <cellStyle name="Normal 24 2 3 2 4 3" xfId="21333" xr:uid="{00000000-0005-0000-0000-000056530000}"/>
    <cellStyle name="Normal 24 2 3 2 5" xfId="21334" xr:uid="{00000000-0005-0000-0000-000057530000}"/>
    <cellStyle name="Normal 24 2 3 2 5 2" xfId="21335" xr:uid="{00000000-0005-0000-0000-000058530000}"/>
    <cellStyle name="Normal 24 2 3 2 6" xfId="21336" xr:uid="{00000000-0005-0000-0000-000059530000}"/>
    <cellStyle name="Normal 24 2 3 2 6 2" xfId="21337" xr:uid="{00000000-0005-0000-0000-00005A530000}"/>
    <cellStyle name="Normal 24 2 3 2 7" xfId="21338" xr:uid="{00000000-0005-0000-0000-00005B530000}"/>
    <cellStyle name="Normal 24 2 3 3" xfId="21339" xr:uid="{00000000-0005-0000-0000-00005C530000}"/>
    <cellStyle name="Normal 24 2 3 3 2" xfId="21340" xr:uid="{00000000-0005-0000-0000-00005D530000}"/>
    <cellStyle name="Normal 24 2 3 3 2 2" xfId="21341" xr:uid="{00000000-0005-0000-0000-00005E530000}"/>
    <cellStyle name="Normal 24 2 3 3 3" xfId="21342" xr:uid="{00000000-0005-0000-0000-00005F530000}"/>
    <cellStyle name="Normal 24 2 3 4" xfId="21343" xr:uid="{00000000-0005-0000-0000-000060530000}"/>
    <cellStyle name="Normal 24 2 3 4 2" xfId="21344" xr:uid="{00000000-0005-0000-0000-000061530000}"/>
    <cellStyle name="Normal 24 2 3 4 2 2" xfId="21345" xr:uid="{00000000-0005-0000-0000-000062530000}"/>
    <cellStyle name="Normal 24 2 3 4 3" xfId="21346" xr:uid="{00000000-0005-0000-0000-000063530000}"/>
    <cellStyle name="Normal 24 2 3 5" xfId="21347" xr:uid="{00000000-0005-0000-0000-000064530000}"/>
    <cellStyle name="Normal 24 2 3 5 2" xfId="21348" xr:uid="{00000000-0005-0000-0000-000065530000}"/>
    <cellStyle name="Normal 24 2 3 5 2 2" xfId="21349" xr:uid="{00000000-0005-0000-0000-000066530000}"/>
    <cellStyle name="Normal 24 2 3 5 3" xfId="21350" xr:uid="{00000000-0005-0000-0000-000067530000}"/>
    <cellStyle name="Normal 24 2 3 6" xfId="21351" xr:uid="{00000000-0005-0000-0000-000068530000}"/>
    <cellStyle name="Normal 24 2 3 6 2" xfId="21352" xr:uid="{00000000-0005-0000-0000-000069530000}"/>
    <cellStyle name="Normal 24 2 3 7" xfId="21353" xr:uid="{00000000-0005-0000-0000-00006A530000}"/>
    <cellStyle name="Normal 24 2 3 7 2" xfId="21354" xr:uid="{00000000-0005-0000-0000-00006B530000}"/>
    <cellStyle name="Normal 24 2 3 8" xfId="21355" xr:uid="{00000000-0005-0000-0000-00006C530000}"/>
    <cellStyle name="Normal 24 2 4" xfId="21356" xr:uid="{00000000-0005-0000-0000-00006D530000}"/>
    <cellStyle name="Normal 24 2 4 2" xfId="21357" xr:uid="{00000000-0005-0000-0000-00006E530000}"/>
    <cellStyle name="Normal 24 2 4 2 2" xfId="21358" xr:uid="{00000000-0005-0000-0000-00006F530000}"/>
    <cellStyle name="Normal 24 2 4 2 2 2" xfId="21359" xr:uid="{00000000-0005-0000-0000-000070530000}"/>
    <cellStyle name="Normal 24 2 4 2 3" xfId="21360" xr:uid="{00000000-0005-0000-0000-000071530000}"/>
    <cellStyle name="Normal 24 2 4 3" xfId="21361" xr:uid="{00000000-0005-0000-0000-000072530000}"/>
    <cellStyle name="Normal 24 2 4 3 2" xfId="21362" xr:uid="{00000000-0005-0000-0000-000073530000}"/>
    <cellStyle name="Normal 24 2 4 3 2 2" xfId="21363" xr:uid="{00000000-0005-0000-0000-000074530000}"/>
    <cellStyle name="Normal 24 2 4 3 3" xfId="21364" xr:uid="{00000000-0005-0000-0000-000075530000}"/>
    <cellStyle name="Normal 24 2 4 4" xfId="21365" xr:uid="{00000000-0005-0000-0000-000076530000}"/>
    <cellStyle name="Normal 24 2 4 4 2" xfId="21366" xr:uid="{00000000-0005-0000-0000-000077530000}"/>
    <cellStyle name="Normal 24 2 4 4 2 2" xfId="21367" xr:uid="{00000000-0005-0000-0000-000078530000}"/>
    <cellStyle name="Normal 24 2 4 4 3" xfId="21368" xr:uid="{00000000-0005-0000-0000-000079530000}"/>
    <cellStyle name="Normal 24 2 4 5" xfId="21369" xr:uid="{00000000-0005-0000-0000-00007A530000}"/>
    <cellStyle name="Normal 24 2 4 5 2" xfId="21370" xr:uid="{00000000-0005-0000-0000-00007B530000}"/>
    <cellStyle name="Normal 24 2 4 6" xfId="21371" xr:uid="{00000000-0005-0000-0000-00007C530000}"/>
    <cellStyle name="Normal 24 2 4 6 2" xfId="21372" xr:uid="{00000000-0005-0000-0000-00007D530000}"/>
    <cellStyle name="Normal 24 2 4 7" xfId="21373" xr:uid="{00000000-0005-0000-0000-00007E530000}"/>
    <cellStyle name="Normal 24 2 5" xfId="21374" xr:uid="{00000000-0005-0000-0000-00007F530000}"/>
    <cellStyle name="Normal 24 2 5 2" xfId="21375" xr:uid="{00000000-0005-0000-0000-000080530000}"/>
    <cellStyle name="Normal 24 2 5 2 2" xfId="21376" xr:uid="{00000000-0005-0000-0000-000081530000}"/>
    <cellStyle name="Normal 24 2 5 2 2 2" xfId="21377" xr:uid="{00000000-0005-0000-0000-000082530000}"/>
    <cellStyle name="Normal 24 2 5 2 3" xfId="21378" xr:uid="{00000000-0005-0000-0000-000083530000}"/>
    <cellStyle name="Normal 24 2 5 3" xfId="21379" xr:uid="{00000000-0005-0000-0000-000084530000}"/>
    <cellStyle name="Normal 24 2 5 3 2" xfId="21380" xr:uid="{00000000-0005-0000-0000-000085530000}"/>
    <cellStyle name="Normal 24 2 5 3 2 2" xfId="21381" xr:uid="{00000000-0005-0000-0000-000086530000}"/>
    <cellStyle name="Normal 24 2 5 3 3" xfId="21382" xr:uid="{00000000-0005-0000-0000-000087530000}"/>
    <cellStyle name="Normal 24 2 5 4" xfId="21383" xr:uid="{00000000-0005-0000-0000-000088530000}"/>
    <cellStyle name="Normal 24 2 5 4 2" xfId="21384" xr:uid="{00000000-0005-0000-0000-000089530000}"/>
    <cellStyle name="Normal 24 2 5 4 2 2" xfId="21385" xr:uid="{00000000-0005-0000-0000-00008A530000}"/>
    <cellStyle name="Normal 24 2 5 4 3" xfId="21386" xr:uid="{00000000-0005-0000-0000-00008B530000}"/>
    <cellStyle name="Normal 24 2 5 5" xfId="21387" xr:uid="{00000000-0005-0000-0000-00008C530000}"/>
    <cellStyle name="Normal 24 2 5 5 2" xfId="21388" xr:uid="{00000000-0005-0000-0000-00008D530000}"/>
    <cellStyle name="Normal 24 2 5 6" xfId="21389" xr:uid="{00000000-0005-0000-0000-00008E530000}"/>
    <cellStyle name="Normal 24 2 5 6 2" xfId="21390" xr:uid="{00000000-0005-0000-0000-00008F530000}"/>
    <cellStyle name="Normal 24 2 5 7" xfId="21391" xr:uid="{00000000-0005-0000-0000-000090530000}"/>
    <cellStyle name="Normal 24 2 6" xfId="21392" xr:uid="{00000000-0005-0000-0000-000091530000}"/>
    <cellStyle name="Normal 24 2 6 2" xfId="21393" xr:uid="{00000000-0005-0000-0000-000092530000}"/>
    <cellStyle name="Normal 24 2 6 2 2" xfId="21394" xr:uid="{00000000-0005-0000-0000-000093530000}"/>
    <cellStyle name="Normal 24 2 6 3" xfId="21395" xr:uid="{00000000-0005-0000-0000-000094530000}"/>
    <cellStyle name="Normal 24 2 7" xfId="21396" xr:uid="{00000000-0005-0000-0000-000095530000}"/>
    <cellStyle name="Normal 24 2 7 2" xfId="21397" xr:uid="{00000000-0005-0000-0000-000096530000}"/>
    <cellStyle name="Normal 24 2 7 2 2" xfId="21398" xr:uid="{00000000-0005-0000-0000-000097530000}"/>
    <cellStyle name="Normal 24 2 7 3" xfId="21399" xr:uid="{00000000-0005-0000-0000-000098530000}"/>
    <cellStyle name="Normal 24 2 8" xfId="21400" xr:uid="{00000000-0005-0000-0000-000099530000}"/>
    <cellStyle name="Normal 24 2 8 2" xfId="21401" xr:uid="{00000000-0005-0000-0000-00009A530000}"/>
    <cellStyle name="Normal 24 2 8 2 2" xfId="21402" xr:uid="{00000000-0005-0000-0000-00009B530000}"/>
    <cellStyle name="Normal 24 2 8 3" xfId="21403" xr:uid="{00000000-0005-0000-0000-00009C530000}"/>
    <cellStyle name="Normal 24 2 9" xfId="21404" xr:uid="{00000000-0005-0000-0000-00009D530000}"/>
    <cellStyle name="Normal 24 2 9 2" xfId="21405" xr:uid="{00000000-0005-0000-0000-00009E530000}"/>
    <cellStyle name="Normal 24 3" xfId="21406" xr:uid="{00000000-0005-0000-0000-00009F530000}"/>
    <cellStyle name="Normal 24 3 10" xfId="21407" xr:uid="{00000000-0005-0000-0000-0000A0530000}"/>
    <cellStyle name="Normal 24 3 10 2" xfId="21408" xr:uid="{00000000-0005-0000-0000-0000A1530000}"/>
    <cellStyle name="Normal 24 3 11" xfId="21409" xr:uid="{00000000-0005-0000-0000-0000A2530000}"/>
    <cellStyle name="Normal 24 3 2" xfId="21410" xr:uid="{00000000-0005-0000-0000-0000A3530000}"/>
    <cellStyle name="Normal 24 3 2 2" xfId="21411" xr:uid="{00000000-0005-0000-0000-0000A4530000}"/>
    <cellStyle name="Normal 24 3 2 2 2" xfId="21412" xr:uid="{00000000-0005-0000-0000-0000A5530000}"/>
    <cellStyle name="Normal 24 3 2 2 2 2" xfId="21413" xr:uid="{00000000-0005-0000-0000-0000A6530000}"/>
    <cellStyle name="Normal 24 3 2 2 2 2 2" xfId="21414" xr:uid="{00000000-0005-0000-0000-0000A7530000}"/>
    <cellStyle name="Normal 24 3 2 2 2 3" xfId="21415" xr:uid="{00000000-0005-0000-0000-0000A8530000}"/>
    <cellStyle name="Normal 24 3 2 2 3" xfId="21416" xr:uid="{00000000-0005-0000-0000-0000A9530000}"/>
    <cellStyle name="Normal 24 3 2 2 3 2" xfId="21417" xr:uid="{00000000-0005-0000-0000-0000AA530000}"/>
    <cellStyle name="Normal 24 3 2 2 3 2 2" xfId="21418" xr:uid="{00000000-0005-0000-0000-0000AB530000}"/>
    <cellStyle name="Normal 24 3 2 2 3 3" xfId="21419" xr:uid="{00000000-0005-0000-0000-0000AC530000}"/>
    <cellStyle name="Normal 24 3 2 2 4" xfId="21420" xr:uid="{00000000-0005-0000-0000-0000AD530000}"/>
    <cellStyle name="Normal 24 3 2 2 4 2" xfId="21421" xr:uid="{00000000-0005-0000-0000-0000AE530000}"/>
    <cellStyle name="Normal 24 3 2 2 4 2 2" xfId="21422" xr:uid="{00000000-0005-0000-0000-0000AF530000}"/>
    <cellStyle name="Normal 24 3 2 2 4 3" xfId="21423" xr:uid="{00000000-0005-0000-0000-0000B0530000}"/>
    <cellStyle name="Normal 24 3 2 2 5" xfId="21424" xr:uid="{00000000-0005-0000-0000-0000B1530000}"/>
    <cellStyle name="Normal 24 3 2 2 5 2" xfId="21425" xr:uid="{00000000-0005-0000-0000-0000B2530000}"/>
    <cellStyle name="Normal 24 3 2 2 6" xfId="21426" xr:uid="{00000000-0005-0000-0000-0000B3530000}"/>
    <cellStyle name="Normal 24 3 2 2 6 2" xfId="21427" xr:uid="{00000000-0005-0000-0000-0000B4530000}"/>
    <cellStyle name="Normal 24 3 2 2 7" xfId="21428" xr:uid="{00000000-0005-0000-0000-0000B5530000}"/>
    <cellStyle name="Normal 24 3 2 3" xfId="21429" xr:uid="{00000000-0005-0000-0000-0000B6530000}"/>
    <cellStyle name="Normal 24 3 2 3 2" xfId="21430" xr:uid="{00000000-0005-0000-0000-0000B7530000}"/>
    <cellStyle name="Normal 24 3 2 3 2 2" xfId="21431" xr:uid="{00000000-0005-0000-0000-0000B8530000}"/>
    <cellStyle name="Normal 24 3 2 3 2 2 2" xfId="21432" xr:uid="{00000000-0005-0000-0000-0000B9530000}"/>
    <cellStyle name="Normal 24 3 2 3 2 3" xfId="21433" xr:uid="{00000000-0005-0000-0000-0000BA530000}"/>
    <cellStyle name="Normal 24 3 2 3 3" xfId="21434" xr:uid="{00000000-0005-0000-0000-0000BB530000}"/>
    <cellStyle name="Normal 24 3 2 3 3 2" xfId="21435" xr:uid="{00000000-0005-0000-0000-0000BC530000}"/>
    <cellStyle name="Normal 24 3 2 3 3 2 2" xfId="21436" xr:uid="{00000000-0005-0000-0000-0000BD530000}"/>
    <cellStyle name="Normal 24 3 2 3 3 3" xfId="21437" xr:uid="{00000000-0005-0000-0000-0000BE530000}"/>
    <cellStyle name="Normal 24 3 2 3 4" xfId="21438" xr:uid="{00000000-0005-0000-0000-0000BF530000}"/>
    <cellStyle name="Normal 24 3 2 3 4 2" xfId="21439" xr:uid="{00000000-0005-0000-0000-0000C0530000}"/>
    <cellStyle name="Normal 24 3 2 3 4 2 2" xfId="21440" xr:uid="{00000000-0005-0000-0000-0000C1530000}"/>
    <cellStyle name="Normal 24 3 2 3 4 3" xfId="21441" xr:uid="{00000000-0005-0000-0000-0000C2530000}"/>
    <cellStyle name="Normal 24 3 2 3 5" xfId="21442" xr:uid="{00000000-0005-0000-0000-0000C3530000}"/>
    <cellStyle name="Normal 24 3 2 3 5 2" xfId="21443" xr:uid="{00000000-0005-0000-0000-0000C4530000}"/>
    <cellStyle name="Normal 24 3 2 3 6" xfId="21444" xr:uid="{00000000-0005-0000-0000-0000C5530000}"/>
    <cellStyle name="Normal 24 3 2 3 6 2" xfId="21445" xr:uid="{00000000-0005-0000-0000-0000C6530000}"/>
    <cellStyle name="Normal 24 3 2 3 7" xfId="21446" xr:uid="{00000000-0005-0000-0000-0000C7530000}"/>
    <cellStyle name="Normal 24 3 2 4" xfId="21447" xr:uid="{00000000-0005-0000-0000-0000C8530000}"/>
    <cellStyle name="Normal 24 3 2 4 2" xfId="21448" xr:uid="{00000000-0005-0000-0000-0000C9530000}"/>
    <cellStyle name="Normal 24 3 2 4 2 2" xfId="21449" xr:uid="{00000000-0005-0000-0000-0000CA530000}"/>
    <cellStyle name="Normal 24 3 2 4 3" xfId="21450" xr:uid="{00000000-0005-0000-0000-0000CB530000}"/>
    <cellStyle name="Normal 24 3 2 5" xfId="21451" xr:uid="{00000000-0005-0000-0000-0000CC530000}"/>
    <cellStyle name="Normal 24 3 2 5 2" xfId="21452" xr:uid="{00000000-0005-0000-0000-0000CD530000}"/>
    <cellStyle name="Normal 24 3 2 5 2 2" xfId="21453" xr:uid="{00000000-0005-0000-0000-0000CE530000}"/>
    <cellStyle name="Normal 24 3 2 5 3" xfId="21454" xr:uid="{00000000-0005-0000-0000-0000CF530000}"/>
    <cellStyle name="Normal 24 3 2 6" xfId="21455" xr:uid="{00000000-0005-0000-0000-0000D0530000}"/>
    <cellStyle name="Normal 24 3 2 6 2" xfId="21456" xr:uid="{00000000-0005-0000-0000-0000D1530000}"/>
    <cellStyle name="Normal 24 3 2 6 2 2" xfId="21457" xr:uid="{00000000-0005-0000-0000-0000D2530000}"/>
    <cellStyle name="Normal 24 3 2 6 3" xfId="21458" xr:uid="{00000000-0005-0000-0000-0000D3530000}"/>
    <cellStyle name="Normal 24 3 2 7" xfId="21459" xr:uid="{00000000-0005-0000-0000-0000D4530000}"/>
    <cellStyle name="Normal 24 3 2 7 2" xfId="21460" xr:uid="{00000000-0005-0000-0000-0000D5530000}"/>
    <cellStyle name="Normal 24 3 2 8" xfId="21461" xr:uid="{00000000-0005-0000-0000-0000D6530000}"/>
    <cellStyle name="Normal 24 3 2 8 2" xfId="21462" xr:uid="{00000000-0005-0000-0000-0000D7530000}"/>
    <cellStyle name="Normal 24 3 2 9" xfId="21463" xr:uid="{00000000-0005-0000-0000-0000D8530000}"/>
    <cellStyle name="Normal 24 3 3" xfId="21464" xr:uid="{00000000-0005-0000-0000-0000D9530000}"/>
    <cellStyle name="Normal 24 3 3 2" xfId="21465" xr:uid="{00000000-0005-0000-0000-0000DA530000}"/>
    <cellStyle name="Normal 24 3 3 2 2" xfId="21466" xr:uid="{00000000-0005-0000-0000-0000DB530000}"/>
    <cellStyle name="Normal 24 3 3 2 2 2" xfId="21467" xr:uid="{00000000-0005-0000-0000-0000DC530000}"/>
    <cellStyle name="Normal 24 3 3 2 2 2 2" xfId="21468" xr:uid="{00000000-0005-0000-0000-0000DD530000}"/>
    <cellStyle name="Normal 24 3 3 2 2 3" xfId="21469" xr:uid="{00000000-0005-0000-0000-0000DE530000}"/>
    <cellStyle name="Normal 24 3 3 2 3" xfId="21470" xr:uid="{00000000-0005-0000-0000-0000DF530000}"/>
    <cellStyle name="Normal 24 3 3 2 3 2" xfId="21471" xr:uid="{00000000-0005-0000-0000-0000E0530000}"/>
    <cellStyle name="Normal 24 3 3 2 3 2 2" xfId="21472" xr:uid="{00000000-0005-0000-0000-0000E1530000}"/>
    <cellStyle name="Normal 24 3 3 2 3 3" xfId="21473" xr:uid="{00000000-0005-0000-0000-0000E2530000}"/>
    <cellStyle name="Normal 24 3 3 2 4" xfId="21474" xr:uid="{00000000-0005-0000-0000-0000E3530000}"/>
    <cellStyle name="Normal 24 3 3 2 4 2" xfId="21475" xr:uid="{00000000-0005-0000-0000-0000E4530000}"/>
    <cellStyle name="Normal 24 3 3 2 4 2 2" xfId="21476" xr:uid="{00000000-0005-0000-0000-0000E5530000}"/>
    <cellStyle name="Normal 24 3 3 2 4 3" xfId="21477" xr:uid="{00000000-0005-0000-0000-0000E6530000}"/>
    <cellStyle name="Normal 24 3 3 2 5" xfId="21478" xr:uid="{00000000-0005-0000-0000-0000E7530000}"/>
    <cellStyle name="Normal 24 3 3 2 5 2" xfId="21479" xr:uid="{00000000-0005-0000-0000-0000E8530000}"/>
    <cellStyle name="Normal 24 3 3 2 6" xfId="21480" xr:uid="{00000000-0005-0000-0000-0000E9530000}"/>
    <cellStyle name="Normal 24 3 3 2 6 2" xfId="21481" xr:uid="{00000000-0005-0000-0000-0000EA530000}"/>
    <cellStyle name="Normal 24 3 3 2 7" xfId="21482" xr:uid="{00000000-0005-0000-0000-0000EB530000}"/>
    <cellStyle name="Normal 24 3 3 3" xfId="21483" xr:uid="{00000000-0005-0000-0000-0000EC530000}"/>
    <cellStyle name="Normal 24 3 3 3 2" xfId="21484" xr:uid="{00000000-0005-0000-0000-0000ED530000}"/>
    <cellStyle name="Normal 24 3 3 3 2 2" xfId="21485" xr:uid="{00000000-0005-0000-0000-0000EE530000}"/>
    <cellStyle name="Normal 24 3 3 3 3" xfId="21486" xr:uid="{00000000-0005-0000-0000-0000EF530000}"/>
    <cellStyle name="Normal 24 3 3 4" xfId="21487" xr:uid="{00000000-0005-0000-0000-0000F0530000}"/>
    <cellStyle name="Normal 24 3 3 4 2" xfId="21488" xr:uid="{00000000-0005-0000-0000-0000F1530000}"/>
    <cellStyle name="Normal 24 3 3 4 2 2" xfId="21489" xr:uid="{00000000-0005-0000-0000-0000F2530000}"/>
    <cellStyle name="Normal 24 3 3 4 3" xfId="21490" xr:uid="{00000000-0005-0000-0000-0000F3530000}"/>
    <cellStyle name="Normal 24 3 3 5" xfId="21491" xr:uid="{00000000-0005-0000-0000-0000F4530000}"/>
    <cellStyle name="Normal 24 3 3 5 2" xfId="21492" xr:uid="{00000000-0005-0000-0000-0000F5530000}"/>
    <cellStyle name="Normal 24 3 3 5 2 2" xfId="21493" xr:uid="{00000000-0005-0000-0000-0000F6530000}"/>
    <cellStyle name="Normal 24 3 3 5 3" xfId="21494" xr:uid="{00000000-0005-0000-0000-0000F7530000}"/>
    <cellStyle name="Normal 24 3 3 6" xfId="21495" xr:uid="{00000000-0005-0000-0000-0000F8530000}"/>
    <cellStyle name="Normal 24 3 3 6 2" xfId="21496" xr:uid="{00000000-0005-0000-0000-0000F9530000}"/>
    <cellStyle name="Normal 24 3 3 7" xfId="21497" xr:uid="{00000000-0005-0000-0000-0000FA530000}"/>
    <cellStyle name="Normal 24 3 3 7 2" xfId="21498" xr:uid="{00000000-0005-0000-0000-0000FB530000}"/>
    <cellStyle name="Normal 24 3 3 8" xfId="21499" xr:uid="{00000000-0005-0000-0000-0000FC530000}"/>
    <cellStyle name="Normal 24 3 4" xfId="21500" xr:uid="{00000000-0005-0000-0000-0000FD530000}"/>
    <cellStyle name="Normal 24 3 4 2" xfId="21501" xr:uid="{00000000-0005-0000-0000-0000FE530000}"/>
    <cellStyle name="Normal 24 3 4 2 2" xfId="21502" xr:uid="{00000000-0005-0000-0000-0000FF530000}"/>
    <cellStyle name="Normal 24 3 4 2 2 2" xfId="21503" xr:uid="{00000000-0005-0000-0000-000000540000}"/>
    <cellStyle name="Normal 24 3 4 2 3" xfId="21504" xr:uid="{00000000-0005-0000-0000-000001540000}"/>
    <cellStyle name="Normal 24 3 4 3" xfId="21505" xr:uid="{00000000-0005-0000-0000-000002540000}"/>
    <cellStyle name="Normal 24 3 4 3 2" xfId="21506" xr:uid="{00000000-0005-0000-0000-000003540000}"/>
    <cellStyle name="Normal 24 3 4 3 2 2" xfId="21507" xr:uid="{00000000-0005-0000-0000-000004540000}"/>
    <cellStyle name="Normal 24 3 4 3 3" xfId="21508" xr:uid="{00000000-0005-0000-0000-000005540000}"/>
    <cellStyle name="Normal 24 3 4 4" xfId="21509" xr:uid="{00000000-0005-0000-0000-000006540000}"/>
    <cellStyle name="Normal 24 3 4 4 2" xfId="21510" xr:uid="{00000000-0005-0000-0000-000007540000}"/>
    <cellStyle name="Normal 24 3 4 4 2 2" xfId="21511" xr:uid="{00000000-0005-0000-0000-000008540000}"/>
    <cellStyle name="Normal 24 3 4 4 3" xfId="21512" xr:uid="{00000000-0005-0000-0000-000009540000}"/>
    <cellStyle name="Normal 24 3 4 5" xfId="21513" xr:uid="{00000000-0005-0000-0000-00000A540000}"/>
    <cellStyle name="Normal 24 3 4 5 2" xfId="21514" xr:uid="{00000000-0005-0000-0000-00000B540000}"/>
    <cellStyle name="Normal 24 3 4 6" xfId="21515" xr:uid="{00000000-0005-0000-0000-00000C540000}"/>
    <cellStyle name="Normal 24 3 4 6 2" xfId="21516" xr:uid="{00000000-0005-0000-0000-00000D540000}"/>
    <cellStyle name="Normal 24 3 4 7" xfId="21517" xr:uid="{00000000-0005-0000-0000-00000E540000}"/>
    <cellStyle name="Normal 24 3 5" xfId="21518" xr:uid="{00000000-0005-0000-0000-00000F540000}"/>
    <cellStyle name="Normal 24 3 5 2" xfId="21519" xr:uid="{00000000-0005-0000-0000-000010540000}"/>
    <cellStyle name="Normal 24 3 5 2 2" xfId="21520" xr:uid="{00000000-0005-0000-0000-000011540000}"/>
    <cellStyle name="Normal 24 3 5 2 2 2" xfId="21521" xr:uid="{00000000-0005-0000-0000-000012540000}"/>
    <cellStyle name="Normal 24 3 5 2 3" xfId="21522" xr:uid="{00000000-0005-0000-0000-000013540000}"/>
    <cellStyle name="Normal 24 3 5 3" xfId="21523" xr:uid="{00000000-0005-0000-0000-000014540000}"/>
    <cellStyle name="Normal 24 3 5 3 2" xfId="21524" xr:uid="{00000000-0005-0000-0000-000015540000}"/>
    <cellStyle name="Normal 24 3 5 3 2 2" xfId="21525" xr:uid="{00000000-0005-0000-0000-000016540000}"/>
    <cellStyle name="Normal 24 3 5 3 3" xfId="21526" xr:uid="{00000000-0005-0000-0000-000017540000}"/>
    <cellStyle name="Normal 24 3 5 4" xfId="21527" xr:uid="{00000000-0005-0000-0000-000018540000}"/>
    <cellStyle name="Normal 24 3 5 4 2" xfId="21528" xr:uid="{00000000-0005-0000-0000-000019540000}"/>
    <cellStyle name="Normal 24 3 5 4 2 2" xfId="21529" xr:uid="{00000000-0005-0000-0000-00001A540000}"/>
    <cellStyle name="Normal 24 3 5 4 3" xfId="21530" xr:uid="{00000000-0005-0000-0000-00001B540000}"/>
    <cellStyle name="Normal 24 3 5 5" xfId="21531" xr:uid="{00000000-0005-0000-0000-00001C540000}"/>
    <cellStyle name="Normal 24 3 5 5 2" xfId="21532" xr:uid="{00000000-0005-0000-0000-00001D540000}"/>
    <cellStyle name="Normal 24 3 5 6" xfId="21533" xr:uid="{00000000-0005-0000-0000-00001E540000}"/>
    <cellStyle name="Normal 24 3 5 6 2" xfId="21534" xr:uid="{00000000-0005-0000-0000-00001F540000}"/>
    <cellStyle name="Normal 24 3 5 7" xfId="21535" xr:uid="{00000000-0005-0000-0000-000020540000}"/>
    <cellStyle name="Normal 24 3 6" xfId="21536" xr:uid="{00000000-0005-0000-0000-000021540000}"/>
    <cellStyle name="Normal 24 3 6 2" xfId="21537" xr:uid="{00000000-0005-0000-0000-000022540000}"/>
    <cellStyle name="Normal 24 3 6 2 2" xfId="21538" xr:uid="{00000000-0005-0000-0000-000023540000}"/>
    <cellStyle name="Normal 24 3 6 3" xfId="21539" xr:uid="{00000000-0005-0000-0000-000024540000}"/>
    <cellStyle name="Normal 24 3 7" xfId="21540" xr:uid="{00000000-0005-0000-0000-000025540000}"/>
    <cellStyle name="Normal 24 3 7 2" xfId="21541" xr:uid="{00000000-0005-0000-0000-000026540000}"/>
    <cellStyle name="Normal 24 3 7 2 2" xfId="21542" xr:uid="{00000000-0005-0000-0000-000027540000}"/>
    <cellStyle name="Normal 24 3 7 3" xfId="21543" xr:uid="{00000000-0005-0000-0000-000028540000}"/>
    <cellStyle name="Normal 24 3 8" xfId="21544" xr:uid="{00000000-0005-0000-0000-000029540000}"/>
    <cellStyle name="Normal 24 3 8 2" xfId="21545" xr:uid="{00000000-0005-0000-0000-00002A540000}"/>
    <cellStyle name="Normal 24 3 8 2 2" xfId="21546" xr:uid="{00000000-0005-0000-0000-00002B540000}"/>
    <cellStyle name="Normal 24 3 8 3" xfId="21547" xr:uid="{00000000-0005-0000-0000-00002C540000}"/>
    <cellStyle name="Normal 24 3 9" xfId="21548" xr:uid="{00000000-0005-0000-0000-00002D540000}"/>
    <cellStyle name="Normal 24 3 9 2" xfId="21549" xr:uid="{00000000-0005-0000-0000-00002E540000}"/>
    <cellStyle name="Normal 24 4" xfId="21550" xr:uid="{00000000-0005-0000-0000-00002F540000}"/>
    <cellStyle name="Normal 24 4 2" xfId="21551" xr:uid="{00000000-0005-0000-0000-000030540000}"/>
    <cellStyle name="Normal 24 4 2 2" xfId="21552" xr:uid="{00000000-0005-0000-0000-000031540000}"/>
    <cellStyle name="Normal 24 4 2 2 2" xfId="21553" xr:uid="{00000000-0005-0000-0000-000032540000}"/>
    <cellStyle name="Normal 24 4 2 2 2 2" xfId="21554" xr:uid="{00000000-0005-0000-0000-000033540000}"/>
    <cellStyle name="Normal 24 4 2 2 3" xfId="21555" xr:uid="{00000000-0005-0000-0000-000034540000}"/>
    <cellStyle name="Normal 24 4 2 3" xfId="21556" xr:uid="{00000000-0005-0000-0000-000035540000}"/>
    <cellStyle name="Normal 24 4 2 3 2" xfId="21557" xr:uid="{00000000-0005-0000-0000-000036540000}"/>
    <cellStyle name="Normal 24 4 2 3 2 2" xfId="21558" xr:uid="{00000000-0005-0000-0000-000037540000}"/>
    <cellStyle name="Normal 24 4 2 3 3" xfId="21559" xr:uid="{00000000-0005-0000-0000-000038540000}"/>
    <cellStyle name="Normal 24 4 2 4" xfId="21560" xr:uid="{00000000-0005-0000-0000-000039540000}"/>
    <cellStyle name="Normal 24 4 2 4 2" xfId="21561" xr:uid="{00000000-0005-0000-0000-00003A540000}"/>
    <cellStyle name="Normal 24 4 2 4 2 2" xfId="21562" xr:uid="{00000000-0005-0000-0000-00003B540000}"/>
    <cellStyle name="Normal 24 4 2 4 3" xfId="21563" xr:uid="{00000000-0005-0000-0000-00003C540000}"/>
    <cellStyle name="Normal 24 4 2 5" xfId="21564" xr:uid="{00000000-0005-0000-0000-00003D540000}"/>
    <cellStyle name="Normal 24 4 2 5 2" xfId="21565" xr:uid="{00000000-0005-0000-0000-00003E540000}"/>
    <cellStyle name="Normal 24 4 2 6" xfId="21566" xr:uid="{00000000-0005-0000-0000-00003F540000}"/>
    <cellStyle name="Normal 24 4 2 6 2" xfId="21567" xr:uid="{00000000-0005-0000-0000-000040540000}"/>
    <cellStyle name="Normal 24 4 2 7" xfId="21568" xr:uid="{00000000-0005-0000-0000-000041540000}"/>
    <cellStyle name="Normal 24 4 3" xfId="21569" xr:uid="{00000000-0005-0000-0000-000042540000}"/>
    <cellStyle name="Normal 24 4 3 2" xfId="21570" xr:uid="{00000000-0005-0000-0000-000043540000}"/>
    <cellStyle name="Normal 24 4 3 2 2" xfId="21571" xr:uid="{00000000-0005-0000-0000-000044540000}"/>
    <cellStyle name="Normal 24 4 3 2 2 2" xfId="21572" xr:uid="{00000000-0005-0000-0000-000045540000}"/>
    <cellStyle name="Normal 24 4 3 2 3" xfId="21573" xr:uid="{00000000-0005-0000-0000-000046540000}"/>
    <cellStyle name="Normal 24 4 3 3" xfId="21574" xr:uid="{00000000-0005-0000-0000-000047540000}"/>
    <cellStyle name="Normal 24 4 3 3 2" xfId="21575" xr:uid="{00000000-0005-0000-0000-000048540000}"/>
    <cellStyle name="Normal 24 4 3 3 2 2" xfId="21576" xr:uid="{00000000-0005-0000-0000-000049540000}"/>
    <cellStyle name="Normal 24 4 3 3 3" xfId="21577" xr:uid="{00000000-0005-0000-0000-00004A540000}"/>
    <cellStyle name="Normal 24 4 3 4" xfId="21578" xr:uid="{00000000-0005-0000-0000-00004B540000}"/>
    <cellStyle name="Normal 24 4 3 4 2" xfId="21579" xr:uid="{00000000-0005-0000-0000-00004C540000}"/>
    <cellStyle name="Normal 24 4 3 4 2 2" xfId="21580" xr:uid="{00000000-0005-0000-0000-00004D540000}"/>
    <cellStyle name="Normal 24 4 3 4 3" xfId="21581" xr:uid="{00000000-0005-0000-0000-00004E540000}"/>
    <cellStyle name="Normal 24 4 3 5" xfId="21582" xr:uid="{00000000-0005-0000-0000-00004F540000}"/>
    <cellStyle name="Normal 24 4 3 5 2" xfId="21583" xr:uid="{00000000-0005-0000-0000-000050540000}"/>
    <cellStyle name="Normal 24 4 3 6" xfId="21584" xr:uid="{00000000-0005-0000-0000-000051540000}"/>
    <cellStyle name="Normal 24 4 3 6 2" xfId="21585" xr:uid="{00000000-0005-0000-0000-000052540000}"/>
    <cellStyle name="Normal 24 4 3 7" xfId="21586" xr:uid="{00000000-0005-0000-0000-000053540000}"/>
    <cellStyle name="Normal 24 4 4" xfId="21587" xr:uid="{00000000-0005-0000-0000-000054540000}"/>
    <cellStyle name="Normal 24 4 4 2" xfId="21588" xr:uid="{00000000-0005-0000-0000-000055540000}"/>
    <cellStyle name="Normal 24 4 4 2 2" xfId="21589" xr:uid="{00000000-0005-0000-0000-000056540000}"/>
    <cellStyle name="Normal 24 4 4 3" xfId="21590" xr:uid="{00000000-0005-0000-0000-000057540000}"/>
    <cellStyle name="Normal 24 4 5" xfId="21591" xr:uid="{00000000-0005-0000-0000-000058540000}"/>
    <cellStyle name="Normal 24 4 5 2" xfId="21592" xr:uid="{00000000-0005-0000-0000-000059540000}"/>
    <cellStyle name="Normal 24 4 5 2 2" xfId="21593" xr:uid="{00000000-0005-0000-0000-00005A540000}"/>
    <cellStyle name="Normal 24 4 5 3" xfId="21594" xr:uid="{00000000-0005-0000-0000-00005B540000}"/>
    <cellStyle name="Normal 24 4 6" xfId="21595" xr:uid="{00000000-0005-0000-0000-00005C540000}"/>
    <cellStyle name="Normal 24 4 6 2" xfId="21596" xr:uid="{00000000-0005-0000-0000-00005D540000}"/>
    <cellStyle name="Normal 24 4 6 2 2" xfId="21597" xr:uid="{00000000-0005-0000-0000-00005E540000}"/>
    <cellStyle name="Normal 24 4 6 3" xfId="21598" xr:uid="{00000000-0005-0000-0000-00005F540000}"/>
    <cellStyle name="Normal 24 4 7" xfId="21599" xr:uid="{00000000-0005-0000-0000-000060540000}"/>
    <cellStyle name="Normal 24 4 7 2" xfId="21600" xr:uid="{00000000-0005-0000-0000-000061540000}"/>
    <cellStyle name="Normal 24 4 8" xfId="21601" xr:uid="{00000000-0005-0000-0000-000062540000}"/>
    <cellStyle name="Normal 24 4 8 2" xfId="21602" xr:uid="{00000000-0005-0000-0000-000063540000}"/>
    <cellStyle name="Normal 24 4 9" xfId="21603" xr:uid="{00000000-0005-0000-0000-000064540000}"/>
    <cellStyle name="Normal 24 5" xfId="21604" xr:uid="{00000000-0005-0000-0000-000065540000}"/>
    <cellStyle name="Normal 24 5 2" xfId="21605" xr:uid="{00000000-0005-0000-0000-000066540000}"/>
    <cellStyle name="Normal 24 5 2 2" xfId="21606" xr:uid="{00000000-0005-0000-0000-000067540000}"/>
    <cellStyle name="Normal 24 5 2 2 2" xfId="21607" xr:uid="{00000000-0005-0000-0000-000068540000}"/>
    <cellStyle name="Normal 24 5 2 2 2 2" xfId="21608" xr:uid="{00000000-0005-0000-0000-000069540000}"/>
    <cellStyle name="Normal 24 5 2 2 3" xfId="21609" xr:uid="{00000000-0005-0000-0000-00006A540000}"/>
    <cellStyle name="Normal 24 5 2 3" xfId="21610" xr:uid="{00000000-0005-0000-0000-00006B540000}"/>
    <cellStyle name="Normal 24 5 2 3 2" xfId="21611" xr:uid="{00000000-0005-0000-0000-00006C540000}"/>
    <cellStyle name="Normal 24 5 2 3 2 2" xfId="21612" xr:uid="{00000000-0005-0000-0000-00006D540000}"/>
    <cellStyle name="Normal 24 5 2 3 3" xfId="21613" xr:uid="{00000000-0005-0000-0000-00006E540000}"/>
    <cellStyle name="Normal 24 5 2 4" xfId="21614" xr:uid="{00000000-0005-0000-0000-00006F540000}"/>
    <cellStyle name="Normal 24 5 2 4 2" xfId="21615" xr:uid="{00000000-0005-0000-0000-000070540000}"/>
    <cellStyle name="Normal 24 5 2 4 2 2" xfId="21616" xr:uid="{00000000-0005-0000-0000-000071540000}"/>
    <cellStyle name="Normal 24 5 2 4 3" xfId="21617" xr:uid="{00000000-0005-0000-0000-000072540000}"/>
    <cellStyle name="Normal 24 5 2 5" xfId="21618" xr:uid="{00000000-0005-0000-0000-000073540000}"/>
    <cellStyle name="Normal 24 5 2 5 2" xfId="21619" xr:uid="{00000000-0005-0000-0000-000074540000}"/>
    <cellStyle name="Normal 24 5 2 6" xfId="21620" xr:uid="{00000000-0005-0000-0000-000075540000}"/>
    <cellStyle name="Normal 24 5 2 6 2" xfId="21621" xr:uid="{00000000-0005-0000-0000-000076540000}"/>
    <cellStyle name="Normal 24 5 2 7" xfId="21622" xr:uid="{00000000-0005-0000-0000-000077540000}"/>
    <cellStyle name="Normal 24 5 3" xfId="21623" xr:uid="{00000000-0005-0000-0000-000078540000}"/>
    <cellStyle name="Normal 24 5 3 2" xfId="21624" xr:uid="{00000000-0005-0000-0000-000079540000}"/>
    <cellStyle name="Normal 24 5 3 2 2" xfId="21625" xr:uid="{00000000-0005-0000-0000-00007A540000}"/>
    <cellStyle name="Normal 24 5 3 3" xfId="21626" xr:uid="{00000000-0005-0000-0000-00007B540000}"/>
    <cellStyle name="Normal 24 5 4" xfId="21627" xr:uid="{00000000-0005-0000-0000-00007C540000}"/>
    <cellStyle name="Normal 24 5 4 2" xfId="21628" xr:uid="{00000000-0005-0000-0000-00007D540000}"/>
    <cellStyle name="Normal 24 5 4 2 2" xfId="21629" xr:uid="{00000000-0005-0000-0000-00007E540000}"/>
    <cellStyle name="Normal 24 5 4 3" xfId="21630" xr:uid="{00000000-0005-0000-0000-00007F540000}"/>
    <cellStyle name="Normal 24 5 5" xfId="21631" xr:uid="{00000000-0005-0000-0000-000080540000}"/>
    <cellStyle name="Normal 24 5 5 2" xfId="21632" xr:uid="{00000000-0005-0000-0000-000081540000}"/>
    <cellStyle name="Normal 24 5 5 2 2" xfId="21633" xr:uid="{00000000-0005-0000-0000-000082540000}"/>
    <cellStyle name="Normal 24 5 5 3" xfId="21634" xr:uid="{00000000-0005-0000-0000-000083540000}"/>
    <cellStyle name="Normal 24 5 6" xfId="21635" xr:uid="{00000000-0005-0000-0000-000084540000}"/>
    <cellStyle name="Normal 24 5 6 2" xfId="21636" xr:uid="{00000000-0005-0000-0000-000085540000}"/>
    <cellStyle name="Normal 24 5 7" xfId="21637" xr:uid="{00000000-0005-0000-0000-000086540000}"/>
    <cellStyle name="Normal 24 5 7 2" xfId="21638" xr:uid="{00000000-0005-0000-0000-000087540000}"/>
    <cellStyle name="Normal 24 5 8" xfId="21639" xr:uid="{00000000-0005-0000-0000-000088540000}"/>
    <cellStyle name="Normal 24 6" xfId="21640" xr:uid="{00000000-0005-0000-0000-000089540000}"/>
    <cellStyle name="Normal 24 6 2" xfId="21641" xr:uid="{00000000-0005-0000-0000-00008A540000}"/>
    <cellStyle name="Normal 24 6 2 2" xfId="21642" xr:uid="{00000000-0005-0000-0000-00008B540000}"/>
    <cellStyle name="Normal 24 6 2 2 2" xfId="21643" xr:uid="{00000000-0005-0000-0000-00008C540000}"/>
    <cellStyle name="Normal 24 6 2 3" xfId="21644" xr:uid="{00000000-0005-0000-0000-00008D540000}"/>
    <cellStyle name="Normal 24 6 3" xfId="21645" xr:uid="{00000000-0005-0000-0000-00008E540000}"/>
    <cellStyle name="Normal 24 6 3 2" xfId="21646" xr:uid="{00000000-0005-0000-0000-00008F540000}"/>
    <cellStyle name="Normal 24 6 3 2 2" xfId="21647" xr:uid="{00000000-0005-0000-0000-000090540000}"/>
    <cellStyle name="Normal 24 6 3 3" xfId="21648" xr:uid="{00000000-0005-0000-0000-000091540000}"/>
    <cellStyle name="Normal 24 6 4" xfId="21649" xr:uid="{00000000-0005-0000-0000-000092540000}"/>
    <cellStyle name="Normal 24 6 4 2" xfId="21650" xr:uid="{00000000-0005-0000-0000-000093540000}"/>
    <cellStyle name="Normal 24 6 4 2 2" xfId="21651" xr:uid="{00000000-0005-0000-0000-000094540000}"/>
    <cellStyle name="Normal 24 6 4 3" xfId="21652" xr:uid="{00000000-0005-0000-0000-000095540000}"/>
    <cellStyle name="Normal 24 6 5" xfId="21653" xr:uid="{00000000-0005-0000-0000-000096540000}"/>
    <cellStyle name="Normal 24 6 5 2" xfId="21654" xr:uid="{00000000-0005-0000-0000-000097540000}"/>
    <cellStyle name="Normal 24 6 6" xfId="21655" xr:uid="{00000000-0005-0000-0000-000098540000}"/>
    <cellStyle name="Normal 24 6 6 2" xfId="21656" xr:uid="{00000000-0005-0000-0000-000099540000}"/>
    <cellStyle name="Normal 24 6 7" xfId="21657" xr:uid="{00000000-0005-0000-0000-00009A540000}"/>
    <cellStyle name="Normal 24 7" xfId="21658" xr:uid="{00000000-0005-0000-0000-00009B540000}"/>
    <cellStyle name="Normal 24 7 2" xfId="21659" xr:uid="{00000000-0005-0000-0000-00009C540000}"/>
    <cellStyle name="Normal 24 7 2 2" xfId="21660" xr:uid="{00000000-0005-0000-0000-00009D540000}"/>
    <cellStyle name="Normal 24 7 2 2 2" xfId="21661" xr:uid="{00000000-0005-0000-0000-00009E540000}"/>
    <cellStyle name="Normal 24 7 2 3" xfId="21662" xr:uid="{00000000-0005-0000-0000-00009F540000}"/>
    <cellStyle name="Normal 24 7 3" xfId="21663" xr:uid="{00000000-0005-0000-0000-0000A0540000}"/>
    <cellStyle name="Normal 24 7 3 2" xfId="21664" xr:uid="{00000000-0005-0000-0000-0000A1540000}"/>
    <cellStyle name="Normal 24 7 3 2 2" xfId="21665" xr:uid="{00000000-0005-0000-0000-0000A2540000}"/>
    <cellStyle name="Normal 24 7 3 3" xfId="21666" xr:uid="{00000000-0005-0000-0000-0000A3540000}"/>
    <cellStyle name="Normal 24 7 4" xfId="21667" xr:uid="{00000000-0005-0000-0000-0000A4540000}"/>
    <cellStyle name="Normal 24 7 4 2" xfId="21668" xr:uid="{00000000-0005-0000-0000-0000A5540000}"/>
    <cellStyle name="Normal 24 7 4 2 2" xfId="21669" xr:uid="{00000000-0005-0000-0000-0000A6540000}"/>
    <cellStyle name="Normal 24 7 4 3" xfId="21670" xr:uid="{00000000-0005-0000-0000-0000A7540000}"/>
    <cellStyle name="Normal 24 7 5" xfId="21671" xr:uid="{00000000-0005-0000-0000-0000A8540000}"/>
    <cellStyle name="Normal 24 7 5 2" xfId="21672" xr:uid="{00000000-0005-0000-0000-0000A9540000}"/>
    <cellStyle name="Normal 24 7 6" xfId="21673" xr:uid="{00000000-0005-0000-0000-0000AA540000}"/>
    <cellStyle name="Normal 24 7 6 2" xfId="21674" xr:uid="{00000000-0005-0000-0000-0000AB540000}"/>
    <cellStyle name="Normal 24 7 7" xfId="21675" xr:uid="{00000000-0005-0000-0000-0000AC540000}"/>
    <cellStyle name="Normal 24 8" xfId="21676" xr:uid="{00000000-0005-0000-0000-0000AD540000}"/>
    <cellStyle name="Normal 24 8 2" xfId="21677" xr:uid="{00000000-0005-0000-0000-0000AE540000}"/>
    <cellStyle name="Normal 24 8 2 2" xfId="21678" xr:uid="{00000000-0005-0000-0000-0000AF540000}"/>
    <cellStyle name="Normal 24 8 3" xfId="21679" xr:uid="{00000000-0005-0000-0000-0000B0540000}"/>
    <cellStyle name="Normal 24 9" xfId="21680" xr:uid="{00000000-0005-0000-0000-0000B1540000}"/>
    <cellStyle name="Normal 24 9 2" xfId="21681" xr:uid="{00000000-0005-0000-0000-0000B2540000}"/>
    <cellStyle name="Normal 24 9 2 2" xfId="21682" xr:uid="{00000000-0005-0000-0000-0000B3540000}"/>
    <cellStyle name="Normal 24 9 3" xfId="21683" xr:uid="{00000000-0005-0000-0000-0000B4540000}"/>
    <cellStyle name="Normal 24_Confidential Information" xfId="21684" xr:uid="{00000000-0005-0000-0000-0000B5540000}"/>
    <cellStyle name="Normal 25" xfId="21685" xr:uid="{00000000-0005-0000-0000-0000B6540000}"/>
    <cellStyle name="Normal 25 10" xfId="21686" xr:uid="{00000000-0005-0000-0000-0000B7540000}"/>
    <cellStyle name="Normal 25 10 2" xfId="21687" xr:uid="{00000000-0005-0000-0000-0000B8540000}"/>
    <cellStyle name="Normal 25 10 2 2" xfId="21688" xr:uid="{00000000-0005-0000-0000-0000B9540000}"/>
    <cellStyle name="Normal 25 10 3" xfId="21689" xr:uid="{00000000-0005-0000-0000-0000BA540000}"/>
    <cellStyle name="Normal 25 11" xfId="21690" xr:uid="{00000000-0005-0000-0000-0000BB540000}"/>
    <cellStyle name="Normal 25 11 2" xfId="21691" xr:uid="{00000000-0005-0000-0000-0000BC540000}"/>
    <cellStyle name="Normal 25 12" xfId="21692" xr:uid="{00000000-0005-0000-0000-0000BD540000}"/>
    <cellStyle name="Normal 25 12 2" xfId="21693" xr:uid="{00000000-0005-0000-0000-0000BE540000}"/>
    <cellStyle name="Normal 25 13" xfId="21694" xr:uid="{00000000-0005-0000-0000-0000BF540000}"/>
    <cellStyle name="Normal 25 2" xfId="21695" xr:uid="{00000000-0005-0000-0000-0000C0540000}"/>
    <cellStyle name="Normal 25 2 10" xfId="21696" xr:uid="{00000000-0005-0000-0000-0000C1540000}"/>
    <cellStyle name="Normal 25 2 10 2" xfId="21697" xr:uid="{00000000-0005-0000-0000-0000C2540000}"/>
    <cellStyle name="Normal 25 2 11" xfId="21698" xr:uid="{00000000-0005-0000-0000-0000C3540000}"/>
    <cellStyle name="Normal 25 2 2" xfId="21699" xr:uid="{00000000-0005-0000-0000-0000C4540000}"/>
    <cellStyle name="Normal 25 2 2 2" xfId="21700" xr:uid="{00000000-0005-0000-0000-0000C5540000}"/>
    <cellStyle name="Normal 25 2 2 2 2" xfId="21701" xr:uid="{00000000-0005-0000-0000-0000C6540000}"/>
    <cellStyle name="Normal 25 2 2 2 2 2" xfId="21702" xr:uid="{00000000-0005-0000-0000-0000C7540000}"/>
    <cellStyle name="Normal 25 2 2 2 2 2 2" xfId="21703" xr:uid="{00000000-0005-0000-0000-0000C8540000}"/>
    <cellStyle name="Normal 25 2 2 2 2 3" xfId="21704" xr:uid="{00000000-0005-0000-0000-0000C9540000}"/>
    <cellStyle name="Normal 25 2 2 2 3" xfId="21705" xr:uid="{00000000-0005-0000-0000-0000CA540000}"/>
    <cellStyle name="Normal 25 2 2 2 3 2" xfId="21706" xr:uid="{00000000-0005-0000-0000-0000CB540000}"/>
    <cellStyle name="Normal 25 2 2 2 3 2 2" xfId="21707" xr:uid="{00000000-0005-0000-0000-0000CC540000}"/>
    <cellStyle name="Normal 25 2 2 2 3 3" xfId="21708" xr:uid="{00000000-0005-0000-0000-0000CD540000}"/>
    <cellStyle name="Normal 25 2 2 2 4" xfId="21709" xr:uid="{00000000-0005-0000-0000-0000CE540000}"/>
    <cellStyle name="Normal 25 2 2 2 4 2" xfId="21710" xr:uid="{00000000-0005-0000-0000-0000CF540000}"/>
    <cellStyle name="Normal 25 2 2 2 4 2 2" xfId="21711" xr:uid="{00000000-0005-0000-0000-0000D0540000}"/>
    <cellStyle name="Normal 25 2 2 2 4 3" xfId="21712" xr:uid="{00000000-0005-0000-0000-0000D1540000}"/>
    <cellStyle name="Normal 25 2 2 2 5" xfId="21713" xr:uid="{00000000-0005-0000-0000-0000D2540000}"/>
    <cellStyle name="Normal 25 2 2 2 5 2" xfId="21714" xr:uid="{00000000-0005-0000-0000-0000D3540000}"/>
    <cellStyle name="Normal 25 2 2 2 6" xfId="21715" xr:uid="{00000000-0005-0000-0000-0000D4540000}"/>
    <cellStyle name="Normal 25 2 2 2 6 2" xfId="21716" xr:uid="{00000000-0005-0000-0000-0000D5540000}"/>
    <cellStyle name="Normal 25 2 2 2 7" xfId="21717" xr:uid="{00000000-0005-0000-0000-0000D6540000}"/>
    <cellStyle name="Normal 25 2 2 3" xfId="21718" xr:uid="{00000000-0005-0000-0000-0000D7540000}"/>
    <cellStyle name="Normal 25 2 2 3 2" xfId="21719" xr:uid="{00000000-0005-0000-0000-0000D8540000}"/>
    <cellStyle name="Normal 25 2 2 3 2 2" xfId="21720" xr:uid="{00000000-0005-0000-0000-0000D9540000}"/>
    <cellStyle name="Normal 25 2 2 3 2 2 2" xfId="21721" xr:uid="{00000000-0005-0000-0000-0000DA540000}"/>
    <cellStyle name="Normal 25 2 2 3 2 3" xfId="21722" xr:uid="{00000000-0005-0000-0000-0000DB540000}"/>
    <cellStyle name="Normal 25 2 2 3 3" xfId="21723" xr:uid="{00000000-0005-0000-0000-0000DC540000}"/>
    <cellStyle name="Normal 25 2 2 3 3 2" xfId="21724" xr:uid="{00000000-0005-0000-0000-0000DD540000}"/>
    <cellStyle name="Normal 25 2 2 3 3 2 2" xfId="21725" xr:uid="{00000000-0005-0000-0000-0000DE540000}"/>
    <cellStyle name="Normal 25 2 2 3 3 3" xfId="21726" xr:uid="{00000000-0005-0000-0000-0000DF540000}"/>
    <cellStyle name="Normal 25 2 2 3 4" xfId="21727" xr:uid="{00000000-0005-0000-0000-0000E0540000}"/>
    <cellStyle name="Normal 25 2 2 3 4 2" xfId="21728" xr:uid="{00000000-0005-0000-0000-0000E1540000}"/>
    <cellStyle name="Normal 25 2 2 3 4 2 2" xfId="21729" xr:uid="{00000000-0005-0000-0000-0000E2540000}"/>
    <cellStyle name="Normal 25 2 2 3 4 3" xfId="21730" xr:uid="{00000000-0005-0000-0000-0000E3540000}"/>
    <cellStyle name="Normal 25 2 2 3 5" xfId="21731" xr:uid="{00000000-0005-0000-0000-0000E4540000}"/>
    <cellStyle name="Normal 25 2 2 3 5 2" xfId="21732" xr:uid="{00000000-0005-0000-0000-0000E5540000}"/>
    <cellStyle name="Normal 25 2 2 3 6" xfId="21733" xr:uid="{00000000-0005-0000-0000-0000E6540000}"/>
    <cellStyle name="Normal 25 2 2 3 6 2" xfId="21734" xr:uid="{00000000-0005-0000-0000-0000E7540000}"/>
    <cellStyle name="Normal 25 2 2 3 7" xfId="21735" xr:uid="{00000000-0005-0000-0000-0000E8540000}"/>
    <cellStyle name="Normal 25 2 2 4" xfId="21736" xr:uid="{00000000-0005-0000-0000-0000E9540000}"/>
    <cellStyle name="Normal 25 2 2 4 2" xfId="21737" xr:uid="{00000000-0005-0000-0000-0000EA540000}"/>
    <cellStyle name="Normal 25 2 2 4 2 2" xfId="21738" xr:uid="{00000000-0005-0000-0000-0000EB540000}"/>
    <cellStyle name="Normal 25 2 2 4 3" xfId="21739" xr:uid="{00000000-0005-0000-0000-0000EC540000}"/>
    <cellStyle name="Normal 25 2 2 5" xfId="21740" xr:uid="{00000000-0005-0000-0000-0000ED540000}"/>
    <cellStyle name="Normal 25 2 2 5 2" xfId="21741" xr:uid="{00000000-0005-0000-0000-0000EE540000}"/>
    <cellStyle name="Normal 25 2 2 5 2 2" xfId="21742" xr:uid="{00000000-0005-0000-0000-0000EF540000}"/>
    <cellStyle name="Normal 25 2 2 5 3" xfId="21743" xr:uid="{00000000-0005-0000-0000-0000F0540000}"/>
    <cellStyle name="Normal 25 2 2 6" xfId="21744" xr:uid="{00000000-0005-0000-0000-0000F1540000}"/>
    <cellStyle name="Normal 25 2 2 6 2" xfId="21745" xr:uid="{00000000-0005-0000-0000-0000F2540000}"/>
    <cellStyle name="Normal 25 2 2 6 2 2" xfId="21746" xr:uid="{00000000-0005-0000-0000-0000F3540000}"/>
    <cellStyle name="Normal 25 2 2 6 3" xfId="21747" xr:uid="{00000000-0005-0000-0000-0000F4540000}"/>
    <cellStyle name="Normal 25 2 2 7" xfId="21748" xr:uid="{00000000-0005-0000-0000-0000F5540000}"/>
    <cellStyle name="Normal 25 2 2 7 2" xfId="21749" xr:uid="{00000000-0005-0000-0000-0000F6540000}"/>
    <cellStyle name="Normal 25 2 2 8" xfId="21750" xr:uid="{00000000-0005-0000-0000-0000F7540000}"/>
    <cellStyle name="Normal 25 2 2 8 2" xfId="21751" xr:uid="{00000000-0005-0000-0000-0000F8540000}"/>
    <cellStyle name="Normal 25 2 2 9" xfId="21752" xr:uid="{00000000-0005-0000-0000-0000F9540000}"/>
    <cellStyle name="Normal 25 2 3" xfId="21753" xr:uid="{00000000-0005-0000-0000-0000FA540000}"/>
    <cellStyle name="Normal 25 2 3 2" xfId="21754" xr:uid="{00000000-0005-0000-0000-0000FB540000}"/>
    <cellStyle name="Normal 25 2 3 2 2" xfId="21755" xr:uid="{00000000-0005-0000-0000-0000FC540000}"/>
    <cellStyle name="Normal 25 2 3 2 2 2" xfId="21756" xr:uid="{00000000-0005-0000-0000-0000FD540000}"/>
    <cellStyle name="Normal 25 2 3 2 2 2 2" xfId="21757" xr:uid="{00000000-0005-0000-0000-0000FE540000}"/>
    <cellStyle name="Normal 25 2 3 2 2 3" xfId="21758" xr:uid="{00000000-0005-0000-0000-0000FF540000}"/>
    <cellStyle name="Normal 25 2 3 2 3" xfId="21759" xr:uid="{00000000-0005-0000-0000-000000550000}"/>
    <cellStyle name="Normal 25 2 3 2 3 2" xfId="21760" xr:uid="{00000000-0005-0000-0000-000001550000}"/>
    <cellStyle name="Normal 25 2 3 2 3 2 2" xfId="21761" xr:uid="{00000000-0005-0000-0000-000002550000}"/>
    <cellStyle name="Normal 25 2 3 2 3 3" xfId="21762" xr:uid="{00000000-0005-0000-0000-000003550000}"/>
    <cellStyle name="Normal 25 2 3 2 4" xfId="21763" xr:uid="{00000000-0005-0000-0000-000004550000}"/>
    <cellStyle name="Normal 25 2 3 2 4 2" xfId="21764" xr:uid="{00000000-0005-0000-0000-000005550000}"/>
    <cellStyle name="Normal 25 2 3 2 4 2 2" xfId="21765" xr:uid="{00000000-0005-0000-0000-000006550000}"/>
    <cellStyle name="Normal 25 2 3 2 4 3" xfId="21766" xr:uid="{00000000-0005-0000-0000-000007550000}"/>
    <cellStyle name="Normal 25 2 3 2 5" xfId="21767" xr:uid="{00000000-0005-0000-0000-000008550000}"/>
    <cellStyle name="Normal 25 2 3 2 5 2" xfId="21768" xr:uid="{00000000-0005-0000-0000-000009550000}"/>
    <cellStyle name="Normal 25 2 3 2 6" xfId="21769" xr:uid="{00000000-0005-0000-0000-00000A550000}"/>
    <cellStyle name="Normal 25 2 3 2 6 2" xfId="21770" xr:uid="{00000000-0005-0000-0000-00000B550000}"/>
    <cellStyle name="Normal 25 2 3 2 7" xfId="21771" xr:uid="{00000000-0005-0000-0000-00000C550000}"/>
    <cellStyle name="Normal 25 2 3 3" xfId="21772" xr:uid="{00000000-0005-0000-0000-00000D550000}"/>
    <cellStyle name="Normal 25 2 3 3 2" xfId="21773" xr:uid="{00000000-0005-0000-0000-00000E550000}"/>
    <cellStyle name="Normal 25 2 3 3 2 2" xfId="21774" xr:uid="{00000000-0005-0000-0000-00000F550000}"/>
    <cellStyle name="Normal 25 2 3 3 3" xfId="21775" xr:uid="{00000000-0005-0000-0000-000010550000}"/>
    <cellStyle name="Normal 25 2 3 4" xfId="21776" xr:uid="{00000000-0005-0000-0000-000011550000}"/>
    <cellStyle name="Normal 25 2 3 4 2" xfId="21777" xr:uid="{00000000-0005-0000-0000-000012550000}"/>
    <cellStyle name="Normal 25 2 3 4 2 2" xfId="21778" xr:uid="{00000000-0005-0000-0000-000013550000}"/>
    <cellStyle name="Normal 25 2 3 4 3" xfId="21779" xr:uid="{00000000-0005-0000-0000-000014550000}"/>
    <cellStyle name="Normal 25 2 3 5" xfId="21780" xr:uid="{00000000-0005-0000-0000-000015550000}"/>
    <cellStyle name="Normal 25 2 3 5 2" xfId="21781" xr:uid="{00000000-0005-0000-0000-000016550000}"/>
    <cellStyle name="Normal 25 2 3 5 2 2" xfId="21782" xr:uid="{00000000-0005-0000-0000-000017550000}"/>
    <cellStyle name="Normal 25 2 3 5 3" xfId="21783" xr:uid="{00000000-0005-0000-0000-000018550000}"/>
    <cellStyle name="Normal 25 2 3 6" xfId="21784" xr:uid="{00000000-0005-0000-0000-000019550000}"/>
    <cellStyle name="Normal 25 2 3 6 2" xfId="21785" xr:uid="{00000000-0005-0000-0000-00001A550000}"/>
    <cellStyle name="Normal 25 2 3 7" xfId="21786" xr:uid="{00000000-0005-0000-0000-00001B550000}"/>
    <cellStyle name="Normal 25 2 3 7 2" xfId="21787" xr:uid="{00000000-0005-0000-0000-00001C550000}"/>
    <cellStyle name="Normal 25 2 3 8" xfId="21788" xr:uid="{00000000-0005-0000-0000-00001D550000}"/>
    <cellStyle name="Normal 25 2 4" xfId="21789" xr:uid="{00000000-0005-0000-0000-00001E550000}"/>
    <cellStyle name="Normal 25 2 4 2" xfId="21790" xr:uid="{00000000-0005-0000-0000-00001F550000}"/>
    <cellStyle name="Normal 25 2 4 2 2" xfId="21791" xr:uid="{00000000-0005-0000-0000-000020550000}"/>
    <cellStyle name="Normal 25 2 4 2 2 2" xfId="21792" xr:uid="{00000000-0005-0000-0000-000021550000}"/>
    <cellStyle name="Normal 25 2 4 2 3" xfId="21793" xr:uid="{00000000-0005-0000-0000-000022550000}"/>
    <cellStyle name="Normal 25 2 4 3" xfId="21794" xr:uid="{00000000-0005-0000-0000-000023550000}"/>
    <cellStyle name="Normal 25 2 4 3 2" xfId="21795" xr:uid="{00000000-0005-0000-0000-000024550000}"/>
    <cellStyle name="Normal 25 2 4 3 2 2" xfId="21796" xr:uid="{00000000-0005-0000-0000-000025550000}"/>
    <cellStyle name="Normal 25 2 4 3 3" xfId="21797" xr:uid="{00000000-0005-0000-0000-000026550000}"/>
    <cellStyle name="Normal 25 2 4 4" xfId="21798" xr:uid="{00000000-0005-0000-0000-000027550000}"/>
    <cellStyle name="Normal 25 2 4 4 2" xfId="21799" xr:uid="{00000000-0005-0000-0000-000028550000}"/>
    <cellStyle name="Normal 25 2 4 4 2 2" xfId="21800" xr:uid="{00000000-0005-0000-0000-000029550000}"/>
    <cellStyle name="Normal 25 2 4 4 3" xfId="21801" xr:uid="{00000000-0005-0000-0000-00002A550000}"/>
    <cellStyle name="Normal 25 2 4 5" xfId="21802" xr:uid="{00000000-0005-0000-0000-00002B550000}"/>
    <cellStyle name="Normal 25 2 4 5 2" xfId="21803" xr:uid="{00000000-0005-0000-0000-00002C550000}"/>
    <cellStyle name="Normal 25 2 4 6" xfId="21804" xr:uid="{00000000-0005-0000-0000-00002D550000}"/>
    <cellStyle name="Normal 25 2 4 6 2" xfId="21805" xr:uid="{00000000-0005-0000-0000-00002E550000}"/>
    <cellStyle name="Normal 25 2 4 7" xfId="21806" xr:uid="{00000000-0005-0000-0000-00002F550000}"/>
    <cellStyle name="Normal 25 2 5" xfId="21807" xr:uid="{00000000-0005-0000-0000-000030550000}"/>
    <cellStyle name="Normal 25 2 5 2" xfId="21808" xr:uid="{00000000-0005-0000-0000-000031550000}"/>
    <cellStyle name="Normal 25 2 5 2 2" xfId="21809" xr:uid="{00000000-0005-0000-0000-000032550000}"/>
    <cellStyle name="Normal 25 2 5 2 2 2" xfId="21810" xr:uid="{00000000-0005-0000-0000-000033550000}"/>
    <cellStyle name="Normal 25 2 5 2 3" xfId="21811" xr:uid="{00000000-0005-0000-0000-000034550000}"/>
    <cellStyle name="Normal 25 2 5 3" xfId="21812" xr:uid="{00000000-0005-0000-0000-000035550000}"/>
    <cellStyle name="Normal 25 2 5 3 2" xfId="21813" xr:uid="{00000000-0005-0000-0000-000036550000}"/>
    <cellStyle name="Normal 25 2 5 3 2 2" xfId="21814" xr:uid="{00000000-0005-0000-0000-000037550000}"/>
    <cellStyle name="Normal 25 2 5 3 3" xfId="21815" xr:uid="{00000000-0005-0000-0000-000038550000}"/>
    <cellStyle name="Normal 25 2 5 4" xfId="21816" xr:uid="{00000000-0005-0000-0000-000039550000}"/>
    <cellStyle name="Normal 25 2 5 4 2" xfId="21817" xr:uid="{00000000-0005-0000-0000-00003A550000}"/>
    <cellStyle name="Normal 25 2 5 4 2 2" xfId="21818" xr:uid="{00000000-0005-0000-0000-00003B550000}"/>
    <cellStyle name="Normal 25 2 5 4 3" xfId="21819" xr:uid="{00000000-0005-0000-0000-00003C550000}"/>
    <cellStyle name="Normal 25 2 5 5" xfId="21820" xr:uid="{00000000-0005-0000-0000-00003D550000}"/>
    <cellStyle name="Normal 25 2 5 5 2" xfId="21821" xr:uid="{00000000-0005-0000-0000-00003E550000}"/>
    <cellStyle name="Normal 25 2 5 6" xfId="21822" xr:uid="{00000000-0005-0000-0000-00003F550000}"/>
    <cellStyle name="Normal 25 2 5 6 2" xfId="21823" xr:uid="{00000000-0005-0000-0000-000040550000}"/>
    <cellStyle name="Normal 25 2 5 7" xfId="21824" xr:uid="{00000000-0005-0000-0000-000041550000}"/>
    <cellStyle name="Normal 25 2 6" xfId="21825" xr:uid="{00000000-0005-0000-0000-000042550000}"/>
    <cellStyle name="Normal 25 2 6 2" xfId="21826" xr:uid="{00000000-0005-0000-0000-000043550000}"/>
    <cellStyle name="Normal 25 2 6 2 2" xfId="21827" xr:uid="{00000000-0005-0000-0000-000044550000}"/>
    <cellStyle name="Normal 25 2 6 3" xfId="21828" xr:uid="{00000000-0005-0000-0000-000045550000}"/>
    <cellStyle name="Normal 25 2 7" xfId="21829" xr:uid="{00000000-0005-0000-0000-000046550000}"/>
    <cellStyle name="Normal 25 2 7 2" xfId="21830" xr:uid="{00000000-0005-0000-0000-000047550000}"/>
    <cellStyle name="Normal 25 2 7 2 2" xfId="21831" xr:uid="{00000000-0005-0000-0000-000048550000}"/>
    <cellStyle name="Normal 25 2 7 3" xfId="21832" xr:uid="{00000000-0005-0000-0000-000049550000}"/>
    <cellStyle name="Normal 25 2 8" xfId="21833" xr:uid="{00000000-0005-0000-0000-00004A550000}"/>
    <cellStyle name="Normal 25 2 8 2" xfId="21834" xr:uid="{00000000-0005-0000-0000-00004B550000}"/>
    <cellStyle name="Normal 25 2 8 2 2" xfId="21835" xr:uid="{00000000-0005-0000-0000-00004C550000}"/>
    <cellStyle name="Normal 25 2 8 3" xfId="21836" xr:uid="{00000000-0005-0000-0000-00004D550000}"/>
    <cellStyle name="Normal 25 2 9" xfId="21837" xr:uid="{00000000-0005-0000-0000-00004E550000}"/>
    <cellStyle name="Normal 25 2 9 2" xfId="21838" xr:uid="{00000000-0005-0000-0000-00004F550000}"/>
    <cellStyle name="Normal 25 3" xfId="21839" xr:uid="{00000000-0005-0000-0000-000050550000}"/>
    <cellStyle name="Normal 25 3 10" xfId="21840" xr:uid="{00000000-0005-0000-0000-000051550000}"/>
    <cellStyle name="Normal 25 3 10 2" xfId="21841" xr:uid="{00000000-0005-0000-0000-000052550000}"/>
    <cellStyle name="Normal 25 3 11" xfId="21842" xr:uid="{00000000-0005-0000-0000-000053550000}"/>
    <cellStyle name="Normal 25 3 2" xfId="21843" xr:uid="{00000000-0005-0000-0000-000054550000}"/>
    <cellStyle name="Normal 25 3 2 2" xfId="21844" xr:uid="{00000000-0005-0000-0000-000055550000}"/>
    <cellStyle name="Normal 25 3 2 2 2" xfId="21845" xr:uid="{00000000-0005-0000-0000-000056550000}"/>
    <cellStyle name="Normal 25 3 2 2 2 2" xfId="21846" xr:uid="{00000000-0005-0000-0000-000057550000}"/>
    <cellStyle name="Normal 25 3 2 2 2 2 2" xfId="21847" xr:uid="{00000000-0005-0000-0000-000058550000}"/>
    <cellStyle name="Normal 25 3 2 2 2 3" xfId="21848" xr:uid="{00000000-0005-0000-0000-000059550000}"/>
    <cellStyle name="Normal 25 3 2 2 3" xfId="21849" xr:uid="{00000000-0005-0000-0000-00005A550000}"/>
    <cellStyle name="Normal 25 3 2 2 3 2" xfId="21850" xr:uid="{00000000-0005-0000-0000-00005B550000}"/>
    <cellStyle name="Normal 25 3 2 2 3 2 2" xfId="21851" xr:uid="{00000000-0005-0000-0000-00005C550000}"/>
    <cellStyle name="Normal 25 3 2 2 3 3" xfId="21852" xr:uid="{00000000-0005-0000-0000-00005D550000}"/>
    <cellStyle name="Normal 25 3 2 2 4" xfId="21853" xr:uid="{00000000-0005-0000-0000-00005E550000}"/>
    <cellStyle name="Normal 25 3 2 2 4 2" xfId="21854" xr:uid="{00000000-0005-0000-0000-00005F550000}"/>
    <cellStyle name="Normal 25 3 2 2 4 2 2" xfId="21855" xr:uid="{00000000-0005-0000-0000-000060550000}"/>
    <cellStyle name="Normal 25 3 2 2 4 3" xfId="21856" xr:uid="{00000000-0005-0000-0000-000061550000}"/>
    <cellStyle name="Normal 25 3 2 2 5" xfId="21857" xr:uid="{00000000-0005-0000-0000-000062550000}"/>
    <cellStyle name="Normal 25 3 2 2 5 2" xfId="21858" xr:uid="{00000000-0005-0000-0000-000063550000}"/>
    <cellStyle name="Normal 25 3 2 2 6" xfId="21859" xr:uid="{00000000-0005-0000-0000-000064550000}"/>
    <cellStyle name="Normal 25 3 2 2 6 2" xfId="21860" xr:uid="{00000000-0005-0000-0000-000065550000}"/>
    <cellStyle name="Normal 25 3 2 2 7" xfId="21861" xr:uid="{00000000-0005-0000-0000-000066550000}"/>
    <cellStyle name="Normal 25 3 2 3" xfId="21862" xr:uid="{00000000-0005-0000-0000-000067550000}"/>
    <cellStyle name="Normal 25 3 2 3 2" xfId="21863" xr:uid="{00000000-0005-0000-0000-000068550000}"/>
    <cellStyle name="Normal 25 3 2 3 2 2" xfId="21864" xr:uid="{00000000-0005-0000-0000-000069550000}"/>
    <cellStyle name="Normal 25 3 2 3 2 2 2" xfId="21865" xr:uid="{00000000-0005-0000-0000-00006A550000}"/>
    <cellStyle name="Normal 25 3 2 3 2 3" xfId="21866" xr:uid="{00000000-0005-0000-0000-00006B550000}"/>
    <cellStyle name="Normal 25 3 2 3 3" xfId="21867" xr:uid="{00000000-0005-0000-0000-00006C550000}"/>
    <cellStyle name="Normal 25 3 2 3 3 2" xfId="21868" xr:uid="{00000000-0005-0000-0000-00006D550000}"/>
    <cellStyle name="Normal 25 3 2 3 3 2 2" xfId="21869" xr:uid="{00000000-0005-0000-0000-00006E550000}"/>
    <cellStyle name="Normal 25 3 2 3 3 3" xfId="21870" xr:uid="{00000000-0005-0000-0000-00006F550000}"/>
    <cellStyle name="Normal 25 3 2 3 4" xfId="21871" xr:uid="{00000000-0005-0000-0000-000070550000}"/>
    <cellStyle name="Normal 25 3 2 3 4 2" xfId="21872" xr:uid="{00000000-0005-0000-0000-000071550000}"/>
    <cellStyle name="Normal 25 3 2 3 4 2 2" xfId="21873" xr:uid="{00000000-0005-0000-0000-000072550000}"/>
    <cellStyle name="Normal 25 3 2 3 4 3" xfId="21874" xr:uid="{00000000-0005-0000-0000-000073550000}"/>
    <cellStyle name="Normal 25 3 2 3 5" xfId="21875" xr:uid="{00000000-0005-0000-0000-000074550000}"/>
    <cellStyle name="Normal 25 3 2 3 5 2" xfId="21876" xr:uid="{00000000-0005-0000-0000-000075550000}"/>
    <cellStyle name="Normal 25 3 2 3 6" xfId="21877" xr:uid="{00000000-0005-0000-0000-000076550000}"/>
    <cellStyle name="Normal 25 3 2 3 6 2" xfId="21878" xr:uid="{00000000-0005-0000-0000-000077550000}"/>
    <cellStyle name="Normal 25 3 2 3 7" xfId="21879" xr:uid="{00000000-0005-0000-0000-000078550000}"/>
    <cellStyle name="Normal 25 3 2 4" xfId="21880" xr:uid="{00000000-0005-0000-0000-000079550000}"/>
    <cellStyle name="Normal 25 3 2 4 2" xfId="21881" xr:uid="{00000000-0005-0000-0000-00007A550000}"/>
    <cellStyle name="Normal 25 3 2 4 2 2" xfId="21882" xr:uid="{00000000-0005-0000-0000-00007B550000}"/>
    <cellStyle name="Normal 25 3 2 4 3" xfId="21883" xr:uid="{00000000-0005-0000-0000-00007C550000}"/>
    <cellStyle name="Normal 25 3 2 5" xfId="21884" xr:uid="{00000000-0005-0000-0000-00007D550000}"/>
    <cellStyle name="Normal 25 3 2 5 2" xfId="21885" xr:uid="{00000000-0005-0000-0000-00007E550000}"/>
    <cellStyle name="Normal 25 3 2 5 2 2" xfId="21886" xr:uid="{00000000-0005-0000-0000-00007F550000}"/>
    <cellStyle name="Normal 25 3 2 5 3" xfId="21887" xr:uid="{00000000-0005-0000-0000-000080550000}"/>
    <cellStyle name="Normal 25 3 2 6" xfId="21888" xr:uid="{00000000-0005-0000-0000-000081550000}"/>
    <cellStyle name="Normal 25 3 2 6 2" xfId="21889" xr:uid="{00000000-0005-0000-0000-000082550000}"/>
    <cellStyle name="Normal 25 3 2 6 2 2" xfId="21890" xr:uid="{00000000-0005-0000-0000-000083550000}"/>
    <cellStyle name="Normal 25 3 2 6 3" xfId="21891" xr:uid="{00000000-0005-0000-0000-000084550000}"/>
    <cellStyle name="Normal 25 3 2 7" xfId="21892" xr:uid="{00000000-0005-0000-0000-000085550000}"/>
    <cellStyle name="Normal 25 3 2 7 2" xfId="21893" xr:uid="{00000000-0005-0000-0000-000086550000}"/>
    <cellStyle name="Normal 25 3 2 8" xfId="21894" xr:uid="{00000000-0005-0000-0000-000087550000}"/>
    <cellStyle name="Normal 25 3 2 8 2" xfId="21895" xr:uid="{00000000-0005-0000-0000-000088550000}"/>
    <cellStyle name="Normal 25 3 2 9" xfId="21896" xr:uid="{00000000-0005-0000-0000-000089550000}"/>
    <cellStyle name="Normal 25 3 3" xfId="21897" xr:uid="{00000000-0005-0000-0000-00008A550000}"/>
    <cellStyle name="Normal 25 3 3 2" xfId="21898" xr:uid="{00000000-0005-0000-0000-00008B550000}"/>
    <cellStyle name="Normal 25 3 3 2 2" xfId="21899" xr:uid="{00000000-0005-0000-0000-00008C550000}"/>
    <cellStyle name="Normal 25 3 3 2 2 2" xfId="21900" xr:uid="{00000000-0005-0000-0000-00008D550000}"/>
    <cellStyle name="Normal 25 3 3 2 2 2 2" xfId="21901" xr:uid="{00000000-0005-0000-0000-00008E550000}"/>
    <cellStyle name="Normal 25 3 3 2 2 3" xfId="21902" xr:uid="{00000000-0005-0000-0000-00008F550000}"/>
    <cellStyle name="Normal 25 3 3 2 3" xfId="21903" xr:uid="{00000000-0005-0000-0000-000090550000}"/>
    <cellStyle name="Normal 25 3 3 2 3 2" xfId="21904" xr:uid="{00000000-0005-0000-0000-000091550000}"/>
    <cellStyle name="Normal 25 3 3 2 3 2 2" xfId="21905" xr:uid="{00000000-0005-0000-0000-000092550000}"/>
    <cellStyle name="Normal 25 3 3 2 3 3" xfId="21906" xr:uid="{00000000-0005-0000-0000-000093550000}"/>
    <cellStyle name="Normal 25 3 3 2 4" xfId="21907" xr:uid="{00000000-0005-0000-0000-000094550000}"/>
    <cellStyle name="Normal 25 3 3 2 4 2" xfId="21908" xr:uid="{00000000-0005-0000-0000-000095550000}"/>
    <cellStyle name="Normal 25 3 3 2 4 2 2" xfId="21909" xr:uid="{00000000-0005-0000-0000-000096550000}"/>
    <cellStyle name="Normal 25 3 3 2 4 3" xfId="21910" xr:uid="{00000000-0005-0000-0000-000097550000}"/>
    <cellStyle name="Normal 25 3 3 2 5" xfId="21911" xr:uid="{00000000-0005-0000-0000-000098550000}"/>
    <cellStyle name="Normal 25 3 3 2 5 2" xfId="21912" xr:uid="{00000000-0005-0000-0000-000099550000}"/>
    <cellStyle name="Normal 25 3 3 2 6" xfId="21913" xr:uid="{00000000-0005-0000-0000-00009A550000}"/>
    <cellStyle name="Normal 25 3 3 2 6 2" xfId="21914" xr:uid="{00000000-0005-0000-0000-00009B550000}"/>
    <cellStyle name="Normal 25 3 3 2 7" xfId="21915" xr:uid="{00000000-0005-0000-0000-00009C550000}"/>
    <cellStyle name="Normal 25 3 3 3" xfId="21916" xr:uid="{00000000-0005-0000-0000-00009D550000}"/>
    <cellStyle name="Normal 25 3 3 3 2" xfId="21917" xr:uid="{00000000-0005-0000-0000-00009E550000}"/>
    <cellStyle name="Normal 25 3 3 3 2 2" xfId="21918" xr:uid="{00000000-0005-0000-0000-00009F550000}"/>
    <cellStyle name="Normal 25 3 3 3 3" xfId="21919" xr:uid="{00000000-0005-0000-0000-0000A0550000}"/>
    <cellStyle name="Normal 25 3 3 4" xfId="21920" xr:uid="{00000000-0005-0000-0000-0000A1550000}"/>
    <cellStyle name="Normal 25 3 3 4 2" xfId="21921" xr:uid="{00000000-0005-0000-0000-0000A2550000}"/>
    <cellStyle name="Normal 25 3 3 4 2 2" xfId="21922" xr:uid="{00000000-0005-0000-0000-0000A3550000}"/>
    <cellStyle name="Normal 25 3 3 4 3" xfId="21923" xr:uid="{00000000-0005-0000-0000-0000A4550000}"/>
    <cellStyle name="Normal 25 3 3 5" xfId="21924" xr:uid="{00000000-0005-0000-0000-0000A5550000}"/>
    <cellStyle name="Normal 25 3 3 5 2" xfId="21925" xr:uid="{00000000-0005-0000-0000-0000A6550000}"/>
    <cellStyle name="Normal 25 3 3 5 2 2" xfId="21926" xr:uid="{00000000-0005-0000-0000-0000A7550000}"/>
    <cellStyle name="Normal 25 3 3 5 3" xfId="21927" xr:uid="{00000000-0005-0000-0000-0000A8550000}"/>
    <cellStyle name="Normal 25 3 3 6" xfId="21928" xr:uid="{00000000-0005-0000-0000-0000A9550000}"/>
    <cellStyle name="Normal 25 3 3 6 2" xfId="21929" xr:uid="{00000000-0005-0000-0000-0000AA550000}"/>
    <cellStyle name="Normal 25 3 3 7" xfId="21930" xr:uid="{00000000-0005-0000-0000-0000AB550000}"/>
    <cellStyle name="Normal 25 3 3 7 2" xfId="21931" xr:uid="{00000000-0005-0000-0000-0000AC550000}"/>
    <cellStyle name="Normal 25 3 3 8" xfId="21932" xr:uid="{00000000-0005-0000-0000-0000AD550000}"/>
    <cellStyle name="Normal 25 3 4" xfId="21933" xr:uid="{00000000-0005-0000-0000-0000AE550000}"/>
    <cellStyle name="Normal 25 3 4 2" xfId="21934" xr:uid="{00000000-0005-0000-0000-0000AF550000}"/>
    <cellStyle name="Normal 25 3 4 2 2" xfId="21935" xr:uid="{00000000-0005-0000-0000-0000B0550000}"/>
    <cellStyle name="Normal 25 3 4 2 2 2" xfId="21936" xr:uid="{00000000-0005-0000-0000-0000B1550000}"/>
    <cellStyle name="Normal 25 3 4 2 3" xfId="21937" xr:uid="{00000000-0005-0000-0000-0000B2550000}"/>
    <cellStyle name="Normal 25 3 4 3" xfId="21938" xr:uid="{00000000-0005-0000-0000-0000B3550000}"/>
    <cellStyle name="Normal 25 3 4 3 2" xfId="21939" xr:uid="{00000000-0005-0000-0000-0000B4550000}"/>
    <cellStyle name="Normal 25 3 4 3 2 2" xfId="21940" xr:uid="{00000000-0005-0000-0000-0000B5550000}"/>
    <cellStyle name="Normal 25 3 4 3 3" xfId="21941" xr:uid="{00000000-0005-0000-0000-0000B6550000}"/>
    <cellStyle name="Normal 25 3 4 4" xfId="21942" xr:uid="{00000000-0005-0000-0000-0000B7550000}"/>
    <cellStyle name="Normal 25 3 4 4 2" xfId="21943" xr:uid="{00000000-0005-0000-0000-0000B8550000}"/>
    <cellStyle name="Normal 25 3 4 4 2 2" xfId="21944" xr:uid="{00000000-0005-0000-0000-0000B9550000}"/>
    <cellStyle name="Normal 25 3 4 4 3" xfId="21945" xr:uid="{00000000-0005-0000-0000-0000BA550000}"/>
    <cellStyle name="Normal 25 3 4 5" xfId="21946" xr:uid="{00000000-0005-0000-0000-0000BB550000}"/>
    <cellStyle name="Normal 25 3 4 5 2" xfId="21947" xr:uid="{00000000-0005-0000-0000-0000BC550000}"/>
    <cellStyle name="Normal 25 3 4 6" xfId="21948" xr:uid="{00000000-0005-0000-0000-0000BD550000}"/>
    <cellStyle name="Normal 25 3 4 6 2" xfId="21949" xr:uid="{00000000-0005-0000-0000-0000BE550000}"/>
    <cellStyle name="Normal 25 3 4 7" xfId="21950" xr:uid="{00000000-0005-0000-0000-0000BF550000}"/>
    <cellStyle name="Normal 25 3 5" xfId="21951" xr:uid="{00000000-0005-0000-0000-0000C0550000}"/>
    <cellStyle name="Normal 25 3 5 2" xfId="21952" xr:uid="{00000000-0005-0000-0000-0000C1550000}"/>
    <cellStyle name="Normal 25 3 5 2 2" xfId="21953" xr:uid="{00000000-0005-0000-0000-0000C2550000}"/>
    <cellStyle name="Normal 25 3 5 2 2 2" xfId="21954" xr:uid="{00000000-0005-0000-0000-0000C3550000}"/>
    <cellStyle name="Normal 25 3 5 2 3" xfId="21955" xr:uid="{00000000-0005-0000-0000-0000C4550000}"/>
    <cellStyle name="Normal 25 3 5 3" xfId="21956" xr:uid="{00000000-0005-0000-0000-0000C5550000}"/>
    <cellStyle name="Normal 25 3 5 3 2" xfId="21957" xr:uid="{00000000-0005-0000-0000-0000C6550000}"/>
    <cellStyle name="Normal 25 3 5 3 2 2" xfId="21958" xr:uid="{00000000-0005-0000-0000-0000C7550000}"/>
    <cellStyle name="Normal 25 3 5 3 3" xfId="21959" xr:uid="{00000000-0005-0000-0000-0000C8550000}"/>
    <cellStyle name="Normal 25 3 5 4" xfId="21960" xr:uid="{00000000-0005-0000-0000-0000C9550000}"/>
    <cellStyle name="Normal 25 3 5 4 2" xfId="21961" xr:uid="{00000000-0005-0000-0000-0000CA550000}"/>
    <cellStyle name="Normal 25 3 5 4 2 2" xfId="21962" xr:uid="{00000000-0005-0000-0000-0000CB550000}"/>
    <cellStyle name="Normal 25 3 5 4 3" xfId="21963" xr:uid="{00000000-0005-0000-0000-0000CC550000}"/>
    <cellStyle name="Normal 25 3 5 5" xfId="21964" xr:uid="{00000000-0005-0000-0000-0000CD550000}"/>
    <cellStyle name="Normal 25 3 5 5 2" xfId="21965" xr:uid="{00000000-0005-0000-0000-0000CE550000}"/>
    <cellStyle name="Normal 25 3 5 6" xfId="21966" xr:uid="{00000000-0005-0000-0000-0000CF550000}"/>
    <cellStyle name="Normal 25 3 5 6 2" xfId="21967" xr:uid="{00000000-0005-0000-0000-0000D0550000}"/>
    <cellStyle name="Normal 25 3 5 7" xfId="21968" xr:uid="{00000000-0005-0000-0000-0000D1550000}"/>
    <cellStyle name="Normal 25 3 6" xfId="21969" xr:uid="{00000000-0005-0000-0000-0000D2550000}"/>
    <cellStyle name="Normal 25 3 6 2" xfId="21970" xr:uid="{00000000-0005-0000-0000-0000D3550000}"/>
    <cellStyle name="Normal 25 3 6 2 2" xfId="21971" xr:uid="{00000000-0005-0000-0000-0000D4550000}"/>
    <cellStyle name="Normal 25 3 6 3" xfId="21972" xr:uid="{00000000-0005-0000-0000-0000D5550000}"/>
    <cellStyle name="Normal 25 3 7" xfId="21973" xr:uid="{00000000-0005-0000-0000-0000D6550000}"/>
    <cellStyle name="Normal 25 3 7 2" xfId="21974" xr:uid="{00000000-0005-0000-0000-0000D7550000}"/>
    <cellStyle name="Normal 25 3 7 2 2" xfId="21975" xr:uid="{00000000-0005-0000-0000-0000D8550000}"/>
    <cellStyle name="Normal 25 3 7 3" xfId="21976" xr:uid="{00000000-0005-0000-0000-0000D9550000}"/>
    <cellStyle name="Normal 25 3 8" xfId="21977" xr:uid="{00000000-0005-0000-0000-0000DA550000}"/>
    <cellStyle name="Normal 25 3 8 2" xfId="21978" xr:uid="{00000000-0005-0000-0000-0000DB550000}"/>
    <cellStyle name="Normal 25 3 8 2 2" xfId="21979" xr:uid="{00000000-0005-0000-0000-0000DC550000}"/>
    <cellStyle name="Normal 25 3 8 3" xfId="21980" xr:uid="{00000000-0005-0000-0000-0000DD550000}"/>
    <cellStyle name="Normal 25 3 9" xfId="21981" xr:uid="{00000000-0005-0000-0000-0000DE550000}"/>
    <cellStyle name="Normal 25 3 9 2" xfId="21982" xr:uid="{00000000-0005-0000-0000-0000DF550000}"/>
    <cellStyle name="Normal 25 4" xfId="21983" xr:uid="{00000000-0005-0000-0000-0000E0550000}"/>
    <cellStyle name="Normal 25 4 2" xfId="21984" xr:uid="{00000000-0005-0000-0000-0000E1550000}"/>
    <cellStyle name="Normal 25 4 2 2" xfId="21985" xr:uid="{00000000-0005-0000-0000-0000E2550000}"/>
    <cellStyle name="Normal 25 4 2 2 2" xfId="21986" xr:uid="{00000000-0005-0000-0000-0000E3550000}"/>
    <cellStyle name="Normal 25 4 2 2 2 2" xfId="21987" xr:uid="{00000000-0005-0000-0000-0000E4550000}"/>
    <cellStyle name="Normal 25 4 2 2 3" xfId="21988" xr:uid="{00000000-0005-0000-0000-0000E5550000}"/>
    <cellStyle name="Normal 25 4 2 3" xfId="21989" xr:uid="{00000000-0005-0000-0000-0000E6550000}"/>
    <cellStyle name="Normal 25 4 2 3 2" xfId="21990" xr:uid="{00000000-0005-0000-0000-0000E7550000}"/>
    <cellStyle name="Normal 25 4 2 3 2 2" xfId="21991" xr:uid="{00000000-0005-0000-0000-0000E8550000}"/>
    <cellStyle name="Normal 25 4 2 3 3" xfId="21992" xr:uid="{00000000-0005-0000-0000-0000E9550000}"/>
    <cellStyle name="Normal 25 4 2 4" xfId="21993" xr:uid="{00000000-0005-0000-0000-0000EA550000}"/>
    <cellStyle name="Normal 25 4 2 4 2" xfId="21994" xr:uid="{00000000-0005-0000-0000-0000EB550000}"/>
    <cellStyle name="Normal 25 4 2 4 2 2" xfId="21995" xr:uid="{00000000-0005-0000-0000-0000EC550000}"/>
    <cellStyle name="Normal 25 4 2 4 3" xfId="21996" xr:uid="{00000000-0005-0000-0000-0000ED550000}"/>
    <cellStyle name="Normal 25 4 2 5" xfId="21997" xr:uid="{00000000-0005-0000-0000-0000EE550000}"/>
    <cellStyle name="Normal 25 4 2 5 2" xfId="21998" xr:uid="{00000000-0005-0000-0000-0000EF550000}"/>
    <cellStyle name="Normal 25 4 2 6" xfId="21999" xr:uid="{00000000-0005-0000-0000-0000F0550000}"/>
    <cellStyle name="Normal 25 4 2 6 2" xfId="22000" xr:uid="{00000000-0005-0000-0000-0000F1550000}"/>
    <cellStyle name="Normal 25 4 2 7" xfId="22001" xr:uid="{00000000-0005-0000-0000-0000F2550000}"/>
    <cellStyle name="Normal 25 4 3" xfId="22002" xr:uid="{00000000-0005-0000-0000-0000F3550000}"/>
    <cellStyle name="Normal 25 4 3 2" xfId="22003" xr:uid="{00000000-0005-0000-0000-0000F4550000}"/>
    <cellStyle name="Normal 25 4 3 2 2" xfId="22004" xr:uid="{00000000-0005-0000-0000-0000F5550000}"/>
    <cellStyle name="Normal 25 4 3 2 2 2" xfId="22005" xr:uid="{00000000-0005-0000-0000-0000F6550000}"/>
    <cellStyle name="Normal 25 4 3 2 3" xfId="22006" xr:uid="{00000000-0005-0000-0000-0000F7550000}"/>
    <cellStyle name="Normal 25 4 3 3" xfId="22007" xr:uid="{00000000-0005-0000-0000-0000F8550000}"/>
    <cellStyle name="Normal 25 4 3 3 2" xfId="22008" xr:uid="{00000000-0005-0000-0000-0000F9550000}"/>
    <cellStyle name="Normal 25 4 3 3 2 2" xfId="22009" xr:uid="{00000000-0005-0000-0000-0000FA550000}"/>
    <cellStyle name="Normal 25 4 3 3 3" xfId="22010" xr:uid="{00000000-0005-0000-0000-0000FB550000}"/>
    <cellStyle name="Normal 25 4 3 4" xfId="22011" xr:uid="{00000000-0005-0000-0000-0000FC550000}"/>
    <cellStyle name="Normal 25 4 3 4 2" xfId="22012" xr:uid="{00000000-0005-0000-0000-0000FD550000}"/>
    <cellStyle name="Normal 25 4 3 4 2 2" xfId="22013" xr:uid="{00000000-0005-0000-0000-0000FE550000}"/>
    <cellStyle name="Normal 25 4 3 4 3" xfId="22014" xr:uid="{00000000-0005-0000-0000-0000FF550000}"/>
    <cellStyle name="Normal 25 4 3 5" xfId="22015" xr:uid="{00000000-0005-0000-0000-000000560000}"/>
    <cellStyle name="Normal 25 4 3 5 2" xfId="22016" xr:uid="{00000000-0005-0000-0000-000001560000}"/>
    <cellStyle name="Normal 25 4 3 6" xfId="22017" xr:uid="{00000000-0005-0000-0000-000002560000}"/>
    <cellStyle name="Normal 25 4 3 6 2" xfId="22018" xr:uid="{00000000-0005-0000-0000-000003560000}"/>
    <cellStyle name="Normal 25 4 3 7" xfId="22019" xr:uid="{00000000-0005-0000-0000-000004560000}"/>
    <cellStyle name="Normal 25 4 4" xfId="22020" xr:uid="{00000000-0005-0000-0000-000005560000}"/>
    <cellStyle name="Normal 25 4 4 2" xfId="22021" xr:uid="{00000000-0005-0000-0000-000006560000}"/>
    <cellStyle name="Normal 25 4 4 2 2" xfId="22022" xr:uid="{00000000-0005-0000-0000-000007560000}"/>
    <cellStyle name="Normal 25 4 4 3" xfId="22023" xr:uid="{00000000-0005-0000-0000-000008560000}"/>
    <cellStyle name="Normal 25 4 5" xfId="22024" xr:uid="{00000000-0005-0000-0000-000009560000}"/>
    <cellStyle name="Normal 25 4 5 2" xfId="22025" xr:uid="{00000000-0005-0000-0000-00000A560000}"/>
    <cellStyle name="Normal 25 4 5 2 2" xfId="22026" xr:uid="{00000000-0005-0000-0000-00000B560000}"/>
    <cellStyle name="Normal 25 4 5 3" xfId="22027" xr:uid="{00000000-0005-0000-0000-00000C560000}"/>
    <cellStyle name="Normal 25 4 6" xfId="22028" xr:uid="{00000000-0005-0000-0000-00000D560000}"/>
    <cellStyle name="Normal 25 4 6 2" xfId="22029" xr:uid="{00000000-0005-0000-0000-00000E560000}"/>
    <cellStyle name="Normal 25 4 6 2 2" xfId="22030" xr:uid="{00000000-0005-0000-0000-00000F560000}"/>
    <cellStyle name="Normal 25 4 6 3" xfId="22031" xr:uid="{00000000-0005-0000-0000-000010560000}"/>
    <cellStyle name="Normal 25 4 7" xfId="22032" xr:uid="{00000000-0005-0000-0000-000011560000}"/>
    <cellStyle name="Normal 25 4 7 2" xfId="22033" xr:uid="{00000000-0005-0000-0000-000012560000}"/>
    <cellStyle name="Normal 25 4 8" xfId="22034" xr:uid="{00000000-0005-0000-0000-000013560000}"/>
    <cellStyle name="Normal 25 4 8 2" xfId="22035" xr:uid="{00000000-0005-0000-0000-000014560000}"/>
    <cellStyle name="Normal 25 4 9" xfId="22036" xr:uid="{00000000-0005-0000-0000-000015560000}"/>
    <cellStyle name="Normal 25 5" xfId="22037" xr:uid="{00000000-0005-0000-0000-000016560000}"/>
    <cellStyle name="Normal 25 5 2" xfId="22038" xr:uid="{00000000-0005-0000-0000-000017560000}"/>
    <cellStyle name="Normal 25 5 2 2" xfId="22039" xr:uid="{00000000-0005-0000-0000-000018560000}"/>
    <cellStyle name="Normal 25 5 2 2 2" xfId="22040" xr:uid="{00000000-0005-0000-0000-000019560000}"/>
    <cellStyle name="Normal 25 5 2 2 2 2" xfId="22041" xr:uid="{00000000-0005-0000-0000-00001A560000}"/>
    <cellStyle name="Normal 25 5 2 2 3" xfId="22042" xr:uid="{00000000-0005-0000-0000-00001B560000}"/>
    <cellStyle name="Normal 25 5 2 3" xfId="22043" xr:uid="{00000000-0005-0000-0000-00001C560000}"/>
    <cellStyle name="Normal 25 5 2 3 2" xfId="22044" xr:uid="{00000000-0005-0000-0000-00001D560000}"/>
    <cellStyle name="Normal 25 5 2 3 2 2" xfId="22045" xr:uid="{00000000-0005-0000-0000-00001E560000}"/>
    <cellStyle name="Normal 25 5 2 3 3" xfId="22046" xr:uid="{00000000-0005-0000-0000-00001F560000}"/>
    <cellStyle name="Normal 25 5 2 4" xfId="22047" xr:uid="{00000000-0005-0000-0000-000020560000}"/>
    <cellStyle name="Normal 25 5 2 4 2" xfId="22048" xr:uid="{00000000-0005-0000-0000-000021560000}"/>
    <cellStyle name="Normal 25 5 2 4 2 2" xfId="22049" xr:uid="{00000000-0005-0000-0000-000022560000}"/>
    <cellStyle name="Normal 25 5 2 4 3" xfId="22050" xr:uid="{00000000-0005-0000-0000-000023560000}"/>
    <cellStyle name="Normal 25 5 2 5" xfId="22051" xr:uid="{00000000-0005-0000-0000-000024560000}"/>
    <cellStyle name="Normal 25 5 2 5 2" xfId="22052" xr:uid="{00000000-0005-0000-0000-000025560000}"/>
    <cellStyle name="Normal 25 5 2 6" xfId="22053" xr:uid="{00000000-0005-0000-0000-000026560000}"/>
    <cellStyle name="Normal 25 5 2 6 2" xfId="22054" xr:uid="{00000000-0005-0000-0000-000027560000}"/>
    <cellStyle name="Normal 25 5 2 7" xfId="22055" xr:uid="{00000000-0005-0000-0000-000028560000}"/>
    <cellStyle name="Normal 25 5 3" xfId="22056" xr:uid="{00000000-0005-0000-0000-000029560000}"/>
    <cellStyle name="Normal 25 5 3 2" xfId="22057" xr:uid="{00000000-0005-0000-0000-00002A560000}"/>
    <cellStyle name="Normal 25 5 3 2 2" xfId="22058" xr:uid="{00000000-0005-0000-0000-00002B560000}"/>
    <cellStyle name="Normal 25 5 3 3" xfId="22059" xr:uid="{00000000-0005-0000-0000-00002C560000}"/>
    <cellStyle name="Normal 25 5 4" xfId="22060" xr:uid="{00000000-0005-0000-0000-00002D560000}"/>
    <cellStyle name="Normal 25 5 4 2" xfId="22061" xr:uid="{00000000-0005-0000-0000-00002E560000}"/>
    <cellStyle name="Normal 25 5 4 2 2" xfId="22062" xr:uid="{00000000-0005-0000-0000-00002F560000}"/>
    <cellStyle name="Normal 25 5 4 3" xfId="22063" xr:uid="{00000000-0005-0000-0000-000030560000}"/>
    <cellStyle name="Normal 25 5 5" xfId="22064" xr:uid="{00000000-0005-0000-0000-000031560000}"/>
    <cellStyle name="Normal 25 5 5 2" xfId="22065" xr:uid="{00000000-0005-0000-0000-000032560000}"/>
    <cellStyle name="Normal 25 5 5 2 2" xfId="22066" xr:uid="{00000000-0005-0000-0000-000033560000}"/>
    <cellStyle name="Normal 25 5 5 3" xfId="22067" xr:uid="{00000000-0005-0000-0000-000034560000}"/>
    <cellStyle name="Normal 25 5 6" xfId="22068" xr:uid="{00000000-0005-0000-0000-000035560000}"/>
    <cellStyle name="Normal 25 5 6 2" xfId="22069" xr:uid="{00000000-0005-0000-0000-000036560000}"/>
    <cellStyle name="Normal 25 5 7" xfId="22070" xr:uid="{00000000-0005-0000-0000-000037560000}"/>
    <cellStyle name="Normal 25 5 7 2" xfId="22071" xr:uid="{00000000-0005-0000-0000-000038560000}"/>
    <cellStyle name="Normal 25 5 8" xfId="22072" xr:uid="{00000000-0005-0000-0000-000039560000}"/>
    <cellStyle name="Normal 25 6" xfId="22073" xr:uid="{00000000-0005-0000-0000-00003A560000}"/>
    <cellStyle name="Normal 25 6 2" xfId="22074" xr:uid="{00000000-0005-0000-0000-00003B560000}"/>
    <cellStyle name="Normal 25 6 2 2" xfId="22075" xr:uid="{00000000-0005-0000-0000-00003C560000}"/>
    <cellStyle name="Normal 25 6 2 2 2" xfId="22076" xr:uid="{00000000-0005-0000-0000-00003D560000}"/>
    <cellStyle name="Normal 25 6 2 3" xfId="22077" xr:uid="{00000000-0005-0000-0000-00003E560000}"/>
    <cellStyle name="Normal 25 6 3" xfId="22078" xr:uid="{00000000-0005-0000-0000-00003F560000}"/>
    <cellStyle name="Normal 25 6 3 2" xfId="22079" xr:uid="{00000000-0005-0000-0000-000040560000}"/>
    <cellStyle name="Normal 25 6 3 2 2" xfId="22080" xr:uid="{00000000-0005-0000-0000-000041560000}"/>
    <cellStyle name="Normal 25 6 3 3" xfId="22081" xr:uid="{00000000-0005-0000-0000-000042560000}"/>
    <cellStyle name="Normal 25 6 4" xfId="22082" xr:uid="{00000000-0005-0000-0000-000043560000}"/>
    <cellStyle name="Normal 25 6 4 2" xfId="22083" xr:uid="{00000000-0005-0000-0000-000044560000}"/>
    <cellStyle name="Normal 25 6 4 2 2" xfId="22084" xr:uid="{00000000-0005-0000-0000-000045560000}"/>
    <cellStyle name="Normal 25 6 4 3" xfId="22085" xr:uid="{00000000-0005-0000-0000-000046560000}"/>
    <cellStyle name="Normal 25 6 5" xfId="22086" xr:uid="{00000000-0005-0000-0000-000047560000}"/>
    <cellStyle name="Normal 25 6 5 2" xfId="22087" xr:uid="{00000000-0005-0000-0000-000048560000}"/>
    <cellStyle name="Normal 25 6 6" xfId="22088" xr:uid="{00000000-0005-0000-0000-000049560000}"/>
    <cellStyle name="Normal 25 6 6 2" xfId="22089" xr:uid="{00000000-0005-0000-0000-00004A560000}"/>
    <cellStyle name="Normal 25 6 7" xfId="22090" xr:uid="{00000000-0005-0000-0000-00004B560000}"/>
    <cellStyle name="Normal 25 7" xfId="22091" xr:uid="{00000000-0005-0000-0000-00004C560000}"/>
    <cellStyle name="Normal 25 7 2" xfId="22092" xr:uid="{00000000-0005-0000-0000-00004D560000}"/>
    <cellStyle name="Normal 25 7 2 2" xfId="22093" xr:uid="{00000000-0005-0000-0000-00004E560000}"/>
    <cellStyle name="Normal 25 7 2 2 2" xfId="22094" xr:uid="{00000000-0005-0000-0000-00004F560000}"/>
    <cellStyle name="Normal 25 7 2 3" xfId="22095" xr:uid="{00000000-0005-0000-0000-000050560000}"/>
    <cellStyle name="Normal 25 7 3" xfId="22096" xr:uid="{00000000-0005-0000-0000-000051560000}"/>
    <cellStyle name="Normal 25 7 3 2" xfId="22097" xr:uid="{00000000-0005-0000-0000-000052560000}"/>
    <cellStyle name="Normal 25 7 3 2 2" xfId="22098" xr:uid="{00000000-0005-0000-0000-000053560000}"/>
    <cellStyle name="Normal 25 7 3 3" xfId="22099" xr:uid="{00000000-0005-0000-0000-000054560000}"/>
    <cellStyle name="Normal 25 7 4" xfId="22100" xr:uid="{00000000-0005-0000-0000-000055560000}"/>
    <cellStyle name="Normal 25 7 4 2" xfId="22101" xr:uid="{00000000-0005-0000-0000-000056560000}"/>
    <cellStyle name="Normal 25 7 4 2 2" xfId="22102" xr:uid="{00000000-0005-0000-0000-000057560000}"/>
    <cellStyle name="Normal 25 7 4 3" xfId="22103" xr:uid="{00000000-0005-0000-0000-000058560000}"/>
    <cellStyle name="Normal 25 7 5" xfId="22104" xr:uid="{00000000-0005-0000-0000-000059560000}"/>
    <cellStyle name="Normal 25 7 5 2" xfId="22105" xr:uid="{00000000-0005-0000-0000-00005A560000}"/>
    <cellStyle name="Normal 25 7 6" xfId="22106" xr:uid="{00000000-0005-0000-0000-00005B560000}"/>
    <cellStyle name="Normal 25 7 6 2" xfId="22107" xr:uid="{00000000-0005-0000-0000-00005C560000}"/>
    <cellStyle name="Normal 25 7 7" xfId="22108" xr:uid="{00000000-0005-0000-0000-00005D560000}"/>
    <cellStyle name="Normal 25 8" xfId="22109" xr:uid="{00000000-0005-0000-0000-00005E560000}"/>
    <cellStyle name="Normal 25 8 2" xfId="22110" xr:uid="{00000000-0005-0000-0000-00005F560000}"/>
    <cellStyle name="Normal 25 8 2 2" xfId="22111" xr:uid="{00000000-0005-0000-0000-000060560000}"/>
    <cellStyle name="Normal 25 8 3" xfId="22112" xr:uid="{00000000-0005-0000-0000-000061560000}"/>
    <cellStyle name="Normal 25 9" xfId="22113" xr:uid="{00000000-0005-0000-0000-000062560000}"/>
    <cellStyle name="Normal 25 9 2" xfId="22114" xr:uid="{00000000-0005-0000-0000-000063560000}"/>
    <cellStyle name="Normal 25 9 2 2" xfId="22115" xr:uid="{00000000-0005-0000-0000-000064560000}"/>
    <cellStyle name="Normal 25 9 3" xfId="22116" xr:uid="{00000000-0005-0000-0000-000065560000}"/>
    <cellStyle name="Normal 25_Confidential Information" xfId="22117" xr:uid="{00000000-0005-0000-0000-000066560000}"/>
    <cellStyle name="Normal 26" xfId="22118" xr:uid="{00000000-0005-0000-0000-000067560000}"/>
    <cellStyle name="Normal 26 10" xfId="22119" xr:uid="{00000000-0005-0000-0000-000068560000}"/>
    <cellStyle name="Normal 26 10 2" xfId="22120" xr:uid="{00000000-0005-0000-0000-000069560000}"/>
    <cellStyle name="Normal 26 10 2 2" xfId="22121" xr:uid="{00000000-0005-0000-0000-00006A560000}"/>
    <cellStyle name="Normal 26 10 3" xfId="22122" xr:uid="{00000000-0005-0000-0000-00006B560000}"/>
    <cellStyle name="Normal 26 11" xfId="22123" xr:uid="{00000000-0005-0000-0000-00006C560000}"/>
    <cellStyle name="Normal 26 11 2" xfId="22124" xr:uid="{00000000-0005-0000-0000-00006D560000}"/>
    <cellStyle name="Normal 26 12" xfId="22125" xr:uid="{00000000-0005-0000-0000-00006E560000}"/>
    <cellStyle name="Normal 26 12 2" xfId="22126" xr:uid="{00000000-0005-0000-0000-00006F560000}"/>
    <cellStyle name="Normal 26 13" xfId="22127" xr:uid="{00000000-0005-0000-0000-000070560000}"/>
    <cellStyle name="Normal 26 2" xfId="22128" xr:uid="{00000000-0005-0000-0000-000071560000}"/>
    <cellStyle name="Normal 26 2 10" xfId="22129" xr:uid="{00000000-0005-0000-0000-000072560000}"/>
    <cellStyle name="Normal 26 2 10 2" xfId="22130" xr:uid="{00000000-0005-0000-0000-000073560000}"/>
    <cellStyle name="Normal 26 2 11" xfId="22131" xr:uid="{00000000-0005-0000-0000-000074560000}"/>
    <cellStyle name="Normal 26 2 2" xfId="22132" xr:uid="{00000000-0005-0000-0000-000075560000}"/>
    <cellStyle name="Normal 26 2 2 2" xfId="22133" xr:uid="{00000000-0005-0000-0000-000076560000}"/>
    <cellStyle name="Normal 26 2 2 2 2" xfId="22134" xr:uid="{00000000-0005-0000-0000-000077560000}"/>
    <cellStyle name="Normal 26 2 2 2 2 2" xfId="22135" xr:uid="{00000000-0005-0000-0000-000078560000}"/>
    <cellStyle name="Normal 26 2 2 2 2 2 2" xfId="22136" xr:uid="{00000000-0005-0000-0000-000079560000}"/>
    <cellStyle name="Normal 26 2 2 2 2 3" xfId="22137" xr:uid="{00000000-0005-0000-0000-00007A560000}"/>
    <cellStyle name="Normal 26 2 2 2 3" xfId="22138" xr:uid="{00000000-0005-0000-0000-00007B560000}"/>
    <cellStyle name="Normal 26 2 2 2 3 2" xfId="22139" xr:uid="{00000000-0005-0000-0000-00007C560000}"/>
    <cellStyle name="Normal 26 2 2 2 3 2 2" xfId="22140" xr:uid="{00000000-0005-0000-0000-00007D560000}"/>
    <cellStyle name="Normal 26 2 2 2 3 3" xfId="22141" xr:uid="{00000000-0005-0000-0000-00007E560000}"/>
    <cellStyle name="Normal 26 2 2 2 4" xfId="22142" xr:uid="{00000000-0005-0000-0000-00007F560000}"/>
    <cellStyle name="Normal 26 2 2 2 4 2" xfId="22143" xr:uid="{00000000-0005-0000-0000-000080560000}"/>
    <cellStyle name="Normal 26 2 2 2 4 2 2" xfId="22144" xr:uid="{00000000-0005-0000-0000-000081560000}"/>
    <cellStyle name="Normal 26 2 2 2 4 3" xfId="22145" xr:uid="{00000000-0005-0000-0000-000082560000}"/>
    <cellStyle name="Normal 26 2 2 2 5" xfId="22146" xr:uid="{00000000-0005-0000-0000-000083560000}"/>
    <cellStyle name="Normal 26 2 2 2 5 2" xfId="22147" xr:uid="{00000000-0005-0000-0000-000084560000}"/>
    <cellStyle name="Normal 26 2 2 2 6" xfId="22148" xr:uid="{00000000-0005-0000-0000-000085560000}"/>
    <cellStyle name="Normal 26 2 2 2 6 2" xfId="22149" xr:uid="{00000000-0005-0000-0000-000086560000}"/>
    <cellStyle name="Normal 26 2 2 2 7" xfId="22150" xr:uid="{00000000-0005-0000-0000-000087560000}"/>
    <cellStyle name="Normal 26 2 2 3" xfId="22151" xr:uid="{00000000-0005-0000-0000-000088560000}"/>
    <cellStyle name="Normal 26 2 2 3 2" xfId="22152" xr:uid="{00000000-0005-0000-0000-000089560000}"/>
    <cellStyle name="Normal 26 2 2 3 2 2" xfId="22153" xr:uid="{00000000-0005-0000-0000-00008A560000}"/>
    <cellStyle name="Normal 26 2 2 3 2 2 2" xfId="22154" xr:uid="{00000000-0005-0000-0000-00008B560000}"/>
    <cellStyle name="Normal 26 2 2 3 2 3" xfId="22155" xr:uid="{00000000-0005-0000-0000-00008C560000}"/>
    <cellStyle name="Normal 26 2 2 3 3" xfId="22156" xr:uid="{00000000-0005-0000-0000-00008D560000}"/>
    <cellStyle name="Normal 26 2 2 3 3 2" xfId="22157" xr:uid="{00000000-0005-0000-0000-00008E560000}"/>
    <cellStyle name="Normal 26 2 2 3 3 2 2" xfId="22158" xr:uid="{00000000-0005-0000-0000-00008F560000}"/>
    <cellStyle name="Normal 26 2 2 3 3 3" xfId="22159" xr:uid="{00000000-0005-0000-0000-000090560000}"/>
    <cellStyle name="Normal 26 2 2 3 4" xfId="22160" xr:uid="{00000000-0005-0000-0000-000091560000}"/>
    <cellStyle name="Normal 26 2 2 3 4 2" xfId="22161" xr:uid="{00000000-0005-0000-0000-000092560000}"/>
    <cellStyle name="Normal 26 2 2 3 4 2 2" xfId="22162" xr:uid="{00000000-0005-0000-0000-000093560000}"/>
    <cellStyle name="Normal 26 2 2 3 4 3" xfId="22163" xr:uid="{00000000-0005-0000-0000-000094560000}"/>
    <cellStyle name="Normal 26 2 2 3 5" xfId="22164" xr:uid="{00000000-0005-0000-0000-000095560000}"/>
    <cellStyle name="Normal 26 2 2 3 5 2" xfId="22165" xr:uid="{00000000-0005-0000-0000-000096560000}"/>
    <cellStyle name="Normal 26 2 2 3 6" xfId="22166" xr:uid="{00000000-0005-0000-0000-000097560000}"/>
    <cellStyle name="Normal 26 2 2 3 6 2" xfId="22167" xr:uid="{00000000-0005-0000-0000-000098560000}"/>
    <cellStyle name="Normal 26 2 2 3 7" xfId="22168" xr:uid="{00000000-0005-0000-0000-000099560000}"/>
    <cellStyle name="Normal 26 2 2 4" xfId="22169" xr:uid="{00000000-0005-0000-0000-00009A560000}"/>
    <cellStyle name="Normal 26 2 2 4 2" xfId="22170" xr:uid="{00000000-0005-0000-0000-00009B560000}"/>
    <cellStyle name="Normal 26 2 2 4 2 2" xfId="22171" xr:uid="{00000000-0005-0000-0000-00009C560000}"/>
    <cellStyle name="Normal 26 2 2 4 3" xfId="22172" xr:uid="{00000000-0005-0000-0000-00009D560000}"/>
    <cellStyle name="Normal 26 2 2 5" xfId="22173" xr:uid="{00000000-0005-0000-0000-00009E560000}"/>
    <cellStyle name="Normal 26 2 2 5 2" xfId="22174" xr:uid="{00000000-0005-0000-0000-00009F560000}"/>
    <cellStyle name="Normal 26 2 2 5 2 2" xfId="22175" xr:uid="{00000000-0005-0000-0000-0000A0560000}"/>
    <cellStyle name="Normal 26 2 2 5 3" xfId="22176" xr:uid="{00000000-0005-0000-0000-0000A1560000}"/>
    <cellStyle name="Normal 26 2 2 6" xfId="22177" xr:uid="{00000000-0005-0000-0000-0000A2560000}"/>
    <cellStyle name="Normal 26 2 2 6 2" xfId="22178" xr:uid="{00000000-0005-0000-0000-0000A3560000}"/>
    <cellStyle name="Normal 26 2 2 6 2 2" xfId="22179" xr:uid="{00000000-0005-0000-0000-0000A4560000}"/>
    <cellStyle name="Normal 26 2 2 6 3" xfId="22180" xr:uid="{00000000-0005-0000-0000-0000A5560000}"/>
    <cellStyle name="Normal 26 2 2 7" xfId="22181" xr:uid="{00000000-0005-0000-0000-0000A6560000}"/>
    <cellStyle name="Normal 26 2 2 7 2" xfId="22182" xr:uid="{00000000-0005-0000-0000-0000A7560000}"/>
    <cellStyle name="Normal 26 2 2 8" xfId="22183" xr:uid="{00000000-0005-0000-0000-0000A8560000}"/>
    <cellStyle name="Normal 26 2 2 8 2" xfId="22184" xr:uid="{00000000-0005-0000-0000-0000A9560000}"/>
    <cellStyle name="Normal 26 2 2 9" xfId="22185" xr:uid="{00000000-0005-0000-0000-0000AA560000}"/>
    <cellStyle name="Normal 26 2 3" xfId="22186" xr:uid="{00000000-0005-0000-0000-0000AB560000}"/>
    <cellStyle name="Normal 26 2 3 2" xfId="22187" xr:uid="{00000000-0005-0000-0000-0000AC560000}"/>
    <cellStyle name="Normal 26 2 3 2 2" xfId="22188" xr:uid="{00000000-0005-0000-0000-0000AD560000}"/>
    <cellStyle name="Normal 26 2 3 2 2 2" xfId="22189" xr:uid="{00000000-0005-0000-0000-0000AE560000}"/>
    <cellStyle name="Normal 26 2 3 2 2 2 2" xfId="22190" xr:uid="{00000000-0005-0000-0000-0000AF560000}"/>
    <cellStyle name="Normal 26 2 3 2 2 3" xfId="22191" xr:uid="{00000000-0005-0000-0000-0000B0560000}"/>
    <cellStyle name="Normal 26 2 3 2 3" xfId="22192" xr:uid="{00000000-0005-0000-0000-0000B1560000}"/>
    <cellStyle name="Normal 26 2 3 2 3 2" xfId="22193" xr:uid="{00000000-0005-0000-0000-0000B2560000}"/>
    <cellStyle name="Normal 26 2 3 2 3 2 2" xfId="22194" xr:uid="{00000000-0005-0000-0000-0000B3560000}"/>
    <cellStyle name="Normal 26 2 3 2 3 3" xfId="22195" xr:uid="{00000000-0005-0000-0000-0000B4560000}"/>
    <cellStyle name="Normal 26 2 3 2 4" xfId="22196" xr:uid="{00000000-0005-0000-0000-0000B5560000}"/>
    <cellStyle name="Normal 26 2 3 2 4 2" xfId="22197" xr:uid="{00000000-0005-0000-0000-0000B6560000}"/>
    <cellStyle name="Normal 26 2 3 2 4 2 2" xfId="22198" xr:uid="{00000000-0005-0000-0000-0000B7560000}"/>
    <cellStyle name="Normal 26 2 3 2 4 3" xfId="22199" xr:uid="{00000000-0005-0000-0000-0000B8560000}"/>
    <cellStyle name="Normal 26 2 3 2 5" xfId="22200" xr:uid="{00000000-0005-0000-0000-0000B9560000}"/>
    <cellStyle name="Normal 26 2 3 2 5 2" xfId="22201" xr:uid="{00000000-0005-0000-0000-0000BA560000}"/>
    <cellStyle name="Normal 26 2 3 2 6" xfId="22202" xr:uid="{00000000-0005-0000-0000-0000BB560000}"/>
    <cellStyle name="Normal 26 2 3 2 6 2" xfId="22203" xr:uid="{00000000-0005-0000-0000-0000BC560000}"/>
    <cellStyle name="Normal 26 2 3 2 7" xfId="22204" xr:uid="{00000000-0005-0000-0000-0000BD560000}"/>
    <cellStyle name="Normal 26 2 3 3" xfId="22205" xr:uid="{00000000-0005-0000-0000-0000BE560000}"/>
    <cellStyle name="Normal 26 2 3 3 2" xfId="22206" xr:uid="{00000000-0005-0000-0000-0000BF560000}"/>
    <cellStyle name="Normal 26 2 3 3 2 2" xfId="22207" xr:uid="{00000000-0005-0000-0000-0000C0560000}"/>
    <cellStyle name="Normal 26 2 3 3 3" xfId="22208" xr:uid="{00000000-0005-0000-0000-0000C1560000}"/>
    <cellStyle name="Normal 26 2 3 4" xfId="22209" xr:uid="{00000000-0005-0000-0000-0000C2560000}"/>
    <cellStyle name="Normal 26 2 3 4 2" xfId="22210" xr:uid="{00000000-0005-0000-0000-0000C3560000}"/>
    <cellStyle name="Normal 26 2 3 4 2 2" xfId="22211" xr:uid="{00000000-0005-0000-0000-0000C4560000}"/>
    <cellStyle name="Normal 26 2 3 4 3" xfId="22212" xr:uid="{00000000-0005-0000-0000-0000C5560000}"/>
    <cellStyle name="Normal 26 2 3 5" xfId="22213" xr:uid="{00000000-0005-0000-0000-0000C6560000}"/>
    <cellStyle name="Normal 26 2 3 5 2" xfId="22214" xr:uid="{00000000-0005-0000-0000-0000C7560000}"/>
    <cellStyle name="Normal 26 2 3 5 2 2" xfId="22215" xr:uid="{00000000-0005-0000-0000-0000C8560000}"/>
    <cellStyle name="Normal 26 2 3 5 3" xfId="22216" xr:uid="{00000000-0005-0000-0000-0000C9560000}"/>
    <cellStyle name="Normal 26 2 3 6" xfId="22217" xr:uid="{00000000-0005-0000-0000-0000CA560000}"/>
    <cellStyle name="Normal 26 2 3 6 2" xfId="22218" xr:uid="{00000000-0005-0000-0000-0000CB560000}"/>
    <cellStyle name="Normal 26 2 3 7" xfId="22219" xr:uid="{00000000-0005-0000-0000-0000CC560000}"/>
    <cellStyle name="Normal 26 2 3 7 2" xfId="22220" xr:uid="{00000000-0005-0000-0000-0000CD560000}"/>
    <cellStyle name="Normal 26 2 3 8" xfId="22221" xr:uid="{00000000-0005-0000-0000-0000CE560000}"/>
    <cellStyle name="Normal 26 2 4" xfId="22222" xr:uid="{00000000-0005-0000-0000-0000CF560000}"/>
    <cellStyle name="Normal 26 2 4 2" xfId="22223" xr:uid="{00000000-0005-0000-0000-0000D0560000}"/>
    <cellStyle name="Normal 26 2 4 2 2" xfId="22224" xr:uid="{00000000-0005-0000-0000-0000D1560000}"/>
    <cellStyle name="Normal 26 2 4 2 2 2" xfId="22225" xr:uid="{00000000-0005-0000-0000-0000D2560000}"/>
    <cellStyle name="Normal 26 2 4 2 3" xfId="22226" xr:uid="{00000000-0005-0000-0000-0000D3560000}"/>
    <cellStyle name="Normal 26 2 4 3" xfId="22227" xr:uid="{00000000-0005-0000-0000-0000D4560000}"/>
    <cellStyle name="Normal 26 2 4 3 2" xfId="22228" xr:uid="{00000000-0005-0000-0000-0000D5560000}"/>
    <cellStyle name="Normal 26 2 4 3 2 2" xfId="22229" xr:uid="{00000000-0005-0000-0000-0000D6560000}"/>
    <cellStyle name="Normal 26 2 4 3 3" xfId="22230" xr:uid="{00000000-0005-0000-0000-0000D7560000}"/>
    <cellStyle name="Normal 26 2 4 4" xfId="22231" xr:uid="{00000000-0005-0000-0000-0000D8560000}"/>
    <cellStyle name="Normal 26 2 4 4 2" xfId="22232" xr:uid="{00000000-0005-0000-0000-0000D9560000}"/>
    <cellStyle name="Normal 26 2 4 4 2 2" xfId="22233" xr:uid="{00000000-0005-0000-0000-0000DA560000}"/>
    <cellStyle name="Normal 26 2 4 4 3" xfId="22234" xr:uid="{00000000-0005-0000-0000-0000DB560000}"/>
    <cellStyle name="Normal 26 2 4 5" xfId="22235" xr:uid="{00000000-0005-0000-0000-0000DC560000}"/>
    <cellStyle name="Normal 26 2 4 5 2" xfId="22236" xr:uid="{00000000-0005-0000-0000-0000DD560000}"/>
    <cellStyle name="Normal 26 2 4 6" xfId="22237" xr:uid="{00000000-0005-0000-0000-0000DE560000}"/>
    <cellStyle name="Normal 26 2 4 6 2" xfId="22238" xr:uid="{00000000-0005-0000-0000-0000DF560000}"/>
    <cellStyle name="Normal 26 2 4 7" xfId="22239" xr:uid="{00000000-0005-0000-0000-0000E0560000}"/>
    <cellStyle name="Normal 26 2 5" xfId="22240" xr:uid="{00000000-0005-0000-0000-0000E1560000}"/>
    <cellStyle name="Normal 26 2 5 2" xfId="22241" xr:uid="{00000000-0005-0000-0000-0000E2560000}"/>
    <cellStyle name="Normal 26 2 5 2 2" xfId="22242" xr:uid="{00000000-0005-0000-0000-0000E3560000}"/>
    <cellStyle name="Normal 26 2 5 2 2 2" xfId="22243" xr:uid="{00000000-0005-0000-0000-0000E4560000}"/>
    <cellStyle name="Normal 26 2 5 2 3" xfId="22244" xr:uid="{00000000-0005-0000-0000-0000E5560000}"/>
    <cellStyle name="Normal 26 2 5 3" xfId="22245" xr:uid="{00000000-0005-0000-0000-0000E6560000}"/>
    <cellStyle name="Normal 26 2 5 3 2" xfId="22246" xr:uid="{00000000-0005-0000-0000-0000E7560000}"/>
    <cellStyle name="Normal 26 2 5 3 2 2" xfId="22247" xr:uid="{00000000-0005-0000-0000-0000E8560000}"/>
    <cellStyle name="Normal 26 2 5 3 3" xfId="22248" xr:uid="{00000000-0005-0000-0000-0000E9560000}"/>
    <cellStyle name="Normal 26 2 5 4" xfId="22249" xr:uid="{00000000-0005-0000-0000-0000EA560000}"/>
    <cellStyle name="Normal 26 2 5 4 2" xfId="22250" xr:uid="{00000000-0005-0000-0000-0000EB560000}"/>
    <cellStyle name="Normal 26 2 5 4 2 2" xfId="22251" xr:uid="{00000000-0005-0000-0000-0000EC560000}"/>
    <cellStyle name="Normal 26 2 5 4 3" xfId="22252" xr:uid="{00000000-0005-0000-0000-0000ED560000}"/>
    <cellStyle name="Normal 26 2 5 5" xfId="22253" xr:uid="{00000000-0005-0000-0000-0000EE560000}"/>
    <cellStyle name="Normal 26 2 5 5 2" xfId="22254" xr:uid="{00000000-0005-0000-0000-0000EF560000}"/>
    <cellStyle name="Normal 26 2 5 6" xfId="22255" xr:uid="{00000000-0005-0000-0000-0000F0560000}"/>
    <cellStyle name="Normal 26 2 5 6 2" xfId="22256" xr:uid="{00000000-0005-0000-0000-0000F1560000}"/>
    <cellStyle name="Normal 26 2 5 7" xfId="22257" xr:uid="{00000000-0005-0000-0000-0000F2560000}"/>
    <cellStyle name="Normal 26 2 6" xfId="22258" xr:uid="{00000000-0005-0000-0000-0000F3560000}"/>
    <cellStyle name="Normal 26 2 6 2" xfId="22259" xr:uid="{00000000-0005-0000-0000-0000F4560000}"/>
    <cellStyle name="Normal 26 2 6 2 2" xfId="22260" xr:uid="{00000000-0005-0000-0000-0000F5560000}"/>
    <cellStyle name="Normal 26 2 6 3" xfId="22261" xr:uid="{00000000-0005-0000-0000-0000F6560000}"/>
    <cellStyle name="Normal 26 2 7" xfId="22262" xr:uid="{00000000-0005-0000-0000-0000F7560000}"/>
    <cellStyle name="Normal 26 2 7 2" xfId="22263" xr:uid="{00000000-0005-0000-0000-0000F8560000}"/>
    <cellStyle name="Normal 26 2 7 2 2" xfId="22264" xr:uid="{00000000-0005-0000-0000-0000F9560000}"/>
    <cellStyle name="Normal 26 2 7 3" xfId="22265" xr:uid="{00000000-0005-0000-0000-0000FA560000}"/>
    <cellStyle name="Normal 26 2 8" xfId="22266" xr:uid="{00000000-0005-0000-0000-0000FB560000}"/>
    <cellStyle name="Normal 26 2 8 2" xfId="22267" xr:uid="{00000000-0005-0000-0000-0000FC560000}"/>
    <cellStyle name="Normal 26 2 8 2 2" xfId="22268" xr:uid="{00000000-0005-0000-0000-0000FD560000}"/>
    <cellStyle name="Normal 26 2 8 3" xfId="22269" xr:uid="{00000000-0005-0000-0000-0000FE560000}"/>
    <cellStyle name="Normal 26 2 9" xfId="22270" xr:uid="{00000000-0005-0000-0000-0000FF560000}"/>
    <cellStyle name="Normal 26 2 9 2" xfId="22271" xr:uid="{00000000-0005-0000-0000-000000570000}"/>
    <cellStyle name="Normal 26 3" xfId="22272" xr:uid="{00000000-0005-0000-0000-000001570000}"/>
    <cellStyle name="Normal 26 3 10" xfId="22273" xr:uid="{00000000-0005-0000-0000-000002570000}"/>
    <cellStyle name="Normal 26 3 10 2" xfId="22274" xr:uid="{00000000-0005-0000-0000-000003570000}"/>
    <cellStyle name="Normal 26 3 11" xfId="22275" xr:uid="{00000000-0005-0000-0000-000004570000}"/>
    <cellStyle name="Normal 26 3 2" xfId="22276" xr:uid="{00000000-0005-0000-0000-000005570000}"/>
    <cellStyle name="Normal 26 3 2 2" xfId="22277" xr:uid="{00000000-0005-0000-0000-000006570000}"/>
    <cellStyle name="Normal 26 3 2 2 2" xfId="22278" xr:uid="{00000000-0005-0000-0000-000007570000}"/>
    <cellStyle name="Normal 26 3 2 2 2 2" xfId="22279" xr:uid="{00000000-0005-0000-0000-000008570000}"/>
    <cellStyle name="Normal 26 3 2 2 2 2 2" xfId="22280" xr:uid="{00000000-0005-0000-0000-000009570000}"/>
    <cellStyle name="Normal 26 3 2 2 2 3" xfId="22281" xr:uid="{00000000-0005-0000-0000-00000A570000}"/>
    <cellStyle name="Normal 26 3 2 2 3" xfId="22282" xr:uid="{00000000-0005-0000-0000-00000B570000}"/>
    <cellStyle name="Normal 26 3 2 2 3 2" xfId="22283" xr:uid="{00000000-0005-0000-0000-00000C570000}"/>
    <cellStyle name="Normal 26 3 2 2 3 2 2" xfId="22284" xr:uid="{00000000-0005-0000-0000-00000D570000}"/>
    <cellStyle name="Normal 26 3 2 2 3 3" xfId="22285" xr:uid="{00000000-0005-0000-0000-00000E570000}"/>
    <cellStyle name="Normal 26 3 2 2 4" xfId="22286" xr:uid="{00000000-0005-0000-0000-00000F570000}"/>
    <cellStyle name="Normal 26 3 2 2 4 2" xfId="22287" xr:uid="{00000000-0005-0000-0000-000010570000}"/>
    <cellStyle name="Normal 26 3 2 2 4 2 2" xfId="22288" xr:uid="{00000000-0005-0000-0000-000011570000}"/>
    <cellStyle name="Normal 26 3 2 2 4 3" xfId="22289" xr:uid="{00000000-0005-0000-0000-000012570000}"/>
    <cellStyle name="Normal 26 3 2 2 5" xfId="22290" xr:uid="{00000000-0005-0000-0000-000013570000}"/>
    <cellStyle name="Normal 26 3 2 2 5 2" xfId="22291" xr:uid="{00000000-0005-0000-0000-000014570000}"/>
    <cellStyle name="Normal 26 3 2 2 6" xfId="22292" xr:uid="{00000000-0005-0000-0000-000015570000}"/>
    <cellStyle name="Normal 26 3 2 2 6 2" xfId="22293" xr:uid="{00000000-0005-0000-0000-000016570000}"/>
    <cellStyle name="Normal 26 3 2 2 7" xfId="22294" xr:uid="{00000000-0005-0000-0000-000017570000}"/>
    <cellStyle name="Normal 26 3 2 3" xfId="22295" xr:uid="{00000000-0005-0000-0000-000018570000}"/>
    <cellStyle name="Normal 26 3 2 3 2" xfId="22296" xr:uid="{00000000-0005-0000-0000-000019570000}"/>
    <cellStyle name="Normal 26 3 2 3 2 2" xfId="22297" xr:uid="{00000000-0005-0000-0000-00001A570000}"/>
    <cellStyle name="Normal 26 3 2 3 2 2 2" xfId="22298" xr:uid="{00000000-0005-0000-0000-00001B570000}"/>
    <cellStyle name="Normal 26 3 2 3 2 3" xfId="22299" xr:uid="{00000000-0005-0000-0000-00001C570000}"/>
    <cellStyle name="Normal 26 3 2 3 3" xfId="22300" xr:uid="{00000000-0005-0000-0000-00001D570000}"/>
    <cellStyle name="Normal 26 3 2 3 3 2" xfId="22301" xr:uid="{00000000-0005-0000-0000-00001E570000}"/>
    <cellStyle name="Normal 26 3 2 3 3 2 2" xfId="22302" xr:uid="{00000000-0005-0000-0000-00001F570000}"/>
    <cellStyle name="Normal 26 3 2 3 3 3" xfId="22303" xr:uid="{00000000-0005-0000-0000-000020570000}"/>
    <cellStyle name="Normal 26 3 2 3 4" xfId="22304" xr:uid="{00000000-0005-0000-0000-000021570000}"/>
    <cellStyle name="Normal 26 3 2 3 4 2" xfId="22305" xr:uid="{00000000-0005-0000-0000-000022570000}"/>
    <cellStyle name="Normal 26 3 2 3 4 2 2" xfId="22306" xr:uid="{00000000-0005-0000-0000-000023570000}"/>
    <cellStyle name="Normal 26 3 2 3 4 3" xfId="22307" xr:uid="{00000000-0005-0000-0000-000024570000}"/>
    <cellStyle name="Normal 26 3 2 3 5" xfId="22308" xr:uid="{00000000-0005-0000-0000-000025570000}"/>
    <cellStyle name="Normal 26 3 2 3 5 2" xfId="22309" xr:uid="{00000000-0005-0000-0000-000026570000}"/>
    <cellStyle name="Normal 26 3 2 3 6" xfId="22310" xr:uid="{00000000-0005-0000-0000-000027570000}"/>
    <cellStyle name="Normal 26 3 2 3 6 2" xfId="22311" xr:uid="{00000000-0005-0000-0000-000028570000}"/>
    <cellStyle name="Normal 26 3 2 3 7" xfId="22312" xr:uid="{00000000-0005-0000-0000-000029570000}"/>
    <cellStyle name="Normal 26 3 2 4" xfId="22313" xr:uid="{00000000-0005-0000-0000-00002A570000}"/>
    <cellStyle name="Normal 26 3 2 4 2" xfId="22314" xr:uid="{00000000-0005-0000-0000-00002B570000}"/>
    <cellStyle name="Normal 26 3 2 4 2 2" xfId="22315" xr:uid="{00000000-0005-0000-0000-00002C570000}"/>
    <cellStyle name="Normal 26 3 2 4 3" xfId="22316" xr:uid="{00000000-0005-0000-0000-00002D570000}"/>
    <cellStyle name="Normal 26 3 2 5" xfId="22317" xr:uid="{00000000-0005-0000-0000-00002E570000}"/>
    <cellStyle name="Normal 26 3 2 5 2" xfId="22318" xr:uid="{00000000-0005-0000-0000-00002F570000}"/>
    <cellStyle name="Normal 26 3 2 5 2 2" xfId="22319" xr:uid="{00000000-0005-0000-0000-000030570000}"/>
    <cellStyle name="Normal 26 3 2 5 3" xfId="22320" xr:uid="{00000000-0005-0000-0000-000031570000}"/>
    <cellStyle name="Normal 26 3 2 6" xfId="22321" xr:uid="{00000000-0005-0000-0000-000032570000}"/>
    <cellStyle name="Normal 26 3 2 6 2" xfId="22322" xr:uid="{00000000-0005-0000-0000-000033570000}"/>
    <cellStyle name="Normal 26 3 2 6 2 2" xfId="22323" xr:uid="{00000000-0005-0000-0000-000034570000}"/>
    <cellStyle name="Normal 26 3 2 6 3" xfId="22324" xr:uid="{00000000-0005-0000-0000-000035570000}"/>
    <cellStyle name="Normal 26 3 2 7" xfId="22325" xr:uid="{00000000-0005-0000-0000-000036570000}"/>
    <cellStyle name="Normal 26 3 2 7 2" xfId="22326" xr:uid="{00000000-0005-0000-0000-000037570000}"/>
    <cellStyle name="Normal 26 3 2 8" xfId="22327" xr:uid="{00000000-0005-0000-0000-000038570000}"/>
    <cellStyle name="Normal 26 3 2 8 2" xfId="22328" xr:uid="{00000000-0005-0000-0000-000039570000}"/>
    <cellStyle name="Normal 26 3 2 9" xfId="22329" xr:uid="{00000000-0005-0000-0000-00003A570000}"/>
    <cellStyle name="Normal 26 3 3" xfId="22330" xr:uid="{00000000-0005-0000-0000-00003B570000}"/>
    <cellStyle name="Normal 26 3 3 2" xfId="22331" xr:uid="{00000000-0005-0000-0000-00003C570000}"/>
    <cellStyle name="Normal 26 3 3 2 2" xfId="22332" xr:uid="{00000000-0005-0000-0000-00003D570000}"/>
    <cellStyle name="Normal 26 3 3 2 2 2" xfId="22333" xr:uid="{00000000-0005-0000-0000-00003E570000}"/>
    <cellStyle name="Normal 26 3 3 2 2 2 2" xfId="22334" xr:uid="{00000000-0005-0000-0000-00003F570000}"/>
    <cellStyle name="Normal 26 3 3 2 2 3" xfId="22335" xr:uid="{00000000-0005-0000-0000-000040570000}"/>
    <cellStyle name="Normal 26 3 3 2 3" xfId="22336" xr:uid="{00000000-0005-0000-0000-000041570000}"/>
    <cellStyle name="Normal 26 3 3 2 3 2" xfId="22337" xr:uid="{00000000-0005-0000-0000-000042570000}"/>
    <cellStyle name="Normal 26 3 3 2 3 2 2" xfId="22338" xr:uid="{00000000-0005-0000-0000-000043570000}"/>
    <cellStyle name="Normal 26 3 3 2 3 3" xfId="22339" xr:uid="{00000000-0005-0000-0000-000044570000}"/>
    <cellStyle name="Normal 26 3 3 2 4" xfId="22340" xr:uid="{00000000-0005-0000-0000-000045570000}"/>
    <cellStyle name="Normal 26 3 3 2 4 2" xfId="22341" xr:uid="{00000000-0005-0000-0000-000046570000}"/>
    <cellStyle name="Normal 26 3 3 2 4 2 2" xfId="22342" xr:uid="{00000000-0005-0000-0000-000047570000}"/>
    <cellStyle name="Normal 26 3 3 2 4 3" xfId="22343" xr:uid="{00000000-0005-0000-0000-000048570000}"/>
    <cellStyle name="Normal 26 3 3 2 5" xfId="22344" xr:uid="{00000000-0005-0000-0000-000049570000}"/>
    <cellStyle name="Normal 26 3 3 2 5 2" xfId="22345" xr:uid="{00000000-0005-0000-0000-00004A570000}"/>
    <cellStyle name="Normal 26 3 3 2 6" xfId="22346" xr:uid="{00000000-0005-0000-0000-00004B570000}"/>
    <cellStyle name="Normal 26 3 3 2 6 2" xfId="22347" xr:uid="{00000000-0005-0000-0000-00004C570000}"/>
    <cellStyle name="Normal 26 3 3 2 7" xfId="22348" xr:uid="{00000000-0005-0000-0000-00004D570000}"/>
    <cellStyle name="Normal 26 3 3 3" xfId="22349" xr:uid="{00000000-0005-0000-0000-00004E570000}"/>
    <cellStyle name="Normal 26 3 3 3 2" xfId="22350" xr:uid="{00000000-0005-0000-0000-00004F570000}"/>
    <cellStyle name="Normal 26 3 3 3 2 2" xfId="22351" xr:uid="{00000000-0005-0000-0000-000050570000}"/>
    <cellStyle name="Normal 26 3 3 3 3" xfId="22352" xr:uid="{00000000-0005-0000-0000-000051570000}"/>
    <cellStyle name="Normal 26 3 3 4" xfId="22353" xr:uid="{00000000-0005-0000-0000-000052570000}"/>
    <cellStyle name="Normal 26 3 3 4 2" xfId="22354" xr:uid="{00000000-0005-0000-0000-000053570000}"/>
    <cellStyle name="Normal 26 3 3 4 2 2" xfId="22355" xr:uid="{00000000-0005-0000-0000-000054570000}"/>
    <cellStyle name="Normal 26 3 3 4 3" xfId="22356" xr:uid="{00000000-0005-0000-0000-000055570000}"/>
    <cellStyle name="Normal 26 3 3 5" xfId="22357" xr:uid="{00000000-0005-0000-0000-000056570000}"/>
    <cellStyle name="Normal 26 3 3 5 2" xfId="22358" xr:uid="{00000000-0005-0000-0000-000057570000}"/>
    <cellStyle name="Normal 26 3 3 5 2 2" xfId="22359" xr:uid="{00000000-0005-0000-0000-000058570000}"/>
    <cellStyle name="Normal 26 3 3 5 3" xfId="22360" xr:uid="{00000000-0005-0000-0000-000059570000}"/>
    <cellStyle name="Normal 26 3 3 6" xfId="22361" xr:uid="{00000000-0005-0000-0000-00005A570000}"/>
    <cellStyle name="Normal 26 3 3 6 2" xfId="22362" xr:uid="{00000000-0005-0000-0000-00005B570000}"/>
    <cellStyle name="Normal 26 3 3 7" xfId="22363" xr:uid="{00000000-0005-0000-0000-00005C570000}"/>
    <cellStyle name="Normal 26 3 3 7 2" xfId="22364" xr:uid="{00000000-0005-0000-0000-00005D570000}"/>
    <cellStyle name="Normal 26 3 3 8" xfId="22365" xr:uid="{00000000-0005-0000-0000-00005E570000}"/>
    <cellStyle name="Normal 26 3 4" xfId="22366" xr:uid="{00000000-0005-0000-0000-00005F570000}"/>
    <cellStyle name="Normal 26 3 4 2" xfId="22367" xr:uid="{00000000-0005-0000-0000-000060570000}"/>
    <cellStyle name="Normal 26 3 4 2 2" xfId="22368" xr:uid="{00000000-0005-0000-0000-000061570000}"/>
    <cellStyle name="Normal 26 3 4 2 2 2" xfId="22369" xr:uid="{00000000-0005-0000-0000-000062570000}"/>
    <cellStyle name="Normal 26 3 4 2 3" xfId="22370" xr:uid="{00000000-0005-0000-0000-000063570000}"/>
    <cellStyle name="Normal 26 3 4 3" xfId="22371" xr:uid="{00000000-0005-0000-0000-000064570000}"/>
    <cellStyle name="Normal 26 3 4 3 2" xfId="22372" xr:uid="{00000000-0005-0000-0000-000065570000}"/>
    <cellStyle name="Normal 26 3 4 3 2 2" xfId="22373" xr:uid="{00000000-0005-0000-0000-000066570000}"/>
    <cellStyle name="Normal 26 3 4 3 3" xfId="22374" xr:uid="{00000000-0005-0000-0000-000067570000}"/>
    <cellStyle name="Normal 26 3 4 4" xfId="22375" xr:uid="{00000000-0005-0000-0000-000068570000}"/>
    <cellStyle name="Normal 26 3 4 4 2" xfId="22376" xr:uid="{00000000-0005-0000-0000-000069570000}"/>
    <cellStyle name="Normal 26 3 4 4 2 2" xfId="22377" xr:uid="{00000000-0005-0000-0000-00006A570000}"/>
    <cellStyle name="Normal 26 3 4 4 3" xfId="22378" xr:uid="{00000000-0005-0000-0000-00006B570000}"/>
    <cellStyle name="Normal 26 3 4 5" xfId="22379" xr:uid="{00000000-0005-0000-0000-00006C570000}"/>
    <cellStyle name="Normal 26 3 4 5 2" xfId="22380" xr:uid="{00000000-0005-0000-0000-00006D570000}"/>
    <cellStyle name="Normal 26 3 4 6" xfId="22381" xr:uid="{00000000-0005-0000-0000-00006E570000}"/>
    <cellStyle name="Normal 26 3 4 6 2" xfId="22382" xr:uid="{00000000-0005-0000-0000-00006F570000}"/>
    <cellStyle name="Normal 26 3 4 7" xfId="22383" xr:uid="{00000000-0005-0000-0000-000070570000}"/>
    <cellStyle name="Normal 26 3 5" xfId="22384" xr:uid="{00000000-0005-0000-0000-000071570000}"/>
    <cellStyle name="Normal 26 3 5 2" xfId="22385" xr:uid="{00000000-0005-0000-0000-000072570000}"/>
    <cellStyle name="Normal 26 3 5 2 2" xfId="22386" xr:uid="{00000000-0005-0000-0000-000073570000}"/>
    <cellStyle name="Normal 26 3 5 2 2 2" xfId="22387" xr:uid="{00000000-0005-0000-0000-000074570000}"/>
    <cellStyle name="Normal 26 3 5 2 3" xfId="22388" xr:uid="{00000000-0005-0000-0000-000075570000}"/>
    <cellStyle name="Normal 26 3 5 3" xfId="22389" xr:uid="{00000000-0005-0000-0000-000076570000}"/>
    <cellStyle name="Normal 26 3 5 3 2" xfId="22390" xr:uid="{00000000-0005-0000-0000-000077570000}"/>
    <cellStyle name="Normal 26 3 5 3 2 2" xfId="22391" xr:uid="{00000000-0005-0000-0000-000078570000}"/>
    <cellStyle name="Normal 26 3 5 3 3" xfId="22392" xr:uid="{00000000-0005-0000-0000-000079570000}"/>
    <cellStyle name="Normal 26 3 5 4" xfId="22393" xr:uid="{00000000-0005-0000-0000-00007A570000}"/>
    <cellStyle name="Normal 26 3 5 4 2" xfId="22394" xr:uid="{00000000-0005-0000-0000-00007B570000}"/>
    <cellStyle name="Normal 26 3 5 4 2 2" xfId="22395" xr:uid="{00000000-0005-0000-0000-00007C570000}"/>
    <cellStyle name="Normal 26 3 5 4 3" xfId="22396" xr:uid="{00000000-0005-0000-0000-00007D570000}"/>
    <cellStyle name="Normal 26 3 5 5" xfId="22397" xr:uid="{00000000-0005-0000-0000-00007E570000}"/>
    <cellStyle name="Normal 26 3 5 5 2" xfId="22398" xr:uid="{00000000-0005-0000-0000-00007F570000}"/>
    <cellStyle name="Normal 26 3 5 6" xfId="22399" xr:uid="{00000000-0005-0000-0000-000080570000}"/>
    <cellStyle name="Normal 26 3 5 6 2" xfId="22400" xr:uid="{00000000-0005-0000-0000-000081570000}"/>
    <cellStyle name="Normal 26 3 5 7" xfId="22401" xr:uid="{00000000-0005-0000-0000-000082570000}"/>
    <cellStyle name="Normal 26 3 6" xfId="22402" xr:uid="{00000000-0005-0000-0000-000083570000}"/>
    <cellStyle name="Normal 26 3 6 2" xfId="22403" xr:uid="{00000000-0005-0000-0000-000084570000}"/>
    <cellStyle name="Normal 26 3 6 2 2" xfId="22404" xr:uid="{00000000-0005-0000-0000-000085570000}"/>
    <cellStyle name="Normal 26 3 6 3" xfId="22405" xr:uid="{00000000-0005-0000-0000-000086570000}"/>
    <cellStyle name="Normal 26 3 7" xfId="22406" xr:uid="{00000000-0005-0000-0000-000087570000}"/>
    <cellStyle name="Normal 26 3 7 2" xfId="22407" xr:uid="{00000000-0005-0000-0000-000088570000}"/>
    <cellStyle name="Normal 26 3 7 2 2" xfId="22408" xr:uid="{00000000-0005-0000-0000-000089570000}"/>
    <cellStyle name="Normal 26 3 7 3" xfId="22409" xr:uid="{00000000-0005-0000-0000-00008A570000}"/>
    <cellStyle name="Normal 26 3 8" xfId="22410" xr:uid="{00000000-0005-0000-0000-00008B570000}"/>
    <cellStyle name="Normal 26 3 8 2" xfId="22411" xr:uid="{00000000-0005-0000-0000-00008C570000}"/>
    <cellStyle name="Normal 26 3 8 2 2" xfId="22412" xr:uid="{00000000-0005-0000-0000-00008D570000}"/>
    <cellStyle name="Normal 26 3 8 3" xfId="22413" xr:uid="{00000000-0005-0000-0000-00008E570000}"/>
    <cellStyle name="Normal 26 3 9" xfId="22414" xr:uid="{00000000-0005-0000-0000-00008F570000}"/>
    <cellStyle name="Normal 26 3 9 2" xfId="22415" xr:uid="{00000000-0005-0000-0000-000090570000}"/>
    <cellStyle name="Normal 26 4" xfId="22416" xr:uid="{00000000-0005-0000-0000-000091570000}"/>
    <cellStyle name="Normal 26 4 2" xfId="22417" xr:uid="{00000000-0005-0000-0000-000092570000}"/>
    <cellStyle name="Normal 26 4 2 2" xfId="22418" xr:uid="{00000000-0005-0000-0000-000093570000}"/>
    <cellStyle name="Normal 26 4 2 2 2" xfId="22419" xr:uid="{00000000-0005-0000-0000-000094570000}"/>
    <cellStyle name="Normal 26 4 2 2 2 2" xfId="22420" xr:uid="{00000000-0005-0000-0000-000095570000}"/>
    <cellStyle name="Normal 26 4 2 2 3" xfId="22421" xr:uid="{00000000-0005-0000-0000-000096570000}"/>
    <cellStyle name="Normal 26 4 2 3" xfId="22422" xr:uid="{00000000-0005-0000-0000-000097570000}"/>
    <cellStyle name="Normal 26 4 2 3 2" xfId="22423" xr:uid="{00000000-0005-0000-0000-000098570000}"/>
    <cellStyle name="Normal 26 4 2 3 2 2" xfId="22424" xr:uid="{00000000-0005-0000-0000-000099570000}"/>
    <cellStyle name="Normal 26 4 2 3 3" xfId="22425" xr:uid="{00000000-0005-0000-0000-00009A570000}"/>
    <cellStyle name="Normal 26 4 2 4" xfId="22426" xr:uid="{00000000-0005-0000-0000-00009B570000}"/>
    <cellStyle name="Normal 26 4 2 4 2" xfId="22427" xr:uid="{00000000-0005-0000-0000-00009C570000}"/>
    <cellStyle name="Normal 26 4 2 4 2 2" xfId="22428" xr:uid="{00000000-0005-0000-0000-00009D570000}"/>
    <cellStyle name="Normal 26 4 2 4 3" xfId="22429" xr:uid="{00000000-0005-0000-0000-00009E570000}"/>
    <cellStyle name="Normal 26 4 2 5" xfId="22430" xr:uid="{00000000-0005-0000-0000-00009F570000}"/>
    <cellStyle name="Normal 26 4 2 5 2" xfId="22431" xr:uid="{00000000-0005-0000-0000-0000A0570000}"/>
    <cellStyle name="Normal 26 4 2 6" xfId="22432" xr:uid="{00000000-0005-0000-0000-0000A1570000}"/>
    <cellStyle name="Normal 26 4 2 6 2" xfId="22433" xr:uid="{00000000-0005-0000-0000-0000A2570000}"/>
    <cellStyle name="Normal 26 4 2 7" xfId="22434" xr:uid="{00000000-0005-0000-0000-0000A3570000}"/>
    <cellStyle name="Normal 26 4 3" xfId="22435" xr:uid="{00000000-0005-0000-0000-0000A4570000}"/>
    <cellStyle name="Normal 26 4 3 2" xfId="22436" xr:uid="{00000000-0005-0000-0000-0000A5570000}"/>
    <cellStyle name="Normal 26 4 3 2 2" xfId="22437" xr:uid="{00000000-0005-0000-0000-0000A6570000}"/>
    <cellStyle name="Normal 26 4 3 2 2 2" xfId="22438" xr:uid="{00000000-0005-0000-0000-0000A7570000}"/>
    <cellStyle name="Normal 26 4 3 2 3" xfId="22439" xr:uid="{00000000-0005-0000-0000-0000A8570000}"/>
    <cellStyle name="Normal 26 4 3 3" xfId="22440" xr:uid="{00000000-0005-0000-0000-0000A9570000}"/>
    <cellStyle name="Normal 26 4 3 3 2" xfId="22441" xr:uid="{00000000-0005-0000-0000-0000AA570000}"/>
    <cellStyle name="Normal 26 4 3 3 2 2" xfId="22442" xr:uid="{00000000-0005-0000-0000-0000AB570000}"/>
    <cellStyle name="Normal 26 4 3 3 3" xfId="22443" xr:uid="{00000000-0005-0000-0000-0000AC570000}"/>
    <cellStyle name="Normal 26 4 3 4" xfId="22444" xr:uid="{00000000-0005-0000-0000-0000AD570000}"/>
    <cellStyle name="Normal 26 4 3 4 2" xfId="22445" xr:uid="{00000000-0005-0000-0000-0000AE570000}"/>
    <cellStyle name="Normal 26 4 3 4 2 2" xfId="22446" xr:uid="{00000000-0005-0000-0000-0000AF570000}"/>
    <cellStyle name="Normal 26 4 3 4 3" xfId="22447" xr:uid="{00000000-0005-0000-0000-0000B0570000}"/>
    <cellStyle name="Normal 26 4 3 5" xfId="22448" xr:uid="{00000000-0005-0000-0000-0000B1570000}"/>
    <cellStyle name="Normal 26 4 3 5 2" xfId="22449" xr:uid="{00000000-0005-0000-0000-0000B2570000}"/>
    <cellStyle name="Normal 26 4 3 6" xfId="22450" xr:uid="{00000000-0005-0000-0000-0000B3570000}"/>
    <cellStyle name="Normal 26 4 3 6 2" xfId="22451" xr:uid="{00000000-0005-0000-0000-0000B4570000}"/>
    <cellStyle name="Normal 26 4 3 7" xfId="22452" xr:uid="{00000000-0005-0000-0000-0000B5570000}"/>
    <cellStyle name="Normal 26 4 4" xfId="22453" xr:uid="{00000000-0005-0000-0000-0000B6570000}"/>
    <cellStyle name="Normal 26 4 4 2" xfId="22454" xr:uid="{00000000-0005-0000-0000-0000B7570000}"/>
    <cellStyle name="Normal 26 4 4 2 2" xfId="22455" xr:uid="{00000000-0005-0000-0000-0000B8570000}"/>
    <cellStyle name="Normal 26 4 4 3" xfId="22456" xr:uid="{00000000-0005-0000-0000-0000B9570000}"/>
    <cellStyle name="Normal 26 4 5" xfId="22457" xr:uid="{00000000-0005-0000-0000-0000BA570000}"/>
    <cellStyle name="Normal 26 4 5 2" xfId="22458" xr:uid="{00000000-0005-0000-0000-0000BB570000}"/>
    <cellStyle name="Normal 26 4 5 2 2" xfId="22459" xr:uid="{00000000-0005-0000-0000-0000BC570000}"/>
    <cellStyle name="Normal 26 4 5 3" xfId="22460" xr:uid="{00000000-0005-0000-0000-0000BD570000}"/>
    <cellStyle name="Normal 26 4 6" xfId="22461" xr:uid="{00000000-0005-0000-0000-0000BE570000}"/>
    <cellStyle name="Normal 26 4 6 2" xfId="22462" xr:uid="{00000000-0005-0000-0000-0000BF570000}"/>
    <cellStyle name="Normal 26 4 6 2 2" xfId="22463" xr:uid="{00000000-0005-0000-0000-0000C0570000}"/>
    <cellStyle name="Normal 26 4 6 3" xfId="22464" xr:uid="{00000000-0005-0000-0000-0000C1570000}"/>
    <cellStyle name="Normal 26 4 7" xfId="22465" xr:uid="{00000000-0005-0000-0000-0000C2570000}"/>
    <cellStyle name="Normal 26 4 7 2" xfId="22466" xr:uid="{00000000-0005-0000-0000-0000C3570000}"/>
    <cellStyle name="Normal 26 4 8" xfId="22467" xr:uid="{00000000-0005-0000-0000-0000C4570000}"/>
    <cellStyle name="Normal 26 4 8 2" xfId="22468" xr:uid="{00000000-0005-0000-0000-0000C5570000}"/>
    <cellStyle name="Normal 26 4 9" xfId="22469" xr:uid="{00000000-0005-0000-0000-0000C6570000}"/>
    <cellStyle name="Normal 26 5" xfId="22470" xr:uid="{00000000-0005-0000-0000-0000C7570000}"/>
    <cellStyle name="Normal 26 5 2" xfId="22471" xr:uid="{00000000-0005-0000-0000-0000C8570000}"/>
    <cellStyle name="Normal 26 5 2 2" xfId="22472" xr:uid="{00000000-0005-0000-0000-0000C9570000}"/>
    <cellStyle name="Normal 26 5 2 2 2" xfId="22473" xr:uid="{00000000-0005-0000-0000-0000CA570000}"/>
    <cellStyle name="Normal 26 5 2 2 2 2" xfId="22474" xr:uid="{00000000-0005-0000-0000-0000CB570000}"/>
    <cellStyle name="Normal 26 5 2 2 3" xfId="22475" xr:uid="{00000000-0005-0000-0000-0000CC570000}"/>
    <cellStyle name="Normal 26 5 2 3" xfId="22476" xr:uid="{00000000-0005-0000-0000-0000CD570000}"/>
    <cellStyle name="Normal 26 5 2 3 2" xfId="22477" xr:uid="{00000000-0005-0000-0000-0000CE570000}"/>
    <cellStyle name="Normal 26 5 2 3 2 2" xfId="22478" xr:uid="{00000000-0005-0000-0000-0000CF570000}"/>
    <cellStyle name="Normal 26 5 2 3 3" xfId="22479" xr:uid="{00000000-0005-0000-0000-0000D0570000}"/>
    <cellStyle name="Normal 26 5 2 4" xfId="22480" xr:uid="{00000000-0005-0000-0000-0000D1570000}"/>
    <cellStyle name="Normal 26 5 2 4 2" xfId="22481" xr:uid="{00000000-0005-0000-0000-0000D2570000}"/>
    <cellStyle name="Normal 26 5 2 4 2 2" xfId="22482" xr:uid="{00000000-0005-0000-0000-0000D3570000}"/>
    <cellStyle name="Normal 26 5 2 4 3" xfId="22483" xr:uid="{00000000-0005-0000-0000-0000D4570000}"/>
    <cellStyle name="Normal 26 5 2 5" xfId="22484" xr:uid="{00000000-0005-0000-0000-0000D5570000}"/>
    <cellStyle name="Normal 26 5 2 5 2" xfId="22485" xr:uid="{00000000-0005-0000-0000-0000D6570000}"/>
    <cellStyle name="Normal 26 5 2 6" xfId="22486" xr:uid="{00000000-0005-0000-0000-0000D7570000}"/>
    <cellStyle name="Normal 26 5 2 6 2" xfId="22487" xr:uid="{00000000-0005-0000-0000-0000D8570000}"/>
    <cellStyle name="Normal 26 5 2 7" xfId="22488" xr:uid="{00000000-0005-0000-0000-0000D9570000}"/>
    <cellStyle name="Normal 26 5 3" xfId="22489" xr:uid="{00000000-0005-0000-0000-0000DA570000}"/>
    <cellStyle name="Normal 26 5 3 2" xfId="22490" xr:uid="{00000000-0005-0000-0000-0000DB570000}"/>
    <cellStyle name="Normal 26 5 3 2 2" xfId="22491" xr:uid="{00000000-0005-0000-0000-0000DC570000}"/>
    <cellStyle name="Normal 26 5 3 3" xfId="22492" xr:uid="{00000000-0005-0000-0000-0000DD570000}"/>
    <cellStyle name="Normal 26 5 4" xfId="22493" xr:uid="{00000000-0005-0000-0000-0000DE570000}"/>
    <cellStyle name="Normal 26 5 4 2" xfId="22494" xr:uid="{00000000-0005-0000-0000-0000DF570000}"/>
    <cellStyle name="Normal 26 5 4 2 2" xfId="22495" xr:uid="{00000000-0005-0000-0000-0000E0570000}"/>
    <cellStyle name="Normal 26 5 4 3" xfId="22496" xr:uid="{00000000-0005-0000-0000-0000E1570000}"/>
    <cellStyle name="Normal 26 5 5" xfId="22497" xr:uid="{00000000-0005-0000-0000-0000E2570000}"/>
    <cellStyle name="Normal 26 5 5 2" xfId="22498" xr:uid="{00000000-0005-0000-0000-0000E3570000}"/>
    <cellStyle name="Normal 26 5 5 2 2" xfId="22499" xr:uid="{00000000-0005-0000-0000-0000E4570000}"/>
    <cellStyle name="Normal 26 5 5 3" xfId="22500" xr:uid="{00000000-0005-0000-0000-0000E5570000}"/>
    <cellStyle name="Normal 26 5 6" xfId="22501" xr:uid="{00000000-0005-0000-0000-0000E6570000}"/>
    <cellStyle name="Normal 26 5 6 2" xfId="22502" xr:uid="{00000000-0005-0000-0000-0000E7570000}"/>
    <cellStyle name="Normal 26 5 7" xfId="22503" xr:uid="{00000000-0005-0000-0000-0000E8570000}"/>
    <cellStyle name="Normal 26 5 7 2" xfId="22504" xr:uid="{00000000-0005-0000-0000-0000E9570000}"/>
    <cellStyle name="Normal 26 5 8" xfId="22505" xr:uid="{00000000-0005-0000-0000-0000EA570000}"/>
    <cellStyle name="Normal 26 6" xfId="22506" xr:uid="{00000000-0005-0000-0000-0000EB570000}"/>
    <cellStyle name="Normal 26 6 2" xfId="22507" xr:uid="{00000000-0005-0000-0000-0000EC570000}"/>
    <cellStyle name="Normal 26 6 2 2" xfId="22508" xr:uid="{00000000-0005-0000-0000-0000ED570000}"/>
    <cellStyle name="Normal 26 6 2 2 2" xfId="22509" xr:uid="{00000000-0005-0000-0000-0000EE570000}"/>
    <cellStyle name="Normal 26 6 2 3" xfId="22510" xr:uid="{00000000-0005-0000-0000-0000EF570000}"/>
    <cellStyle name="Normal 26 6 3" xfId="22511" xr:uid="{00000000-0005-0000-0000-0000F0570000}"/>
    <cellStyle name="Normal 26 6 3 2" xfId="22512" xr:uid="{00000000-0005-0000-0000-0000F1570000}"/>
    <cellStyle name="Normal 26 6 3 2 2" xfId="22513" xr:uid="{00000000-0005-0000-0000-0000F2570000}"/>
    <cellStyle name="Normal 26 6 3 3" xfId="22514" xr:uid="{00000000-0005-0000-0000-0000F3570000}"/>
    <cellStyle name="Normal 26 6 4" xfId="22515" xr:uid="{00000000-0005-0000-0000-0000F4570000}"/>
    <cellStyle name="Normal 26 6 4 2" xfId="22516" xr:uid="{00000000-0005-0000-0000-0000F5570000}"/>
    <cellStyle name="Normal 26 6 4 2 2" xfId="22517" xr:uid="{00000000-0005-0000-0000-0000F6570000}"/>
    <cellStyle name="Normal 26 6 4 3" xfId="22518" xr:uid="{00000000-0005-0000-0000-0000F7570000}"/>
    <cellStyle name="Normal 26 6 5" xfId="22519" xr:uid="{00000000-0005-0000-0000-0000F8570000}"/>
    <cellStyle name="Normal 26 6 5 2" xfId="22520" xr:uid="{00000000-0005-0000-0000-0000F9570000}"/>
    <cellStyle name="Normal 26 6 6" xfId="22521" xr:uid="{00000000-0005-0000-0000-0000FA570000}"/>
    <cellStyle name="Normal 26 6 6 2" xfId="22522" xr:uid="{00000000-0005-0000-0000-0000FB570000}"/>
    <cellStyle name="Normal 26 6 7" xfId="22523" xr:uid="{00000000-0005-0000-0000-0000FC570000}"/>
    <cellStyle name="Normal 26 7" xfId="22524" xr:uid="{00000000-0005-0000-0000-0000FD570000}"/>
    <cellStyle name="Normal 26 7 2" xfId="22525" xr:uid="{00000000-0005-0000-0000-0000FE570000}"/>
    <cellStyle name="Normal 26 7 2 2" xfId="22526" xr:uid="{00000000-0005-0000-0000-0000FF570000}"/>
    <cellStyle name="Normal 26 7 2 2 2" xfId="22527" xr:uid="{00000000-0005-0000-0000-000000580000}"/>
    <cellStyle name="Normal 26 7 2 3" xfId="22528" xr:uid="{00000000-0005-0000-0000-000001580000}"/>
    <cellStyle name="Normal 26 7 3" xfId="22529" xr:uid="{00000000-0005-0000-0000-000002580000}"/>
    <cellStyle name="Normal 26 7 3 2" xfId="22530" xr:uid="{00000000-0005-0000-0000-000003580000}"/>
    <cellStyle name="Normal 26 7 3 2 2" xfId="22531" xr:uid="{00000000-0005-0000-0000-000004580000}"/>
    <cellStyle name="Normal 26 7 3 3" xfId="22532" xr:uid="{00000000-0005-0000-0000-000005580000}"/>
    <cellStyle name="Normal 26 7 4" xfId="22533" xr:uid="{00000000-0005-0000-0000-000006580000}"/>
    <cellStyle name="Normal 26 7 4 2" xfId="22534" xr:uid="{00000000-0005-0000-0000-000007580000}"/>
    <cellStyle name="Normal 26 7 4 2 2" xfId="22535" xr:uid="{00000000-0005-0000-0000-000008580000}"/>
    <cellStyle name="Normal 26 7 4 3" xfId="22536" xr:uid="{00000000-0005-0000-0000-000009580000}"/>
    <cellStyle name="Normal 26 7 5" xfId="22537" xr:uid="{00000000-0005-0000-0000-00000A580000}"/>
    <cellStyle name="Normal 26 7 5 2" xfId="22538" xr:uid="{00000000-0005-0000-0000-00000B580000}"/>
    <cellStyle name="Normal 26 7 6" xfId="22539" xr:uid="{00000000-0005-0000-0000-00000C580000}"/>
    <cellStyle name="Normal 26 7 6 2" xfId="22540" xr:uid="{00000000-0005-0000-0000-00000D580000}"/>
    <cellStyle name="Normal 26 7 7" xfId="22541" xr:uid="{00000000-0005-0000-0000-00000E580000}"/>
    <cellStyle name="Normal 26 8" xfId="22542" xr:uid="{00000000-0005-0000-0000-00000F580000}"/>
    <cellStyle name="Normal 26 8 2" xfId="22543" xr:uid="{00000000-0005-0000-0000-000010580000}"/>
    <cellStyle name="Normal 26 8 2 2" xfId="22544" xr:uid="{00000000-0005-0000-0000-000011580000}"/>
    <cellStyle name="Normal 26 8 3" xfId="22545" xr:uid="{00000000-0005-0000-0000-000012580000}"/>
    <cellStyle name="Normal 26 9" xfId="22546" xr:uid="{00000000-0005-0000-0000-000013580000}"/>
    <cellStyle name="Normal 26 9 2" xfId="22547" xr:uid="{00000000-0005-0000-0000-000014580000}"/>
    <cellStyle name="Normal 26 9 2 2" xfId="22548" xr:uid="{00000000-0005-0000-0000-000015580000}"/>
    <cellStyle name="Normal 26 9 3" xfId="22549" xr:uid="{00000000-0005-0000-0000-000016580000}"/>
    <cellStyle name="Normal 26_Confidential Information" xfId="22550" xr:uid="{00000000-0005-0000-0000-000017580000}"/>
    <cellStyle name="Normal 27" xfId="22551" xr:uid="{00000000-0005-0000-0000-000018580000}"/>
    <cellStyle name="Normal 28" xfId="22552" xr:uid="{00000000-0005-0000-0000-000019580000}"/>
    <cellStyle name="Normal 29" xfId="22553" xr:uid="{00000000-0005-0000-0000-00001A580000}"/>
    <cellStyle name="Normal 29 10" xfId="22554" xr:uid="{00000000-0005-0000-0000-00001B580000}"/>
    <cellStyle name="Normal 29 10 2" xfId="22555" xr:uid="{00000000-0005-0000-0000-00001C580000}"/>
    <cellStyle name="Normal 29 10 2 2" xfId="22556" xr:uid="{00000000-0005-0000-0000-00001D580000}"/>
    <cellStyle name="Normal 29 10 3" xfId="22557" xr:uid="{00000000-0005-0000-0000-00001E580000}"/>
    <cellStyle name="Normal 29 11" xfId="22558" xr:uid="{00000000-0005-0000-0000-00001F580000}"/>
    <cellStyle name="Normal 29 11 2" xfId="22559" xr:uid="{00000000-0005-0000-0000-000020580000}"/>
    <cellStyle name="Normal 29 12" xfId="22560" xr:uid="{00000000-0005-0000-0000-000021580000}"/>
    <cellStyle name="Normal 29 12 2" xfId="22561" xr:uid="{00000000-0005-0000-0000-000022580000}"/>
    <cellStyle name="Normal 29 13" xfId="22562" xr:uid="{00000000-0005-0000-0000-000023580000}"/>
    <cellStyle name="Normal 29 2" xfId="22563" xr:uid="{00000000-0005-0000-0000-000024580000}"/>
    <cellStyle name="Normal 29 2 10" xfId="22564" xr:uid="{00000000-0005-0000-0000-000025580000}"/>
    <cellStyle name="Normal 29 2 10 2" xfId="22565" xr:uid="{00000000-0005-0000-0000-000026580000}"/>
    <cellStyle name="Normal 29 2 11" xfId="22566" xr:uid="{00000000-0005-0000-0000-000027580000}"/>
    <cellStyle name="Normal 29 2 2" xfId="22567" xr:uid="{00000000-0005-0000-0000-000028580000}"/>
    <cellStyle name="Normal 29 2 2 2" xfId="22568" xr:uid="{00000000-0005-0000-0000-000029580000}"/>
    <cellStyle name="Normal 29 2 2 2 2" xfId="22569" xr:uid="{00000000-0005-0000-0000-00002A580000}"/>
    <cellStyle name="Normal 29 2 2 2 2 2" xfId="22570" xr:uid="{00000000-0005-0000-0000-00002B580000}"/>
    <cellStyle name="Normal 29 2 2 2 2 2 2" xfId="22571" xr:uid="{00000000-0005-0000-0000-00002C580000}"/>
    <cellStyle name="Normal 29 2 2 2 2 3" xfId="22572" xr:uid="{00000000-0005-0000-0000-00002D580000}"/>
    <cellStyle name="Normal 29 2 2 2 3" xfId="22573" xr:uid="{00000000-0005-0000-0000-00002E580000}"/>
    <cellStyle name="Normal 29 2 2 2 3 2" xfId="22574" xr:uid="{00000000-0005-0000-0000-00002F580000}"/>
    <cellStyle name="Normal 29 2 2 2 3 2 2" xfId="22575" xr:uid="{00000000-0005-0000-0000-000030580000}"/>
    <cellStyle name="Normal 29 2 2 2 3 3" xfId="22576" xr:uid="{00000000-0005-0000-0000-000031580000}"/>
    <cellStyle name="Normal 29 2 2 2 4" xfId="22577" xr:uid="{00000000-0005-0000-0000-000032580000}"/>
    <cellStyle name="Normal 29 2 2 2 4 2" xfId="22578" xr:uid="{00000000-0005-0000-0000-000033580000}"/>
    <cellStyle name="Normal 29 2 2 2 4 2 2" xfId="22579" xr:uid="{00000000-0005-0000-0000-000034580000}"/>
    <cellStyle name="Normal 29 2 2 2 4 3" xfId="22580" xr:uid="{00000000-0005-0000-0000-000035580000}"/>
    <cellStyle name="Normal 29 2 2 2 5" xfId="22581" xr:uid="{00000000-0005-0000-0000-000036580000}"/>
    <cellStyle name="Normal 29 2 2 2 5 2" xfId="22582" xr:uid="{00000000-0005-0000-0000-000037580000}"/>
    <cellStyle name="Normal 29 2 2 2 6" xfId="22583" xr:uid="{00000000-0005-0000-0000-000038580000}"/>
    <cellStyle name="Normal 29 2 2 2 6 2" xfId="22584" xr:uid="{00000000-0005-0000-0000-000039580000}"/>
    <cellStyle name="Normal 29 2 2 2 7" xfId="22585" xr:uid="{00000000-0005-0000-0000-00003A580000}"/>
    <cellStyle name="Normal 29 2 2 3" xfId="22586" xr:uid="{00000000-0005-0000-0000-00003B580000}"/>
    <cellStyle name="Normal 29 2 2 3 2" xfId="22587" xr:uid="{00000000-0005-0000-0000-00003C580000}"/>
    <cellStyle name="Normal 29 2 2 3 2 2" xfId="22588" xr:uid="{00000000-0005-0000-0000-00003D580000}"/>
    <cellStyle name="Normal 29 2 2 3 2 2 2" xfId="22589" xr:uid="{00000000-0005-0000-0000-00003E580000}"/>
    <cellStyle name="Normal 29 2 2 3 2 3" xfId="22590" xr:uid="{00000000-0005-0000-0000-00003F580000}"/>
    <cellStyle name="Normal 29 2 2 3 3" xfId="22591" xr:uid="{00000000-0005-0000-0000-000040580000}"/>
    <cellStyle name="Normal 29 2 2 3 3 2" xfId="22592" xr:uid="{00000000-0005-0000-0000-000041580000}"/>
    <cellStyle name="Normal 29 2 2 3 3 2 2" xfId="22593" xr:uid="{00000000-0005-0000-0000-000042580000}"/>
    <cellStyle name="Normal 29 2 2 3 3 3" xfId="22594" xr:uid="{00000000-0005-0000-0000-000043580000}"/>
    <cellStyle name="Normal 29 2 2 3 4" xfId="22595" xr:uid="{00000000-0005-0000-0000-000044580000}"/>
    <cellStyle name="Normal 29 2 2 3 4 2" xfId="22596" xr:uid="{00000000-0005-0000-0000-000045580000}"/>
    <cellStyle name="Normal 29 2 2 3 4 2 2" xfId="22597" xr:uid="{00000000-0005-0000-0000-000046580000}"/>
    <cellStyle name="Normal 29 2 2 3 4 3" xfId="22598" xr:uid="{00000000-0005-0000-0000-000047580000}"/>
    <cellStyle name="Normal 29 2 2 3 5" xfId="22599" xr:uid="{00000000-0005-0000-0000-000048580000}"/>
    <cellStyle name="Normal 29 2 2 3 5 2" xfId="22600" xr:uid="{00000000-0005-0000-0000-000049580000}"/>
    <cellStyle name="Normal 29 2 2 3 6" xfId="22601" xr:uid="{00000000-0005-0000-0000-00004A580000}"/>
    <cellStyle name="Normal 29 2 2 3 6 2" xfId="22602" xr:uid="{00000000-0005-0000-0000-00004B580000}"/>
    <cellStyle name="Normal 29 2 2 3 7" xfId="22603" xr:uid="{00000000-0005-0000-0000-00004C580000}"/>
    <cellStyle name="Normal 29 2 2 4" xfId="22604" xr:uid="{00000000-0005-0000-0000-00004D580000}"/>
    <cellStyle name="Normal 29 2 2 4 2" xfId="22605" xr:uid="{00000000-0005-0000-0000-00004E580000}"/>
    <cellStyle name="Normal 29 2 2 4 2 2" xfId="22606" xr:uid="{00000000-0005-0000-0000-00004F580000}"/>
    <cellStyle name="Normal 29 2 2 4 3" xfId="22607" xr:uid="{00000000-0005-0000-0000-000050580000}"/>
    <cellStyle name="Normal 29 2 2 5" xfId="22608" xr:uid="{00000000-0005-0000-0000-000051580000}"/>
    <cellStyle name="Normal 29 2 2 5 2" xfId="22609" xr:uid="{00000000-0005-0000-0000-000052580000}"/>
    <cellStyle name="Normal 29 2 2 5 2 2" xfId="22610" xr:uid="{00000000-0005-0000-0000-000053580000}"/>
    <cellStyle name="Normal 29 2 2 5 3" xfId="22611" xr:uid="{00000000-0005-0000-0000-000054580000}"/>
    <cellStyle name="Normal 29 2 2 6" xfId="22612" xr:uid="{00000000-0005-0000-0000-000055580000}"/>
    <cellStyle name="Normal 29 2 2 6 2" xfId="22613" xr:uid="{00000000-0005-0000-0000-000056580000}"/>
    <cellStyle name="Normal 29 2 2 6 2 2" xfId="22614" xr:uid="{00000000-0005-0000-0000-000057580000}"/>
    <cellStyle name="Normal 29 2 2 6 3" xfId="22615" xr:uid="{00000000-0005-0000-0000-000058580000}"/>
    <cellStyle name="Normal 29 2 2 7" xfId="22616" xr:uid="{00000000-0005-0000-0000-000059580000}"/>
    <cellStyle name="Normal 29 2 2 7 2" xfId="22617" xr:uid="{00000000-0005-0000-0000-00005A580000}"/>
    <cellStyle name="Normal 29 2 2 8" xfId="22618" xr:uid="{00000000-0005-0000-0000-00005B580000}"/>
    <cellStyle name="Normal 29 2 2 8 2" xfId="22619" xr:uid="{00000000-0005-0000-0000-00005C580000}"/>
    <cellStyle name="Normal 29 2 2 9" xfId="22620" xr:uid="{00000000-0005-0000-0000-00005D580000}"/>
    <cellStyle name="Normal 29 2 3" xfId="22621" xr:uid="{00000000-0005-0000-0000-00005E580000}"/>
    <cellStyle name="Normal 29 2 3 2" xfId="22622" xr:uid="{00000000-0005-0000-0000-00005F580000}"/>
    <cellStyle name="Normal 29 2 3 2 2" xfId="22623" xr:uid="{00000000-0005-0000-0000-000060580000}"/>
    <cellStyle name="Normal 29 2 3 2 2 2" xfId="22624" xr:uid="{00000000-0005-0000-0000-000061580000}"/>
    <cellStyle name="Normal 29 2 3 2 2 2 2" xfId="22625" xr:uid="{00000000-0005-0000-0000-000062580000}"/>
    <cellStyle name="Normal 29 2 3 2 2 3" xfId="22626" xr:uid="{00000000-0005-0000-0000-000063580000}"/>
    <cellStyle name="Normal 29 2 3 2 3" xfId="22627" xr:uid="{00000000-0005-0000-0000-000064580000}"/>
    <cellStyle name="Normal 29 2 3 2 3 2" xfId="22628" xr:uid="{00000000-0005-0000-0000-000065580000}"/>
    <cellStyle name="Normal 29 2 3 2 3 2 2" xfId="22629" xr:uid="{00000000-0005-0000-0000-000066580000}"/>
    <cellStyle name="Normal 29 2 3 2 3 3" xfId="22630" xr:uid="{00000000-0005-0000-0000-000067580000}"/>
    <cellStyle name="Normal 29 2 3 2 4" xfId="22631" xr:uid="{00000000-0005-0000-0000-000068580000}"/>
    <cellStyle name="Normal 29 2 3 2 4 2" xfId="22632" xr:uid="{00000000-0005-0000-0000-000069580000}"/>
    <cellStyle name="Normal 29 2 3 2 4 2 2" xfId="22633" xr:uid="{00000000-0005-0000-0000-00006A580000}"/>
    <cellStyle name="Normal 29 2 3 2 4 3" xfId="22634" xr:uid="{00000000-0005-0000-0000-00006B580000}"/>
    <cellStyle name="Normal 29 2 3 2 5" xfId="22635" xr:uid="{00000000-0005-0000-0000-00006C580000}"/>
    <cellStyle name="Normal 29 2 3 2 5 2" xfId="22636" xr:uid="{00000000-0005-0000-0000-00006D580000}"/>
    <cellStyle name="Normal 29 2 3 2 6" xfId="22637" xr:uid="{00000000-0005-0000-0000-00006E580000}"/>
    <cellStyle name="Normal 29 2 3 2 6 2" xfId="22638" xr:uid="{00000000-0005-0000-0000-00006F580000}"/>
    <cellStyle name="Normal 29 2 3 2 7" xfId="22639" xr:uid="{00000000-0005-0000-0000-000070580000}"/>
    <cellStyle name="Normal 29 2 3 3" xfId="22640" xr:uid="{00000000-0005-0000-0000-000071580000}"/>
    <cellStyle name="Normal 29 2 3 3 2" xfId="22641" xr:uid="{00000000-0005-0000-0000-000072580000}"/>
    <cellStyle name="Normal 29 2 3 3 2 2" xfId="22642" xr:uid="{00000000-0005-0000-0000-000073580000}"/>
    <cellStyle name="Normal 29 2 3 3 3" xfId="22643" xr:uid="{00000000-0005-0000-0000-000074580000}"/>
    <cellStyle name="Normal 29 2 3 4" xfId="22644" xr:uid="{00000000-0005-0000-0000-000075580000}"/>
    <cellStyle name="Normal 29 2 3 4 2" xfId="22645" xr:uid="{00000000-0005-0000-0000-000076580000}"/>
    <cellStyle name="Normal 29 2 3 4 2 2" xfId="22646" xr:uid="{00000000-0005-0000-0000-000077580000}"/>
    <cellStyle name="Normal 29 2 3 4 3" xfId="22647" xr:uid="{00000000-0005-0000-0000-000078580000}"/>
    <cellStyle name="Normal 29 2 3 5" xfId="22648" xr:uid="{00000000-0005-0000-0000-000079580000}"/>
    <cellStyle name="Normal 29 2 3 5 2" xfId="22649" xr:uid="{00000000-0005-0000-0000-00007A580000}"/>
    <cellStyle name="Normal 29 2 3 5 2 2" xfId="22650" xr:uid="{00000000-0005-0000-0000-00007B580000}"/>
    <cellStyle name="Normal 29 2 3 5 3" xfId="22651" xr:uid="{00000000-0005-0000-0000-00007C580000}"/>
    <cellStyle name="Normal 29 2 3 6" xfId="22652" xr:uid="{00000000-0005-0000-0000-00007D580000}"/>
    <cellStyle name="Normal 29 2 3 6 2" xfId="22653" xr:uid="{00000000-0005-0000-0000-00007E580000}"/>
    <cellStyle name="Normal 29 2 3 7" xfId="22654" xr:uid="{00000000-0005-0000-0000-00007F580000}"/>
    <cellStyle name="Normal 29 2 3 7 2" xfId="22655" xr:uid="{00000000-0005-0000-0000-000080580000}"/>
    <cellStyle name="Normal 29 2 3 8" xfId="22656" xr:uid="{00000000-0005-0000-0000-000081580000}"/>
    <cellStyle name="Normal 29 2 4" xfId="22657" xr:uid="{00000000-0005-0000-0000-000082580000}"/>
    <cellStyle name="Normal 29 2 4 2" xfId="22658" xr:uid="{00000000-0005-0000-0000-000083580000}"/>
    <cellStyle name="Normal 29 2 4 2 2" xfId="22659" xr:uid="{00000000-0005-0000-0000-000084580000}"/>
    <cellStyle name="Normal 29 2 4 2 2 2" xfId="22660" xr:uid="{00000000-0005-0000-0000-000085580000}"/>
    <cellStyle name="Normal 29 2 4 2 3" xfId="22661" xr:uid="{00000000-0005-0000-0000-000086580000}"/>
    <cellStyle name="Normal 29 2 4 3" xfId="22662" xr:uid="{00000000-0005-0000-0000-000087580000}"/>
    <cellStyle name="Normal 29 2 4 3 2" xfId="22663" xr:uid="{00000000-0005-0000-0000-000088580000}"/>
    <cellStyle name="Normal 29 2 4 3 2 2" xfId="22664" xr:uid="{00000000-0005-0000-0000-000089580000}"/>
    <cellStyle name="Normal 29 2 4 3 3" xfId="22665" xr:uid="{00000000-0005-0000-0000-00008A580000}"/>
    <cellStyle name="Normal 29 2 4 4" xfId="22666" xr:uid="{00000000-0005-0000-0000-00008B580000}"/>
    <cellStyle name="Normal 29 2 4 4 2" xfId="22667" xr:uid="{00000000-0005-0000-0000-00008C580000}"/>
    <cellStyle name="Normal 29 2 4 4 2 2" xfId="22668" xr:uid="{00000000-0005-0000-0000-00008D580000}"/>
    <cellStyle name="Normal 29 2 4 4 3" xfId="22669" xr:uid="{00000000-0005-0000-0000-00008E580000}"/>
    <cellStyle name="Normal 29 2 4 5" xfId="22670" xr:uid="{00000000-0005-0000-0000-00008F580000}"/>
    <cellStyle name="Normal 29 2 4 5 2" xfId="22671" xr:uid="{00000000-0005-0000-0000-000090580000}"/>
    <cellStyle name="Normal 29 2 4 6" xfId="22672" xr:uid="{00000000-0005-0000-0000-000091580000}"/>
    <cellStyle name="Normal 29 2 4 6 2" xfId="22673" xr:uid="{00000000-0005-0000-0000-000092580000}"/>
    <cellStyle name="Normal 29 2 4 7" xfId="22674" xr:uid="{00000000-0005-0000-0000-000093580000}"/>
    <cellStyle name="Normal 29 2 5" xfId="22675" xr:uid="{00000000-0005-0000-0000-000094580000}"/>
    <cellStyle name="Normal 29 2 5 2" xfId="22676" xr:uid="{00000000-0005-0000-0000-000095580000}"/>
    <cellStyle name="Normal 29 2 5 2 2" xfId="22677" xr:uid="{00000000-0005-0000-0000-000096580000}"/>
    <cellStyle name="Normal 29 2 5 2 2 2" xfId="22678" xr:uid="{00000000-0005-0000-0000-000097580000}"/>
    <cellStyle name="Normal 29 2 5 2 3" xfId="22679" xr:uid="{00000000-0005-0000-0000-000098580000}"/>
    <cellStyle name="Normal 29 2 5 3" xfId="22680" xr:uid="{00000000-0005-0000-0000-000099580000}"/>
    <cellStyle name="Normal 29 2 5 3 2" xfId="22681" xr:uid="{00000000-0005-0000-0000-00009A580000}"/>
    <cellStyle name="Normal 29 2 5 3 2 2" xfId="22682" xr:uid="{00000000-0005-0000-0000-00009B580000}"/>
    <cellStyle name="Normal 29 2 5 3 3" xfId="22683" xr:uid="{00000000-0005-0000-0000-00009C580000}"/>
    <cellStyle name="Normal 29 2 5 4" xfId="22684" xr:uid="{00000000-0005-0000-0000-00009D580000}"/>
    <cellStyle name="Normal 29 2 5 4 2" xfId="22685" xr:uid="{00000000-0005-0000-0000-00009E580000}"/>
    <cellStyle name="Normal 29 2 5 4 2 2" xfId="22686" xr:uid="{00000000-0005-0000-0000-00009F580000}"/>
    <cellStyle name="Normal 29 2 5 4 3" xfId="22687" xr:uid="{00000000-0005-0000-0000-0000A0580000}"/>
    <cellStyle name="Normal 29 2 5 5" xfId="22688" xr:uid="{00000000-0005-0000-0000-0000A1580000}"/>
    <cellStyle name="Normal 29 2 5 5 2" xfId="22689" xr:uid="{00000000-0005-0000-0000-0000A2580000}"/>
    <cellStyle name="Normal 29 2 5 6" xfId="22690" xr:uid="{00000000-0005-0000-0000-0000A3580000}"/>
    <cellStyle name="Normal 29 2 5 6 2" xfId="22691" xr:uid="{00000000-0005-0000-0000-0000A4580000}"/>
    <cellStyle name="Normal 29 2 5 7" xfId="22692" xr:uid="{00000000-0005-0000-0000-0000A5580000}"/>
    <cellStyle name="Normal 29 2 6" xfId="22693" xr:uid="{00000000-0005-0000-0000-0000A6580000}"/>
    <cellStyle name="Normal 29 2 6 2" xfId="22694" xr:uid="{00000000-0005-0000-0000-0000A7580000}"/>
    <cellStyle name="Normal 29 2 6 2 2" xfId="22695" xr:uid="{00000000-0005-0000-0000-0000A8580000}"/>
    <cellStyle name="Normal 29 2 6 3" xfId="22696" xr:uid="{00000000-0005-0000-0000-0000A9580000}"/>
    <cellStyle name="Normal 29 2 7" xfId="22697" xr:uid="{00000000-0005-0000-0000-0000AA580000}"/>
    <cellStyle name="Normal 29 2 7 2" xfId="22698" xr:uid="{00000000-0005-0000-0000-0000AB580000}"/>
    <cellStyle name="Normal 29 2 7 2 2" xfId="22699" xr:uid="{00000000-0005-0000-0000-0000AC580000}"/>
    <cellStyle name="Normal 29 2 7 3" xfId="22700" xr:uid="{00000000-0005-0000-0000-0000AD580000}"/>
    <cellStyle name="Normal 29 2 8" xfId="22701" xr:uid="{00000000-0005-0000-0000-0000AE580000}"/>
    <cellStyle name="Normal 29 2 8 2" xfId="22702" xr:uid="{00000000-0005-0000-0000-0000AF580000}"/>
    <cellStyle name="Normal 29 2 8 2 2" xfId="22703" xr:uid="{00000000-0005-0000-0000-0000B0580000}"/>
    <cellStyle name="Normal 29 2 8 3" xfId="22704" xr:uid="{00000000-0005-0000-0000-0000B1580000}"/>
    <cellStyle name="Normal 29 2 9" xfId="22705" xr:uid="{00000000-0005-0000-0000-0000B2580000}"/>
    <cellStyle name="Normal 29 2 9 2" xfId="22706" xr:uid="{00000000-0005-0000-0000-0000B3580000}"/>
    <cellStyle name="Normal 29 3" xfId="22707" xr:uid="{00000000-0005-0000-0000-0000B4580000}"/>
    <cellStyle name="Normal 29 3 10" xfId="22708" xr:uid="{00000000-0005-0000-0000-0000B5580000}"/>
    <cellStyle name="Normal 29 3 10 2" xfId="22709" xr:uid="{00000000-0005-0000-0000-0000B6580000}"/>
    <cellStyle name="Normal 29 3 11" xfId="22710" xr:uid="{00000000-0005-0000-0000-0000B7580000}"/>
    <cellStyle name="Normal 29 3 2" xfId="22711" xr:uid="{00000000-0005-0000-0000-0000B8580000}"/>
    <cellStyle name="Normal 29 3 2 2" xfId="22712" xr:uid="{00000000-0005-0000-0000-0000B9580000}"/>
    <cellStyle name="Normal 29 3 2 2 2" xfId="22713" xr:uid="{00000000-0005-0000-0000-0000BA580000}"/>
    <cellStyle name="Normal 29 3 2 2 2 2" xfId="22714" xr:uid="{00000000-0005-0000-0000-0000BB580000}"/>
    <cellStyle name="Normal 29 3 2 2 2 2 2" xfId="22715" xr:uid="{00000000-0005-0000-0000-0000BC580000}"/>
    <cellStyle name="Normal 29 3 2 2 2 3" xfId="22716" xr:uid="{00000000-0005-0000-0000-0000BD580000}"/>
    <cellStyle name="Normal 29 3 2 2 3" xfId="22717" xr:uid="{00000000-0005-0000-0000-0000BE580000}"/>
    <cellStyle name="Normal 29 3 2 2 3 2" xfId="22718" xr:uid="{00000000-0005-0000-0000-0000BF580000}"/>
    <cellStyle name="Normal 29 3 2 2 3 2 2" xfId="22719" xr:uid="{00000000-0005-0000-0000-0000C0580000}"/>
    <cellStyle name="Normal 29 3 2 2 3 3" xfId="22720" xr:uid="{00000000-0005-0000-0000-0000C1580000}"/>
    <cellStyle name="Normal 29 3 2 2 4" xfId="22721" xr:uid="{00000000-0005-0000-0000-0000C2580000}"/>
    <cellStyle name="Normal 29 3 2 2 4 2" xfId="22722" xr:uid="{00000000-0005-0000-0000-0000C3580000}"/>
    <cellStyle name="Normal 29 3 2 2 4 2 2" xfId="22723" xr:uid="{00000000-0005-0000-0000-0000C4580000}"/>
    <cellStyle name="Normal 29 3 2 2 4 3" xfId="22724" xr:uid="{00000000-0005-0000-0000-0000C5580000}"/>
    <cellStyle name="Normal 29 3 2 2 5" xfId="22725" xr:uid="{00000000-0005-0000-0000-0000C6580000}"/>
    <cellStyle name="Normal 29 3 2 2 5 2" xfId="22726" xr:uid="{00000000-0005-0000-0000-0000C7580000}"/>
    <cellStyle name="Normal 29 3 2 2 6" xfId="22727" xr:uid="{00000000-0005-0000-0000-0000C8580000}"/>
    <cellStyle name="Normal 29 3 2 2 6 2" xfId="22728" xr:uid="{00000000-0005-0000-0000-0000C9580000}"/>
    <cellStyle name="Normal 29 3 2 2 7" xfId="22729" xr:uid="{00000000-0005-0000-0000-0000CA580000}"/>
    <cellStyle name="Normal 29 3 2 3" xfId="22730" xr:uid="{00000000-0005-0000-0000-0000CB580000}"/>
    <cellStyle name="Normal 29 3 2 3 2" xfId="22731" xr:uid="{00000000-0005-0000-0000-0000CC580000}"/>
    <cellStyle name="Normal 29 3 2 3 2 2" xfId="22732" xr:uid="{00000000-0005-0000-0000-0000CD580000}"/>
    <cellStyle name="Normal 29 3 2 3 2 2 2" xfId="22733" xr:uid="{00000000-0005-0000-0000-0000CE580000}"/>
    <cellStyle name="Normal 29 3 2 3 2 3" xfId="22734" xr:uid="{00000000-0005-0000-0000-0000CF580000}"/>
    <cellStyle name="Normal 29 3 2 3 3" xfId="22735" xr:uid="{00000000-0005-0000-0000-0000D0580000}"/>
    <cellStyle name="Normal 29 3 2 3 3 2" xfId="22736" xr:uid="{00000000-0005-0000-0000-0000D1580000}"/>
    <cellStyle name="Normal 29 3 2 3 3 2 2" xfId="22737" xr:uid="{00000000-0005-0000-0000-0000D2580000}"/>
    <cellStyle name="Normal 29 3 2 3 3 3" xfId="22738" xr:uid="{00000000-0005-0000-0000-0000D3580000}"/>
    <cellStyle name="Normal 29 3 2 3 4" xfId="22739" xr:uid="{00000000-0005-0000-0000-0000D4580000}"/>
    <cellStyle name="Normal 29 3 2 3 4 2" xfId="22740" xr:uid="{00000000-0005-0000-0000-0000D5580000}"/>
    <cellStyle name="Normal 29 3 2 3 4 2 2" xfId="22741" xr:uid="{00000000-0005-0000-0000-0000D6580000}"/>
    <cellStyle name="Normal 29 3 2 3 4 3" xfId="22742" xr:uid="{00000000-0005-0000-0000-0000D7580000}"/>
    <cellStyle name="Normal 29 3 2 3 5" xfId="22743" xr:uid="{00000000-0005-0000-0000-0000D8580000}"/>
    <cellStyle name="Normal 29 3 2 3 5 2" xfId="22744" xr:uid="{00000000-0005-0000-0000-0000D9580000}"/>
    <cellStyle name="Normal 29 3 2 3 6" xfId="22745" xr:uid="{00000000-0005-0000-0000-0000DA580000}"/>
    <cellStyle name="Normal 29 3 2 3 6 2" xfId="22746" xr:uid="{00000000-0005-0000-0000-0000DB580000}"/>
    <cellStyle name="Normal 29 3 2 3 7" xfId="22747" xr:uid="{00000000-0005-0000-0000-0000DC580000}"/>
    <cellStyle name="Normal 29 3 2 4" xfId="22748" xr:uid="{00000000-0005-0000-0000-0000DD580000}"/>
    <cellStyle name="Normal 29 3 2 4 2" xfId="22749" xr:uid="{00000000-0005-0000-0000-0000DE580000}"/>
    <cellStyle name="Normal 29 3 2 4 2 2" xfId="22750" xr:uid="{00000000-0005-0000-0000-0000DF580000}"/>
    <cellStyle name="Normal 29 3 2 4 3" xfId="22751" xr:uid="{00000000-0005-0000-0000-0000E0580000}"/>
    <cellStyle name="Normal 29 3 2 5" xfId="22752" xr:uid="{00000000-0005-0000-0000-0000E1580000}"/>
    <cellStyle name="Normal 29 3 2 5 2" xfId="22753" xr:uid="{00000000-0005-0000-0000-0000E2580000}"/>
    <cellStyle name="Normal 29 3 2 5 2 2" xfId="22754" xr:uid="{00000000-0005-0000-0000-0000E3580000}"/>
    <cellStyle name="Normal 29 3 2 5 3" xfId="22755" xr:uid="{00000000-0005-0000-0000-0000E4580000}"/>
    <cellStyle name="Normal 29 3 2 6" xfId="22756" xr:uid="{00000000-0005-0000-0000-0000E5580000}"/>
    <cellStyle name="Normal 29 3 2 6 2" xfId="22757" xr:uid="{00000000-0005-0000-0000-0000E6580000}"/>
    <cellStyle name="Normal 29 3 2 6 2 2" xfId="22758" xr:uid="{00000000-0005-0000-0000-0000E7580000}"/>
    <cellStyle name="Normal 29 3 2 6 3" xfId="22759" xr:uid="{00000000-0005-0000-0000-0000E8580000}"/>
    <cellStyle name="Normal 29 3 2 7" xfId="22760" xr:uid="{00000000-0005-0000-0000-0000E9580000}"/>
    <cellStyle name="Normal 29 3 2 7 2" xfId="22761" xr:uid="{00000000-0005-0000-0000-0000EA580000}"/>
    <cellStyle name="Normal 29 3 2 8" xfId="22762" xr:uid="{00000000-0005-0000-0000-0000EB580000}"/>
    <cellStyle name="Normal 29 3 2 8 2" xfId="22763" xr:uid="{00000000-0005-0000-0000-0000EC580000}"/>
    <cellStyle name="Normal 29 3 2 9" xfId="22764" xr:uid="{00000000-0005-0000-0000-0000ED580000}"/>
    <cellStyle name="Normal 29 3 3" xfId="22765" xr:uid="{00000000-0005-0000-0000-0000EE580000}"/>
    <cellStyle name="Normal 29 3 3 2" xfId="22766" xr:uid="{00000000-0005-0000-0000-0000EF580000}"/>
    <cellStyle name="Normal 29 3 3 2 2" xfId="22767" xr:uid="{00000000-0005-0000-0000-0000F0580000}"/>
    <cellStyle name="Normal 29 3 3 2 2 2" xfId="22768" xr:uid="{00000000-0005-0000-0000-0000F1580000}"/>
    <cellStyle name="Normal 29 3 3 2 2 2 2" xfId="22769" xr:uid="{00000000-0005-0000-0000-0000F2580000}"/>
    <cellStyle name="Normal 29 3 3 2 2 3" xfId="22770" xr:uid="{00000000-0005-0000-0000-0000F3580000}"/>
    <cellStyle name="Normal 29 3 3 2 3" xfId="22771" xr:uid="{00000000-0005-0000-0000-0000F4580000}"/>
    <cellStyle name="Normal 29 3 3 2 3 2" xfId="22772" xr:uid="{00000000-0005-0000-0000-0000F5580000}"/>
    <cellStyle name="Normal 29 3 3 2 3 2 2" xfId="22773" xr:uid="{00000000-0005-0000-0000-0000F6580000}"/>
    <cellStyle name="Normal 29 3 3 2 3 3" xfId="22774" xr:uid="{00000000-0005-0000-0000-0000F7580000}"/>
    <cellStyle name="Normal 29 3 3 2 4" xfId="22775" xr:uid="{00000000-0005-0000-0000-0000F8580000}"/>
    <cellStyle name="Normal 29 3 3 2 4 2" xfId="22776" xr:uid="{00000000-0005-0000-0000-0000F9580000}"/>
    <cellStyle name="Normal 29 3 3 2 4 2 2" xfId="22777" xr:uid="{00000000-0005-0000-0000-0000FA580000}"/>
    <cellStyle name="Normal 29 3 3 2 4 3" xfId="22778" xr:uid="{00000000-0005-0000-0000-0000FB580000}"/>
    <cellStyle name="Normal 29 3 3 2 5" xfId="22779" xr:uid="{00000000-0005-0000-0000-0000FC580000}"/>
    <cellStyle name="Normal 29 3 3 2 5 2" xfId="22780" xr:uid="{00000000-0005-0000-0000-0000FD580000}"/>
    <cellStyle name="Normal 29 3 3 2 6" xfId="22781" xr:uid="{00000000-0005-0000-0000-0000FE580000}"/>
    <cellStyle name="Normal 29 3 3 2 6 2" xfId="22782" xr:uid="{00000000-0005-0000-0000-0000FF580000}"/>
    <cellStyle name="Normal 29 3 3 2 7" xfId="22783" xr:uid="{00000000-0005-0000-0000-000000590000}"/>
    <cellStyle name="Normal 29 3 3 3" xfId="22784" xr:uid="{00000000-0005-0000-0000-000001590000}"/>
    <cellStyle name="Normal 29 3 3 3 2" xfId="22785" xr:uid="{00000000-0005-0000-0000-000002590000}"/>
    <cellStyle name="Normal 29 3 3 3 2 2" xfId="22786" xr:uid="{00000000-0005-0000-0000-000003590000}"/>
    <cellStyle name="Normal 29 3 3 3 3" xfId="22787" xr:uid="{00000000-0005-0000-0000-000004590000}"/>
    <cellStyle name="Normal 29 3 3 4" xfId="22788" xr:uid="{00000000-0005-0000-0000-000005590000}"/>
    <cellStyle name="Normal 29 3 3 4 2" xfId="22789" xr:uid="{00000000-0005-0000-0000-000006590000}"/>
    <cellStyle name="Normal 29 3 3 4 2 2" xfId="22790" xr:uid="{00000000-0005-0000-0000-000007590000}"/>
    <cellStyle name="Normal 29 3 3 4 3" xfId="22791" xr:uid="{00000000-0005-0000-0000-000008590000}"/>
    <cellStyle name="Normal 29 3 3 5" xfId="22792" xr:uid="{00000000-0005-0000-0000-000009590000}"/>
    <cellStyle name="Normal 29 3 3 5 2" xfId="22793" xr:uid="{00000000-0005-0000-0000-00000A590000}"/>
    <cellStyle name="Normal 29 3 3 5 2 2" xfId="22794" xr:uid="{00000000-0005-0000-0000-00000B590000}"/>
    <cellStyle name="Normal 29 3 3 5 3" xfId="22795" xr:uid="{00000000-0005-0000-0000-00000C590000}"/>
    <cellStyle name="Normal 29 3 3 6" xfId="22796" xr:uid="{00000000-0005-0000-0000-00000D590000}"/>
    <cellStyle name="Normal 29 3 3 6 2" xfId="22797" xr:uid="{00000000-0005-0000-0000-00000E590000}"/>
    <cellStyle name="Normal 29 3 3 7" xfId="22798" xr:uid="{00000000-0005-0000-0000-00000F590000}"/>
    <cellStyle name="Normal 29 3 3 7 2" xfId="22799" xr:uid="{00000000-0005-0000-0000-000010590000}"/>
    <cellStyle name="Normal 29 3 3 8" xfId="22800" xr:uid="{00000000-0005-0000-0000-000011590000}"/>
    <cellStyle name="Normal 29 3 4" xfId="22801" xr:uid="{00000000-0005-0000-0000-000012590000}"/>
    <cellStyle name="Normal 29 3 4 2" xfId="22802" xr:uid="{00000000-0005-0000-0000-000013590000}"/>
    <cellStyle name="Normal 29 3 4 2 2" xfId="22803" xr:uid="{00000000-0005-0000-0000-000014590000}"/>
    <cellStyle name="Normal 29 3 4 2 2 2" xfId="22804" xr:uid="{00000000-0005-0000-0000-000015590000}"/>
    <cellStyle name="Normal 29 3 4 2 3" xfId="22805" xr:uid="{00000000-0005-0000-0000-000016590000}"/>
    <cellStyle name="Normal 29 3 4 3" xfId="22806" xr:uid="{00000000-0005-0000-0000-000017590000}"/>
    <cellStyle name="Normal 29 3 4 3 2" xfId="22807" xr:uid="{00000000-0005-0000-0000-000018590000}"/>
    <cellStyle name="Normal 29 3 4 3 2 2" xfId="22808" xr:uid="{00000000-0005-0000-0000-000019590000}"/>
    <cellStyle name="Normal 29 3 4 3 3" xfId="22809" xr:uid="{00000000-0005-0000-0000-00001A590000}"/>
    <cellStyle name="Normal 29 3 4 4" xfId="22810" xr:uid="{00000000-0005-0000-0000-00001B590000}"/>
    <cellStyle name="Normal 29 3 4 4 2" xfId="22811" xr:uid="{00000000-0005-0000-0000-00001C590000}"/>
    <cellStyle name="Normal 29 3 4 4 2 2" xfId="22812" xr:uid="{00000000-0005-0000-0000-00001D590000}"/>
    <cellStyle name="Normal 29 3 4 4 3" xfId="22813" xr:uid="{00000000-0005-0000-0000-00001E590000}"/>
    <cellStyle name="Normal 29 3 4 5" xfId="22814" xr:uid="{00000000-0005-0000-0000-00001F590000}"/>
    <cellStyle name="Normal 29 3 4 5 2" xfId="22815" xr:uid="{00000000-0005-0000-0000-000020590000}"/>
    <cellStyle name="Normal 29 3 4 6" xfId="22816" xr:uid="{00000000-0005-0000-0000-000021590000}"/>
    <cellStyle name="Normal 29 3 4 6 2" xfId="22817" xr:uid="{00000000-0005-0000-0000-000022590000}"/>
    <cellStyle name="Normal 29 3 4 7" xfId="22818" xr:uid="{00000000-0005-0000-0000-000023590000}"/>
    <cellStyle name="Normal 29 3 5" xfId="22819" xr:uid="{00000000-0005-0000-0000-000024590000}"/>
    <cellStyle name="Normal 29 3 5 2" xfId="22820" xr:uid="{00000000-0005-0000-0000-000025590000}"/>
    <cellStyle name="Normal 29 3 5 2 2" xfId="22821" xr:uid="{00000000-0005-0000-0000-000026590000}"/>
    <cellStyle name="Normal 29 3 5 2 2 2" xfId="22822" xr:uid="{00000000-0005-0000-0000-000027590000}"/>
    <cellStyle name="Normal 29 3 5 2 3" xfId="22823" xr:uid="{00000000-0005-0000-0000-000028590000}"/>
    <cellStyle name="Normal 29 3 5 3" xfId="22824" xr:uid="{00000000-0005-0000-0000-000029590000}"/>
    <cellStyle name="Normal 29 3 5 3 2" xfId="22825" xr:uid="{00000000-0005-0000-0000-00002A590000}"/>
    <cellStyle name="Normal 29 3 5 3 2 2" xfId="22826" xr:uid="{00000000-0005-0000-0000-00002B590000}"/>
    <cellStyle name="Normal 29 3 5 3 3" xfId="22827" xr:uid="{00000000-0005-0000-0000-00002C590000}"/>
    <cellStyle name="Normal 29 3 5 4" xfId="22828" xr:uid="{00000000-0005-0000-0000-00002D590000}"/>
    <cellStyle name="Normal 29 3 5 4 2" xfId="22829" xr:uid="{00000000-0005-0000-0000-00002E590000}"/>
    <cellStyle name="Normal 29 3 5 4 2 2" xfId="22830" xr:uid="{00000000-0005-0000-0000-00002F590000}"/>
    <cellStyle name="Normal 29 3 5 4 3" xfId="22831" xr:uid="{00000000-0005-0000-0000-000030590000}"/>
    <cellStyle name="Normal 29 3 5 5" xfId="22832" xr:uid="{00000000-0005-0000-0000-000031590000}"/>
    <cellStyle name="Normal 29 3 5 5 2" xfId="22833" xr:uid="{00000000-0005-0000-0000-000032590000}"/>
    <cellStyle name="Normal 29 3 5 6" xfId="22834" xr:uid="{00000000-0005-0000-0000-000033590000}"/>
    <cellStyle name="Normal 29 3 5 6 2" xfId="22835" xr:uid="{00000000-0005-0000-0000-000034590000}"/>
    <cellStyle name="Normal 29 3 5 7" xfId="22836" xr:uid="{00000000-0005-0000-0000-000035590000}"/>
    <cellStyle name="Normal 29 3 6" xfId="22837" xr:uid="{00000000-0005-0000-0000-000036590000}"/>
    <cellStyle name="Normal 29 3 6 2" xfId="22838" xr:uid="{00000000-0005-0000-0000-000037590000}"/>
    <cellStyle name="Normal 29 3 6 2 2" xfId="22839" xr:uid="{00000000-0005-0000-0000-000038590000}"/>
    <cellStyle name="Normal 29 3 6 3" xfId="22840" xr:uid="{00000000-0005-0000-0000-000039590000}"/>
    <cellStyle name="Normal 29 3 7" xfId="22841" xr:uid="{00000000-0005-0000-0000-00003A590000}"/>
    <cellStyle name="Normal 29 3 7 2" xfId="22842" xr:uid="{00000000-0005-0000-0000-00003B590000}"/>
    <cellStyle name="Normal 29 3 7 2 2" xfId="22843" xr:uid="{00000000-0005-0000-0000-00003C590000}"/>
    <cellStyle name="Normal 29 3 7 3" xfId="22844" xr:uid="{00000000-0005-0000-0000-00003D590000}"/>
    <cellStyle name="Normal 29 3 8" xfId="22845" xr:uid="{00000000-0005-0000-0000-00003E590000}"/>
    <cellStyle name="Normal 29 3 8 2" xfId="22846" xr:uid="{00000000-0005-0000-0000-00003F590000}"/>
    <cellStyle name="Normal 29 3 8 2 2" xfId="22847" xr:uid="{00000000-0005-0000-0000-000040590000}"/>
    <cellStyle name="Normal 29 3 8 3" xfId="22848" xr:uid="{00000000-0005-0000-0000-000041590000}"/>
    <cellStyle name="Normal 29 3 9" xfId="22849" xr:uid="{00000000-0005-0000-0000-000042590000}"/>
    <cellStyle name="Normal 29 3 9 2" xfId="22850" xr:uid="{00000000-0005-0000-0000-000043590000}"/>
    <cellStyle name="Normal 29 4" xfId="22851" xr:uid="{00000000-0005-0000-0000-000044590000}"/>
    <cellStyle name="Normal 29 4 2" xfId="22852" xr:uid="{00000000-0005-0000-0000-000045590000}"/>
    <cellStyle name="Normal 29 4 2 2" xfId="22853" xr:uid="{00000000-0005-0000-0000-000046590000}"/>
    <cellStyle name="Normal 29 4 2 2 2" xfId="22854" xr:uid="{00000000-0005-0000-0000-000047590000}"/>
    <cellStyle name="Normal 29 4 2 2 2 2" xfId="22855" xr:uid="{00000000-0005-0000-0000-000048590000}"/>
    <cellStyle name="Normal 29 4 2 2 3" xfId="22856" xr:uid="{00000000-0005-0000-0000-000049590000}"/>
    <cellStyle name="Normal 29 4 2 3" xfId="22857" xr:uid="{00000000-0005-0000-0000-00004A590000}"/>
    <cellStyle name="Normal 29 4 2 3 2" xfId="22858" xr:uid="{00000000-0005-0000-0000-00004B590000}"/>
    <cellStyle name="Normal 29 4 2 3 2 2" xfId="22859" xr:uid="{00000000-0005-0000-0000-00004C590000}"/>
    <cellStyle name="Normal 29 4 2 3 3" xfId="22860" xr:uid="{00000000-0005-0000-0000-00004D590000}"/>
    <cellStyle name="Normal 29 4 2 4" xfId="22861" xr:uid="{00000000-0005-0000-0000-00004E590000}"/>
    <cellStyle name="Normal 29 4 2 4 2" xfId="22862" xr:uid="{00000000-0005-0000-0000-00004F590000}"/>
    <cellStyle name="Normal 29 4 2 4 2 2" xfId="22863" xr:uid="{00000000-0005-0000-0000-000050590000}"/>
    <cellStyle name="Normal 29 4 2 4 3" xfId="22864" xr:uid="{00000000-0005-0000-0000-000051590000}"/>
    <cellStyle name="Normal 29 4 2 5" xfId="22865" xr:uid="{00000000-0005-0000-0000-000052590000}"/>
    <cellStyle name="Normal 29 4 2 5 2" xfId="22866" xr:uid="{00000000-0005-0000-0000-000053590000}"/>
    <cellStyle name="Normal 29 4 2 6" xfId="22867" xr:uid="{00000000-0005-0000-0000-000054590000}"/>
    <cellStyle name="Normal 29 4 2 6 2" xfId="22868" xr:uid="{00000000-0005-0000-0000-000055590000}"/>
    <cellStyle name="Normal 29 4 2 7" xfId="22869" xr:uid="{00000000-0005-0000-0000-000056590000}"/>
    <cellStyle name="Normal 29 4 3" xfId="22870" xr:uid="{00000000-0005-0000-0000-000057590000}"/>
    <cellStyle name="Normal 29 4 3 2" xfId="22871" xr:uid="{00000000-0005-0000-0000-000058590000}"/>
    <cellStyle name="Normal 29 4 3 2 2" xfId="22872" xr:uid="{00000000-0005-0000-0000-000059590000}"/>
    <cellStyle name="Normal 29 4 3 2 2 2" xfId="22873" xr:uid="{00000000-0005-0000-0000-00005A590000}"/>
    <cellStyle name="Normal 29 4 3 2 3" xfId="22874" xr:uid="{00000000-0005-0000-0000-00005B590000}"/>
    <cellStyle name="Normal 29 4 3 3" xfId="22875" xr:uid="{00000000-0005-0000-0000-00005C590000}"/>
    <cellStyle name="Normal 29 4 3 3 2" xfId="22876" xr:uid="{00000000-0005-0000-0000-00005D590000}"/>
    <cellStyle name="Normal 29 4 3 3 2 2" xfId="22877" xr:uid="{00000000-0005-0000-0000-00005E590000}"/>
    <cellStyle name="Normal 29 4 3 3 3" xfId="22878" xr:uid="{00000000-0005-0000-0000-00005F590000}"/>
    <cellStyle name="Normal 29 4 3 4" xfId="22879" xr:uid="{00000000-0005-0000-0000-000060590000}"/>
    <cellStyle name="Normal 29 4 3 4 2" xfId="22880" xr:uid="{00000000-0005-0000-0000-000061590000}"/>
    <cellStyle name="Normal 29 4 3 4 2 2" xfId="22881" xr:uid="{00000000-0005-0000-0000-000062590000}"/>
    <cellStyle name="Normal 29 4 3 4 3" xfId="22882" xr:uid="{00000000-0005-0000-0000-000063590000}"/>
    <cellStyle name="Normal 29 4 3 5" xfId="22883" xr:uid="{00000000-0005-0000-0000-000064590000}"/>
    <cellStyle name="Normal 29 4 3 5 2" xfId="22884" xr:uid="{00000000-0005-0000-0000-000065590000}"/>
    <cellStyle name="Normal 29 4 3 6" xfId="22885" xr:uid="{00000000-0005-0000-0000-000066590000}"/>
    <cellStyle name="Normal 29 4 3 6 2" xfId="22886" xr:uid="{00000000-0005-0000-0000-000067590000}"/>
    <cellStyle name="Normal 29 4 3 7" xfId="22887" xr:uid="{00000000-0005-0000-0000-000068590000}"/>
    <cellStyle name="Normal 29 4 4" xfId="22888" xr:uid="{00000000-0005-0000-0000-000069590000}"/>
    <cellStyle name="Normal 29 4 4 2" xfId="22889" xr:uid="{00000000-0005-0000-0000-00006A590000}"/>
    <cellStyle name="Normal 29 4 4 2 2" xfId="22890" xr:uid="{00000000-0005-0000-0000-00006B590000}"/>
    <cellStyle name="Normal 29 4 4 3" xfId="22891" xr:uid="{00000000-0005-0000-0000-00006C590000}"/>
    <cellStyle name="Normal 29 4 5" xfId="22892" xr:uid="{00000000-0005-0000-0000-00006D590000}"/>
    <cellStyle name="Normal 29 4 5 2" xfId="22893" xr:uid="{00000000-0005-0000-0000-00006E590000}"/>
    <cellStyle name="Normal 29 4 5 2 2" xfId="22894" xr:uid="{00000000-0005-0000-0000-00006F590000}"/>
    <cellStyle name="Normal 29 4 5 3" xfId="22895" xr:uid="{00000000-0005-0000-0000-000070590000}"/>
    <cellStyle name="Normal 29 4 6" xfId="22896" xr:uid="{00000000-0005-0000-0000-000071590000}"/>
    <cellStyle name="Normal 29 4 6 2" xfId="22897" xr:uid="{00000000-0005-0000-0000-000072590000}"/>
    <cellStyle name="Normal 29 4 6 2 2" xfId="22898" xr:uid="{00000000-0005-0000-0000-000073590000}"/>
    <cellStyle name="Normal 29 4 6 3" xfId="22899" xr:uid="{00000000-0005-0000-0000-000074590000}"/>
    <cellStyle name="Normal 29 4 7" xfId="22900" xr:uid="{00000000-0005-0000-0000-000075590000}"/>
    <cellStyle name="Normal 29 4 7 2" xfId="22901" xr:uid="{00000000-0005-0000-0000-000076590000}"/>
    <cellStyle name="Normal 29 4 8" xfId="22902" xr:uid="{00000000-0005-0000-0000-000077590000}"/>
    <cellStyle name="Normal 29 4 8 2" xfId="22903" xr:uid="{00000000-0005-0000-0000-000078590000}"/>
    <cellStyle name="Normal 29 4 9" xfId="22904" xr:uid="{00000000-0005-0000-0000-000079590000}"/>
    <cellStyle name="Normal 29 5" xfId="22905" xr:uid="{00000000-0005-0000-0000-00007A590000}"/>
    <cellStyle name="Normal 29 5 2" xfId="22906" xr:uid="{00000000-0005-0000-0000-00007B590000}"/>
    <cellStyle name="Normal 29 5 2 2" xfId="22907" xr:uid="{00000000-0005-0000-0000-00007C590000}"/>
    <cellStyle name="Normal 29 5 2 2 2" xfId="22908" xr:uid="{00000000-0005-0000-0000-00007D590000}"/>
    <cellStyle name="Normal 29 5 2 2 2 2" xfId="22909" xr:uid="{00000000-0005-0000-0000-00007E590000}"/>
    <cellStyle name="Normal 29 5 2 2 3" xfId="22910" xr:uid="{00000000-0005-0000-0000-00007F590000}"/>
    <cellStyle name="Normal 29 5 2 3" xfId="22911" xr:uid="{00000000-0005-0000-0000-000080590000}"/>
    <cellStyle name="Normal 29 5 2 3 2" xfId="22912" xr:uid="{00000000-0005-0000-0000-000081590000}"/>
    <cellStyle name="Normal 29 5 2 3 2 2" xfId="22913" xr:uid="{00000000-0005-0000-0000-000082590000}"/>
    <cellStyle name="Normal 29 5 2 3 3" xfId="22914" xr:uid="{00000000-0005-0000-0000-000083590000}"/>
    <cellStyle name="Normal 29 5 2 4" xfId="22915" xr:uid="{00000000-0005-0000-0000-000084590000}"/>
    <cellStyle name="Normal 29 5 2 4 2" xfId="22916" xr:uid="{00000000-0005-0000-0000-000085590000}"/>
    <cellStyle name="Normal 29 5 2 4 2 2" xfId="22917" xr:uid="{00000000-0005-0000-0000-000086590000}"/>
    <cellStyle name="Normal 29 5 2 4 3" xfId="22918" xr:uid="{00000000-0005-0000-0000-000087590000}"/>
    <cellStyle name="Normal 29 5 2 5" xfId="22919" xr:uid="{00000000-0005-0000-0000-000088590000}"/>
    <cellStyle name="Normal 29 5 2 5 2" xfId="22920" xr:uid="{00000000-0005-0000-0000-000089590000}"/>
    <cellStyle name="Normal 29 5 2 6" xfId="22921" xr:uid="{00000000-0005-0000-0000-00008A590000}"/>
    <cellStyle name="Normal 29 5 2 6 2" xfId="22922" xr:uid="{00000000-0005-0000-0000-00008B590000}"/>
    <cellStyle name="Normal 29 5 2 7" xfId="22923" xr:uid="{00000000-0005-0000-0000-00008C590000}"/>
    <cellStyle name="Normal 29 5 3" xfId="22924" xr:uid="{00000000-0005-0000-0000-00008D590000}"/>
    <cellStyle name="Normal 29 5 3 2" xfId="22925" xr:uid="{00000000-0005-0000-0000-00008E590000}"/>
    <cellStyle name="Normal 29 5 3 2 2" xfId="22926" xr:uid="{00000000-0005-0000-0000-00008F590000}"/>
    <cellStyle name="Normal 29 5 3 3" xfId="22927" xr:uid="{00000000-0005-0000-0000-000090590000}"/>
    <cellStyle name="Normal 29 5 4" xfId="22928" xr:uid="{00000000-0005-0000-0000-000091590000}"/>
    <cellStyle name="Normal 29 5 4 2" xfId="22929" xr:uid="{00000000-0005-0000-0000-000092590000}"/>
    <cellStyle name="Normal 29 5 4 2 2" xfId="22930" xr:uid="{00000000-0005-0000-0000-000093590000}"/>
    <cellStyle name="Normal 29 5 4 3" xfId="22931" xr:uid="{00000000-0005-0000-0000-000094590000}"/>
    <cellStyle name="Normal 29 5 5" xfId="22932" xr:uid="{00000000-0005-0000-0000-000095590000}"/>
    <cellStyle name="Normal 29 5 5 2" xfId="22933" xr:uid="{00000000-0005-0000-0000-000096590000}"/>
    <cellStyle name="Normal 29 5 5 2 2" xfId="22934" xr:uid="{00000000-0005-0000-0000-000097590000}"/>
    <cellStyle name="Normal 29 5 5 3" xfId="22935" xr:uid="{00000000-0005-0000-0000-000098590000}"/>
    <cellStyle name="Normal 29 5 6" xfId="22936" xr:uid="{00000000-0005-0000-0000-000099590000}"/>
    <cellStyle name="Normal 29 5 6 2" xfId="22937" xr:uid="{00000000-0005-0000-0000-00009A590000}"/>
    <cellStyle name="Normal 29 5 7" xfId="22938" xr:uid="{00000000-0005-0000-0000-00009B590000}"/>
    <cellStyle name="Normal 29 5 7 2" xfId="22939" xr:uid="{00000000-0005-0000-0000-00009C590000}"/>
    <cellStyle name="Normal 29 5 8" xfId="22940" xr:uid="{00000000-0005-0000-0000-00009D590000}"/>
    <cellStyle name="Normal 29 6" xfId="22941" xr:uid="{00000000-0005-0000-0000-00009E590000}"/>
    <cellStyle name="Normal 29 6 2" xfId="22942" xr:uid="{00000000-0005-0000-0000-00009F590000}"/>
    <cellStyle name="Normal 29 6 2 2" xfId="22943" xr:uid="{00000000-0005-0000-0000-0000A0590000}"/>
    <cellStyle name="Normal 29 6 2 2 2" xfId="22944" xr:uid="{00000000-0005-0000-0000-0000A1590000}"/>
    <cellStyle name="Normal 29 6 2 3" xfId="22945" xr:uid="{00000000-0005-0000-0000-0000A2590000}"/>
    <cellStyle name="Normal 29 6 3" xfId="22946" xr:uid="{00000000-0005-0000-0000-0000A3590000}"/>
    <cellStyle name="Normal 29 6 3 2" xfId="22947" xr:uid="{00000000-0005-0000-0000-0000A4590000}"/>
    <cellStyle name="Normal 29 6 3 2 2" xfId="22948" xr:uid="{00000000-0005-0000-0000-0000A5590000}"/>
    <cellStyle name="Normal 29 6 3 3" xfId="22949" xr:uid="{00000000-0005-0000-0000-0000A6590000}"/>
    <cellStyle name="Normal 29 6 4" xfId="22950" xr:uid="{00000000-0005-0000-0000-0000A7590000}"/>
    <cellStyle name="Normal 29 6 4 2" xfId="22951" xr:uid="{00000000-0005-0000-0000-0000A8590000}"/>
    <cellStyle name="Normal 29 6 4 2 2" xfId="22952" xr:uid="{00000000-0005-0000-0000-0000A9590000}"/>
    <cellStyle name="Normal 29 6 4 3" xfId="22953" xr:uid="{00000000-0005-0000-0000-0000AA590000}"/>
    <cellStyle name="Normal 29 6 5" xfId="22954" xr:uid="{00000000-0005-0000-0000-0000AB590000}"/>
    <cellStyle name="Normal 29 6 5 2" xfId="22955" xr:uid="{00000000-0005-0000-0000-0000AC590000}"/>
    <cellStyle name="Normal 29 6 6" xfId="22956" xr:uid="{00000000-0005-0000-0000-0000AD590000}"/>
    <cellStyle name="Normal 29 6 6 2" xfId="22957" xr:uid="{00000000-0005-0000-0000-0000AE590000}"/>
    <cellStyle name="Normal 29 6 7" xfId="22958" xr:uid="{00000000-0005-0000-0000-0000AF590000}"/>
    <cellStyle name="Normal 29 7" xfId="22959" xr:uid="{00000000-0005-0000-0000-0000B0590000}"/>
    <cellStyle name="Normal 29 7 2" xfId="22960" xr:uid="{00000000-0005-0000-0000-0000B1590000}"/>
    <cellStyle name="Normal 29 7 2 2" xfId="22961" xr:uid="{00000000-0005-0000-0000-0000B2590000}"/>
    <cellStyle name="Normal 29 7 2 2 2" xfId="22962" xr:uid="{00000000-0005-0000-0000-0000B3590000}"/>
    <cellStyle name="Normal 29 7 2 3" xfId="22963" xr:uid="{00000000-0005-0000-0000-0000B4590000}"/>
    <cellStyle name="Normal 29 7 3" xfId="22964" xr:uid="{00000000-0005-0000-0000-0000B5590000}"/>
    <cellStyle name="Normal 29 7 3 2" xfId="22965" xr:uid="{00000000-0005-0000-0000-0000B6590000}"/>
    <cellStyle name="Normal 29 7 3 2 2" xfId="22966" xr:uid="{00000000-0005-0000-0000-0000B7590000}"/>
    <cellStyle name="Normal 29 7 3 3" xfId="22967" xr:uid="{00000000-0005-0000-0000-0000B8590000}"/>
    <cellStyle name="Normal 29 7 4" xfId="22968" xr:uid="{00000000-0005-0000-0000-0000B9590000}"/>
    <cellStyle name="Normal 29 7 4 2" xfId="22969" xr:uid="{00000000-0005-0000-0000-0000BA590000}"/>
    <cellStyle name="Normal 29 7 4 2 2" xfId="22970" xr:uid="{00000000-0005-0000-0000-0000BB590000}"/>
    <cellStyle name="Normal 29 7 4 3" xfId="22971" xr:uid="{00000000-0005-0000-0000-0000BC590000}"/>
    <cellStyle name="Normal 29 7 5" xfId="22972" xr:uid="{00000000-0005-0000-0000-0000BD590000}"/>
    <cellStyle name="Normal 29 7 5 2" xfId="22973" xr:uid="{00000000-0005-0000-0000-0000BE590000}"/>
    <cellStyle name="Normal 29 7 6" xfId="22974" xr:uid="{00000000-0005-0000-0000-0000BF590000}"/>
    <cellStyle name="Normal 29 7 6 2" xfId="22975" xr:uid="{00000000-0005-0000-0000-0000C0590000}"/>
    <cellStyle name="Normal 29 7 7" xfId="22976" xr:uid="{00000000-0005-0000-0000-0000C1590000}"/>
    <cellStyle name="Normal 29 8" xfId="22977" xr:uid="{00000000-0005-0000-0000-0000C2590000}"/>
    <cellStyle name="Normal 29 8 2" xfId="22978" xr:uid="{00000000-0005-0000-0000-0000C3590000}"/>
    <cellStyle name="Normal 29 8 2 2" xfId="22979" xr:uid="{00000000-0005-0000-0000-0000C4590000}"/>
    <cellStyle name="Normal 29 8 3" xfId="22980" xr:uid="{00000000-0005-0000-0000-0000C5590000}"/>
    <cellStyle name="Normal 29 9" xfId="22981" xr:uid="{00000000-0005-0000-0000-0000C6590000}"/>
    <cellStyle name="Normal 29 9 2" xfId="22982" xr:uid="{00000000-0005-0000-0000-0000C7590000}"/>
    <cellStyle name="Normal 29 9 2 2" xfId="22983" xr:uid="{00000000-0005-0000-0000-0000C8590000}"/>
    <cellStyle name="Normal 29 9 3" xfId="22984" xr:uid="{00000000-0005-0000-0000-0000C9590000}"/>
    <cellStyle name="Normal 29_Confidential Information" xfId="22985" xr:uid="{00000000-0005-0000-0000-0000CA590000}"/>
    <cellStyle name="Normal 3" xfId="22986" xr:uid="{00000000-0005-0000-0000-0000CB590000}"/>
    <cellStyle name="Normal 3 10" xfId="22987" xr:uid="{00000000-0005-0000-0000-0000CC590000}"/>
    <cellStyle name="Normal 3 11" xfId="22988" xr:uid="{00000000-0005-0000-0000-0000CD590000}"/>
    <cellStyle name="Normal 3 2" xfId="22989" xr:uid="{00000000-0005-0000-0000-0000CE590000}"/>
    <cellStyle name="Normal 3 2 2" xfId="22990" xr:uid="{00000000-0005-0000-0000-0000CF590000}"/>
    <cellStyle name="Normal 3 2 2 2" xfId="22991" xr:uid="{00000000-0005-0000-0000-0000D0590000}"/>
    <cellStyle name="Normal 3 2 2 2 2" xfId="22992" xr:uid="{00000000-0005-0000-0000-0000D1590000}"/>
    <cellStyle name="Normal 3 2 2 3" xfId="22993" xr:uid="{00000000-0005-0000-0000-0000D2590000}"/>
    <cellStyle name="Normal 3 3" xfId="22994" xr:uid="{00000000-0005-0000-0000-0000D3590000}"/>
    <cellStyle name="Normal 3 3 2" xfId="22995" xr:uid="{00000000-0005-0000-0000-0000D4590000}"/>
    <cellStyle name="Normal 3 3 2 2" xfId="22996" xr:uid="{00000000-0005-0000-0000-0000D5590000}"/>
    <cellStyle name="Normal 3 3 2 2 2" xfId="22997" xr:uid="{00000000-0005-0000-0000-0000D6590000}"/>
    <cellStyle name="Normal 3 3 2 3" xfId="22998" xr:uid="{00000000-0005-0000-0000-0000D7590000}"/>
    <cellStyle name="Normal 3 4" xfId="22999" xr:uid="{00000000-0005-0000-0000-0000D8590000}"/>
    <cellStyle name="Normal 3 4 2" xfId="23000" xr:uid="{00000000-0005-0000-0000-0000D9590000}"/>
    <cellStyle name="Normal 3 4 2 2" xfId="23001" xr:uid="{00000000-0005-0000-0000-0000DA590000}"/>
    <cellStyle name="Normal 3 4 2 2 2" xfId="23002" xr:uid="{00000000-0005-0000-0000-0000DB590000}"/>
    <cellStyle name="Normal 3 4 2 3" xfId="23003" xr:uid="{00000000-0005-0000-0000-0000DC590000}"/>
    <cellStyle name="Normal 3 4 3" xfId="23004" xr:uid="{00000000-0005-0000-0000-0000DD590000}"/>
    <cellStyle name="Normal 3 4 3 2" xfId="23005" xr:uid="{00000000-0005-0000-0000-0000DE590000}"/>
    <cellStyle name="Normal 3 4 3 2 2" xfId="23006" xr:uid="{00000000-0005-0000-0000-0000DF590000}"/>
    <cellStyle name="Normal 3 4 3 3" xfId="23007" xr:uid="{00000000-0005-0000-0000-0000E0590000}"/>
    <cellStyle name="Normal 3 4 4" xfId="23008" xr:uid="{00000000-0005-0000-0000-0000E1590000}"/>
    <cellStyle name="Normal 3 5" xfId="23009" xr:uid="{00000000-0005-0000-0000-0000E2590000}"/>
    <cellStyle name="Normal 3 5 2" xfId="23010" xr:uid="{00000000-0005-0000-0000-0000E3590000}"/>
    <cellStyle name="Normal 3 5 2 2" xfId="23011" xr:uid="{00000000-0005-0000-0000-0000E4590000}"/>
    <cellStyle name="Normal 3 5 3" xfId="23012" xr:uid="{00000000-0005-0000-0000-0000E5590000}"/>
    <cellStyle name="Normal 3 6" xfId="23013" xr:uid="{00000000-0005-0000-0000-0000E6590000}"/>
    <cellStyle name="Normal 3 6 2" xfId="23014" xr:uid="{00000000-0005-0000-0000-0000E7590000}"/>
    <cellStyle name="Normal 3 6 2 2" xfId="23015" xr:uid="{00000000-0005-0000-0000-0000E8590000}"/>
    <cellStyle name="Normal 3 6 3" xfId="23016" xr:uid="{00000000-0005-0000-0000-0000E9590000}"/>
    <cellStyle name="Normal 3 7" xfId="23017" xr:uid="{00000000-0005-0000-0000-0000EA590000}"/>
    <cellStyle name="Normal 3 7 2" xfId="23018" xr:uid="{00000000-0005-0000-0000-0000EB590000}"/>
    <cellStyle name="Normal 3 8" xfId="23019" xr:uid="{00000000-0005-0000-0000-0000EC590000}"/>
    <cellStyle name="Normal 3 8 2" xfId="23020" xr:uid="{00000000-0005-0000-0000-0000ED590000}"/>
    <cellStyle name="Normal 3 9" xfId="23021" xr:uid="{00000000-0005-0000-0000-0000EE590000}"/>
    <cellStyle name="Normal 30" xfId="23022" xr:uid="{00000000-0005-0000-0000-0000EF590000}"/>
    <cellStyle name="Normal 30 2" xfId="23023" xr:uid="{00000000-0005-0000-0000-0000F0590000}"/>
    <cellStyle name="Normal 31" xfId="23024" xr:uid="{00000000-0005-0000-0000-0000F1590000}"/>
    <cellStyle name="Normal 31 2" xfId="23025" xr:uid="{00000000-0005-0000-0000-0000F2590000}"/>
    <cellStyle name="Normal 32" xfId="23026" xr:uid="{00000000-0005-0000-0000-0000F3590000}"/>
    <cellStyle name="Normal 32 2" xfId="23027" xr:uid="{00000000-0005-0000-0000-0000F4590000}"/>
    <cellStyle name="Normal 33" xfId="23028" xr:uid="{00000000-0005-0000-0000-0000F5590000}"/>
    <cellStyle name="Normal 33 2" xfId="23029" xr:uid="{00000000-0005-0000-0000-0000F6590000}"/>
    <cellStyle name="Normal 34" xfId="23030" xr:uid="{00000000-0005-0000-0000-0000F7590000}"/>
    <cellStyle name="Normal 34 2" xfId="23031" xr:uid="{00000000-0005-0000-0000-0000F8590000}"/>
    <cellStyle name="Normal 35" xfId="23032" xr:uid="{00000000-0005-0000-0000-0000F9590000}"/>
    <cellStyle name="Normal 36" xfId="23033" xr:uid="{00000000-0005-0000-0000-0000FA590000}"/>
    <cellStyle name="Normal 37" xfId="23034" xr:uid="{00000000-0005-0000-0000-0000FB590000}"/>
    <cellStyle name="Normal 38" xfId="23035" xr:uid="{00000000-0005-0000-0000-0000FC590000}"/>
    <cellStyle name="Normal 38 2" xfId="23036" xr:uid="{00000000-0005-0000-0000-0000FD590000}"/>
    <cellStyle name="Normal 39" xfId="23037" xr:uid="{00000000-0005-0000-0000-0000FE590000}"/>
    <cellStyle name="Normal 4" xfId="23038" xr:uid="{00000000-0005-0000-0000-0000FF590000}"/>
    <cellStyle name="Normal 4 2" xfId="23039" xr:uid="{00000000-0005-0000-0000-0000005A0000}"/>
    <cellStyle name="Normal 4 2 2" xfId="23040" xr:uid="{00000000-0005-0000-0000-0000015A0000}"/>
    <cellStyle name="Normal 4 2 2 2" xfId="23041" xr:uid="{00000000-0005-0000-0000-0000025A0000}"/>
    <cellStyle name="Normal 4 2 2 2 2" xfId="23042" xr:uid="{00000000-0005-0000-0000-0000035A0000}"/>
    <cellStyle name="Normal 4 2 2 3" xfId="23043" xr:uid="{00000000-0005-0000-0000-0000045A0000}"/>
    <cellStyle name="Normal 4 2 3" xfId="23044" xr:uid="{00000000-0005-0000-0000-0000055A0000}"/>
    <cellStyle name="Normal 4 3" xfId="23045" xr:uid="{00000000-0005-0000-0000-0000065A0000}"/>
    <cellStyle name="Normal 4 4" xfId="23046" xr:uid="{00000000-0005-0000-0000-0000075A0000}"/>
    <cellStyle name="Normal 4 5" xfId="23047" xr:uid="{00000000-0005-0000-0000-0000085A0000}"/>
    <cellStyle name="Normal 4 5 2" xfId="23048" xr:uid="{00000000-0005-0000-0000-0000095A0000}"/>
    <cellStyle name="Normal 4 5 3" xfId="23049" xr:uid="{00000000-0005-0000-0000-00000A5A0000}"/>
    <cellStyle name="Normal 4 5 4" xfId="23050" xr:uid="{00000000-0005-0000-0000-00000B5A0000}"/>
    <cellStyle name="Normal 4 6" xfId="23051" xr:uid="{00000000-0005-0000-0000-00000C5A0000}"/>
    <cellStyle name="Normal 4 6 2" xfId="23052" xr:uid="{00000000-0005-0000-0000-00000D5A0000}"/>
    <cellStyle name="Normal 4 6 2 2" xfId="23053" xr:uid="{00000000-0005-0000-0000-00000E5A0000}"/>
    <cellStyle name="Normal 4 6 3" xfId="23054" xr:uid="{00000000-0005-0000-0000-00000F5A0000}"/>
    <cellStyle name="Normal 4 7" xfId="23055" xr:uid="{00000000-0005-0000-0000-0000105A0000}"/>
    <cellStyle name="Normal 40" xfId="23056" xr:uid="{00000000-0005-0000-0000-0000115A0000}"/>
    <cellStyle name="Normal 40 2" xfId="23057" xr:uid="{00000000-0005-0000-0000-0000125A0000}"/>
    <cellStyle name="Normal 40 3" xfId="23058" xr:uid="{00000000-0005-0000-0000-0000135A0000}"/>
    <cellStyle name="Normal 41" xfId="23059" xr:uid="{00000000-0005-0000-0000-0000145A0000}"/>
    <cellStyle name="Normal 42" xfId="23060" xr:uid="{00000000-0005-0000-0000-0000155A0000}"/>
    <cellStyle name="Normal 43" xfId="23061" xr:uid="{00000000-0005-0000-0000-0000165A0000}"/>
    <cellStyle name="Normal 44" xfId="23062" xr:uid="{00000000-0005-0000-0000-0000175A0000}"/>
    <cellStyle name="Normal 45" xfId="23063" xr:uid="{00000000-0005-0000-0000-0000185A0000}"/>
    <cellStyle name="Normal 46" xfId="23064" xr:uid="{00000000-0005-0000-0000-0000195A0000}"/>
    <cellStyle name="Normal 47" xfId="23065" xr:uid="{00000000-0005-0000-0000-00001A5A0000}"/>
    <cellStyle name="Normal 48" xfId="23066" xr:uid="{00000000-0005-0000-0000-00001B5A0000}"/>
    <cellStyle name="Normal 49" xfId="23067" xr:uid="{00000000-0005-0000-0000-00001C5A0000}"/>
    <cellStyle name="Normal 5" xfId="23068" xr:uid="{00000000-0005-0000-0000-00001D5A0000}"/>
    <cellStyle name="Normal 5 2" xfId="23069" xr:uid="{00000000-0005-0000-0000-00001E5A0000}"/>
    <cellStyle name="Normal 5 3" xfId="23070" xr:uid="{00000000-0005-0000-0000-00001F5A0000}"/>
    <cellStyle name="Normal 5 4" xfId="23071" xr:uid="{00000000-0005-0000-0000-0000205A0000}"/>
    <cellStyle name="Normal 5 5" xfId="23072" xr:uid="{00000000-0005-0000-0000-0000215A0000}"/>
    <cellStyle name="Normal 5 5 2" xfId="23073" xr:uid="{00000000-0005-0000-0000-0000225A0000}"/>
    <cellStyle name="Normal 5 5 2 2" xfId="23074" xr:uid="{00000000-0005-0000-0000-0000235A0000}"/>
    <cellStyle name="Normal 5 5 3" xfId="23075" xr:uid="{00000000-0005-0000-0000-0000245A0000}"/>
    <cellStyle name="Normal 5_Preliminary financial statement_June 11_updated Aug  24_11" xfId="23076" xr:uid="{00000000-0005-0000-0000-0000255A0000}"/>
    <cellStyle name="Normal 50" xfId="23077" xr:uid="{00000000-0005-0000-0000-0000265A0000}"/>
    <cellStyle name="Normal 51" xfId="23078" xr:uid="{00000000-0005-0000-0000-0000275A0000}"/>
    <cellStyle name="Normal 52" xfId="23079" xr:uid="{00000000-0005-0000-0000-0000285A0000}"/>
    <cellStyle name="Normal 53" xfId="23080" xr:uid="{00000000-0005-0000-0000-0000295A0000}"/>
    <cellStyle name="Normal 54" xfId="23081" xr:uid="{00000000-0005-0000-0000-00002A5A0000}"/>
    <cellStyle name="Normal 55" xfId="23082" xr:uid="{00000000-0005-0000-0000-00002B5A0000}"/>
    <cellStyle name="Normal 56" xfId="23083" xr:uid="{00000000-0005-0000-0000-00002C5A0000}"/>
    <cellStyle name="Normal 57" xfId="23084" xr:uid="{00000000-0005-0000-0000-00002D5A0000}"/>
    <cellStyle name="Normal 58" xfId="23085" xr:uid="{00000000-0005-0000-0000-00002E5A0000}"/>
    <cellStyle name="Normal 59" xfId="23086" xr:uid="{00000000-0005-0000-0000-00002F5A0000}"/>
    <cellStyle name="Normal 6" xfId="23087" xr:uid="{00000000-0005-0000-0000-0000305A0000}"/>
    <cellStyle name="Normal 6 2" xfId="23088" xr:uid="{00000000-0005-0000-0000-0000315A0000}"/>
    <cellStyle name="Normal 6 3" xfId="23089" xr:uid="{00000000-0005-0000-0000-0000325A0000}"/>
    <cellStyle name="Normal 6 4" xfId="23090" xr:uid="{00000000-0005-0000-0000-0000335A0000}"/>
    <cellStyle name="Normal 6 4 2" xfId="23091" xr:uid="{00000000-0005-0000-0000-0000345A0000}"/>
    <cellStyle name="Normal 6 4 2 2" xfId="23092" xr:uid="{00000000-0005-0000-0000-0000355A0000}"/>
    <cellStyle name="Normal 6 4 3" xfId="23093" xr:uid="{00000000-0005-0000-0000-0000365A0000}"/>
    <cellStyle name="Normal 6 5" xfId="23094" xr:uid="{00000000-0005-0000-0000-0000375A0000}"/>
    <cellStyle name="Normal 60" xfId="23095" xr:uid="{00000000-0005-0000-0000-0000385A0000}"/>
    <cellStyle name="Normal 61" xfId="23096" xr:uid="{00000000-0005-0000-0000-0000395A0000}"/>
    <cellStyle name="Normal 62" xfId="23097" xr:uid="{00000000-0005-0000-0000-00003A5A0000}"/>
    <cellStyle name="Normal 63" xfId="23098" xr:uid="{00000000-0005-0000-0000-00003B5A0000}"/>
    <cellStyle name="Normal 64" xfId="23099" xr:uid="{00000000-0005-0000-0000-00003C5A0000}"/>
    <cellStyle name="Normal 64 2" xfId="23100" xr:uid="{00000000-0005-0000-0000-00003D5A0000}"/>
    <cellStyle name="Normal 64 2 2" xfId="23101" xr:uid="{00000000-0005-0000-0000-00003E5A0000}"/>
    <cellStyle name="Normal 64 3" xfId="23102" xr:uid="{00000000-0005-0000-0000-00003F5A0000}"/>
    <cellStyle name="Normal 65" xfId="23103" xr:uid="{00000000-0005-0000-0000-0000405A0000}"/>
    <cellStyle name="Normal 65 2" xfId="23104" xr:uid="{00000000-0005-0000-0000-0000415A0000}"/>
    <cellStyle name="Normal 65 2 2" xfId="23105" xr:uid="{00000000-0005-0000-0000-0000425A0000}"/>
    <cellStyle name="Normal 65 3" xfId="23106" xr:uid="{00000000-0005-0000-0000-0000435A0000}"/>
    <cellStyle name="Normal 66" xfId="23107" xr:uid="{00000000-0005-0000-0000-0000445A0000}"/>
    <cellStyle name="Normal 66 2" xfId="23108" xr:uid="{00000000-0005-0000-0000-0000455A0000}"/>
    <cellStyle name="Normal 66 2 2" xfId="23109" xr:uid="{00000000-0005-0000-0000-0000465A0000}"/>
    <cellStyle name="Normal 66 3" xfId="23110" xr:uid="{00000000-0005-0000-0000-0000475A0000}"/>
    <cellStyle name="Normal 67" xfId="23111" xr:uid="{00000000-0005-0000-0000-0000485A0000}"/>
    <cellStyle name="Normal 67 2" xfId="23112" xr:uid="{00000000-0005-0000-0000-0000495A0000}"/>
    <cellStyle name="Normal 67 2 2" xfId="23113" xr:uid="{00000000-0005-0000-0000-00004A5A0000}"/>
    <cellStyle name="Normal 67 3" xfId="23114" xr:uid="{00000000-0005-0000-0000-00004B5A0000}"/>
    <cellStyle name="Normal 68" xfId="23115" xr:uid="{00000000-0005-0000-0000-00004C5A0000}"/>
    <cellStyle name="Normal 68 2" xfId="23116" xr:uid="{00000000-0005-0000-0000-00004D5A0000}"/>
    <cellStyle name="Normal 68 2 2" xfId="23117" xr:uid="{00000000-0005-0000-0000-00004E5A0000}"/>
    <cellStyle name="Normal 68 3" xfId="23118" xr:uid="{00000000-0005-0000-0000-00004F5A0000}"/>
    <cellStyle name="Normal 69" xfId="23119" xr:uid="{00000000-0005-0000-0000-0000505A0000}"/>
    <cellStyle name="Normal 69 2" xfId="23120" xr:uid="{00000000-0005-0000-0000-0000515A0000}"/>
    <cellStyle name="Normal 69 2 2" xfId="23121" xr:uid="{00000000-0005-0000-0000-0000525A0000}"/>
    <cellStyle name="Normal 69 3" xfId="23122" xr:uid="{00000000-0005-0000-0000-0000535A0000}"/>
    <cellStyle name="Normal 7" xfId="23123" xr:uid="{00000000-0005-0000-0000-0000545A0000}"/>
    <cellStyle name="Normal 7 2" xfId="23124" xr:uid="{00000000-0005-0000-0000-0000555A0000}"/>
    <cellStyle name="Normal 70" xfId="23125" xr:uid="{00000000-0005-0000-0000-0000565A0000}"/>
    <cellStyle name="Normal 70 2" xfId="23126" xr:uid="{00000000-0005-0000-0000-0000575A0000}"/>
    <cellStyle name="Normal 70 2 2" xfId="23127" xr:uid="{00000000-0005-0000-0000-0000585A0000}"/>
    <cellStyle name="Normal 70 3" xfId="23128" xr:uid="{00000000-0005-0000-0000-0000595A0000}"/>
    <cellStyle name="Normal 70 4" xfId="23129" xr:uid="{00000000-0005-0000-0000-00005A5A0000}"/>
    <cellStyle name="Normal 71" xfId="23130" xr:uid="{00000000-0005-0000-0000-00005B5A0000}"/>
    <cellStyle name="Normal 71 2" xfId="23131" xr:uid="{00000000-0005-0000-0000-00005C5A0000}"/>
    <cellStyle name="Normal 71 2 2" xfId="23132" xr:uid="{00000000-0005-0000-0000-00005D5A0000}"/>
    <cellStyle name="Normal 71 3" xfId="23133" xr:uid="{00000000-0005-0000-0000-00005E5A0000}"/>
    <cellStyle name="Normal 72" xfId="23134" xr:uid="{00000000-0005-0000-0000-00005F5A0000}"/>
    <cellStyle name="Normal 72 2" xfId="23135" xr:uid="{00000000-0005-0000-0000-0000605A0000}"/>
    <cellStyle name="Normal 72 2 2" xfId="23136" xr:uid="{00000000-0005-0000-0000-0000615A0000}"/>
    <cellStyle name="Normal 72 3" xfId="23137" xr:uid="{00000000-0005-0000-0000-0000625A0000}"/>
    <cellStyle name="Normal 73" xfId="23138" xr:uid="{00000000-0005-0000-0000-0000635A0000}"/>
    <cellStyle name="Normal 73 2" xfId="23139" xr:uid="{00000000-0005-0000-0000-0000645A0000}"/>
    <cellStyle name="Normal 73 2 2" xfId="23140" xr:uid="{00000000-0005-0000-0000-0000655A0000}"/>
    <cellStyle name="Normal 73 3" xfId="23141" xr:uid="{00000000-0005-0000-0000-0000665A0000}"/>
    <cellStyle name="Normal 74" xfId="23142" xr:uid="{00000000-0005-0000-0000-0000675A0000}"/>
    <cellStyle name="Normal 74 2" xfId="23143" xr:uid="{00000000-0005-0000-0000-0000685A0000}"/>
    <cellStyle name="Normal 74 2 2" xfId="23144" xr:uid="{00000000-0005-0000-0000-0000695A0000}"/>
    <cellStyle name="Normal 74 3" xfId="23145" xr:uid="{00000000-0005-0000-0000-00006A5A0000}"/>
    <cellStyle name="Normal 75" xfId="23146" xr:uid="{00000000-0005-0000-0000-00006B5A0000}"/>
    <cellStyle name="Normal 75 2" xfId="23147" xr:uid="{00000000-0005-0000-0000-00006C5A0000}"/>
    <cellStyle name="Normal 75 2 2" xfId="23148" xr:uid="{00000000-0005-0000-0000-00006D5A0000}"/>
    <cellStyle name="Normal 75 3" xfId="23149" xr:uid="{00000000-0005-0000-0000-00006E5A0000}"/>
    <cellStyle name="Normal 76" xfId="23150" xr:uid="{00000000-0005-0000-0000-00006F5A0000}"/>
    <cellStyle name="Normal 76 2" xfId="23151" xr:uid="{00000000-0005-0000-0000-0000705A0000}"/>
    <cellStyle name="Normal 76 2 2" xfId="23152" xr:uid="{00000000-0005-0000-0000-0000715A0000}"/>
    <cellStyle name="Normal 76 3" xfId="23153" xr:uid="{00000000-0005-0000-0000-0000725A0000}"/>
    <cellStyle name="Normal 77" xfId="23154" xr:uid="{00000000-0005-0000-0000-0000735A0000}"/>
    <cellStyle name="Normal 77 2" xfId="23155" xr:uid="{00000000-0005-0000-0000-0000745A0000}"/>
    <cellStyle name="Normal 77 2 2" xfId="23156" xr:uid="{00000000-0005-0000-0000-0000755A0000}"/>
    <cellStyle name="Normal 77 3" xfId="23157" xr:uid="{00000000-0005-0000-0000-0000765A0000}"/>
    <cellStyle name="Normal 78" xfId="23158" xr:uid="{00000000-0005-0000-0000-0000775A0000}"/>
    <cellStyle name="Normal 78 2" xfId="23159" xr:uid="{00000000-0005-0000-0000-0000785A0000}"/>
    <cellStyle name="Normal 78 2 2" xfId="23160" xr:uid="{00000000-0005-0000-0000-0000795A0000}"/>
    <cellStyle name="Normal 78 3" xfId="23161" xr:uid="{00000000-0005-0000-0000-00007A5A0000}"/>
    <cellStyle name="Normal 79" xfId="23162" xr:uid="{00000000-0005-0000-0000-00007B5A0000}"/>
    <cellStyle name="Normal 79 2" xfId="23163" xr:uid="{00000000-0005-0000-0000-00007C5A0000}"/>
    <cellStyle name="Normal 79 2 2" xfId="23164" xr:uid="{00000000-0005-0000-0000-00007D5A0000}"/>
    <cellStyle name="Normal 79 3" xfId="23165" xr:uid="{00000000-0005-0000-0000-00007E5A0000}"/>
    <cellStyle name="Normal 8" xfId="23166" xr:uid="{00000000-0005-0000-0000-00007F5A0000}"/>
    <cellStyle name="Normal 8 2" xfId="23167" xr:uid="{00000000-0005-0000-0000-0000805A0000}"/>
    <cellStyle name="Normal 80" xfId="23168" xr:uid="{00000000-0005-0000-0000-0000815A0000}"/>
    <cellStyle name="Normal 80 2" xfId="23169" xr:uid="{00000000-0005-0000-0000-0000825A0000}"/>
    <cellStyle name="Normal 80 2 2" xfId="23170" xr:uid="{00000000-0005-0000-0000-0000835A0000}"/>
    <cellStyle name="Normal 80 3" xfId="23171" xr:uid="{00000000-0005-0000-0000-0000845A0000}"/>
    <cellStyle name="Normal 81" xfId="23172" xr:uid="{00000000-0005-0000-0000-0000855A0000}"/>
    <cellStyle name="Normal 81 2" xfId="23173" xr:uid="{00000000-0005-0000-0000-0000865A0000}"/>
    <cellStyle name="Normal 81 2 2" xfId="23174" xr:uid="{00000000-0005-0000-0000-0000875A0000}"/>
    <cellStyle name="Normal 81 3" xfId="23175" xr:uid="{00000000-0005-0000-0000-0000885A0000}"/>
    <cellStyle name="Normal 82" xfId="23176" xr:uid="{00000000-0005-0000-0000-0000895A0000}"/>
    <cellStyle name="Normal 82 2" xfId="23177" xr:uid="{00000000-0005-0000-0000-00008A5A0000}"/>
    <cellStyle name="Normal 82 2 2" xfId="23178" xr:uid="{00000000-0005-0000-0000-00008B5A0000}"/>
    <cellStyle name="Normal 82 3" xfId="23179" xr:uid="{00000000-0005-0000-0000-00008C5A0000}"/>
    <cellStyle name="Normal 83" xfId="23180" xr:uid="{00000000-0005-0000-0000-00008D5A0000}"/>
    <cellStyle name="Normal 83 2" xfId="23181" xr:uid="{00000000-0005-0000-0000-00008E5A0000}"/>
    <cellStyle name="Normal 83 2 2" xfId="23182" xr:uid="{00000000-0005-0000-0000-00008F5A0000}"/>
    <cellStyle name="Normal 83 3" xfId="23183" xr:uid="{00000000-0005-0000-0000-0000905A0000}"/>
    <cellStyle name="Normal 84" xfId="23184" xr:uid="{00000000-0005-0000-0000-0000915A0000}"/>
    <cellStyle name="Normal 84 2" xfId="23185" xr:uid="{00000000-0005-0000-0000-0000925A0000}"/>
    <cellStyle name="Normal 84 2 2" xfId="23186" xr:uid="{00000000-0005-0000-0000-0000935A0000}"/>
    <cellStyle name="Normal 84 3" xfId="23187" xr:uid="{00000000-0005-0000-0000-0000945A0000}"/>
    <cellStyle name="Normal 85" xfId="23188" xr:uid="{00000000-0005-0000-0000-0000955A0000}"/>
    <cellStyle name="Normal 85 2" xfId="23189" xr:uid="{00000000-0005-0000-0000-0000965A0000}"/>
    <cellStyle name="Normal 85 2 2" xfId="23190" xr:uid="{00000000-0005-0000-0000-0000975A0000}"/>
    <cellStyle name="Normal 85 3" xfId="23191" xr:uid="{00000000-0005-0000-0000-0000985A0000}"/>
    <cellStyle name="Normal 86" xfId="23192" xr:uid="{00000000-0005-0000-0000-0000995A0000}"/>
    <cellStyle name="Normal 86 2" xfId="23193" xr:uid="{00000000-0005-0000-0000-00009A5A0000}"/>
    <cellStyle name="Normal 86 2 2" xfId="23194" xr:uid="{00000000-0005-0000-0000-00009B5A0000}"/>
    <cellStyle name="Normal 86 3" xfId="23195" xr:uid="{00000000-0005-0000-0000-00009C5A0000}"/>
    <cellStyle name="Normal 87" xfId="23196" xr:uid="{00000000-0005-0000-0000-00009D5A0000}"/>
    <cellStyle name="Normal 87 2" xfId="23197" xr:uid="{00000000-0005-0000-0000-00009E5A0000}"/>
    <cellStyle name="Normal 87 2 2" xfId="23198" xr:uid="{00000000-0005-0000-0000-00009F5A0000}"/>
    <cellStyle name="Normal 87 3" xfId="23199" xr:uid="{00000000-0005-0000-0000-0000A05A0000}"/>
    <cellStyle name="Normal 88" xfId="23200" xr:uid="{00000000-0005-0000-0000-0000A15A0000}"/>
    <cellStyle name="Normal 88 2" xfId="23201" xr:uid="{00000000-0005-0000-0000-0000A25A0000}"/>
    <cellStyle name="Normal 88 2 2" xfId="23202" xr:uid="{00000000-0005-0000-0000-0000A35A0000}"/>
    <cellStyle name="Normal 88 3" xfId="23203" xr:uid="{00000000-0005-0000-0000-0000A45A0000}"/>
    <cellStyle name="Normal 89" xfId="23204" xr:uid="{00000000-0005-0000-0000-0000A55A0000}"/>
    <cellStyle name="Normal 89 2" xfId="23205" xr:uid="{00000000-0005-0000-0000-0000A65A0000}"/>
    <cellStyle name="Normal 89 2 2" xfId="23206" xr:uid="{00000000-0005-0000-0000-0000A75A0000}"/>
    <cellStyle name="Normal 89 3" xfId="23207" xr:uid="{00000000-0005-0000-0000-0000A85A0000}"/>
    <cellStyle name="Normal 9" xfId="23208" xr:uid="{00000000-0005-0000-0000-0000A95A0000}"/>
    <cellStyle name="Normal 9 2" xfId="23209" xr:uid="{00000000-0005-0000-0000-0000AA5A0000}"/>
    <cellStyle name="Normal 90" xfId="23210" xr:uid="{00000000-0005-0000-0000-0000AB5A0000}"/>
    <cellStyle name="Normal 90 2" xfId="23211" xr:uid="{00000000-0005-0000-0000-0000AC5A0000}"/>
    <cellStyle name="Normal 90 2 2" xfId="23212" xr:uid="{00000000-0005-0000-0000-0000AD5A0000}"/>
    <cellStyle name="Normal 90 3" xfId="23213" xr:uid="{00000000-0005-0000-0000-0000AE5A0000}"/>
    <cellStyle name="Normal 91" xfId="23214" xr:uid="{00000000-0005-0000-0000-0000AF5A0000}"/>
    <cellStyle name="Normal 91 2" xfId="23215" xr:uid="{00000000-0005-0000-0000-0000B05A0000}"/>
    <cellStyle name="Normal 91 2 2" xfId="23216" xr:uid="{00000000-0005-0000-0000-0000B15A0000}"/>
    <cellStyle name="Normal 91 3" xfId="23217" xr:uid="{00000000-0005-0000-0000-0000B25A0000}"/>
    <cellStyle name="Normal 92" xfId="23218" xr:uid="{00000000-0005-0000-0000-0000B35A0000}"/>
    <cellStyle name="Normal 92 2" xfId="23219" xr:uid="{00000000-0005-0000-0000-0000B45A0000}"/>
    <cellStyle name="Normal 92 2 2" xfId="23220" xr:uid="{00000000-0005-0000-0000-0000B55A0000}"/>
    <cellStyle name="Normal 92 3" xfId="23221" xr:uid="{00000000-0005-0000-0000-0000B65A0000}"/>
    <cellStyle name="Normal 93" xfId="23222" xr:uid="{00000000-0005-0000-0000-0000B75A0000}"/>
    <cellStyle name="Normal 94" xfId="23223" xr:uid="{00000000-0005-0000-0000-0000B85A0000}"/>
    <cellStyle name="Normal 95" xfId="23224" xr:uid="{00000000-0005-0000-0000-0000B95A0000}"/>
    <cellStyle name="Normal 96" xfId="23225" xr:uid="{00000000-0005-0000-0000-0000BA5A0000}"/>
    <cellStyle name="Normal 97" xfId="23226" xr:uid="{00000000-0005-0000-0000-0000BB5A0000}"/>
    <cellStyle name="Normal 98" xfId="23227" xr:uid="{00000000-0005-0000-0000-0000BC5A0000}"/>
    <cellStyle name="Normal 99" xfId="23228" xr:uid="{00000000-0005-0000-0000-0000BD5A0000}"/>
    <cellStyle name="Normal_Julie" xfId="25690" xr:uid="{62D91316-1ACC-4578-A7BB-BC3F62AEA1D2}"/>
    <cellStyle name="Normal_Production" xfId="25692" xr:uid="{FB7A97EB-91B6-49B7-B4EE-1EB741C3EBCD}"/>
    <cellStyle name="Normal_Sheet1" xfId="25689" xr:uid="{217F1CD9-0732-4C57-B74D-7B722660B5D5}"/>
    <cellStyle name="Note 2" xfId="23229" xr:uid="{00000000-0005-0000-0000-0000BE5A0000}"/>
    <cellStyle name="Note 2 10" xfId="23230" xr:uid="{00000000-0005-0000-0000-0000BF5A0000}"/>
    <cellStyle name="Note 2 10 2" xfId="23231" xr:uid="{00000000-0005-0000-0000-0000C05A0000}"/>
    <cellStyle name="Note 2 10 3" xfId="23232" xr:uid="{00000000-0005-0000-0000-0000C15A0000}"/>
    <cellStyle name="Note 2 10 4" xfId="23233" xr:uid="{00000000-0005-0000-0000-0000C25A0000}"/>
    <cellStyle name="Note 2 10 5" xfId="23234" xr:uid="{00000000-0005-0000-0000-0000C35A0000}"/>
    <cellStyle name="Note 2 10 5 2" xfId="23235" xr:uid="{00000000-0005-0000-0000-0000C45A0000}"/>
    <cellStyle name="Note 2 10 6" xfId="23236" xr:uid="{00000000-0005-0000-0000-0000C55A0000}"/>
    <cellStyle name="Note 2 10 7" xfId="23237" xr:uid="{00000000-0005-0000-0000-0000C65A0000}"/>
    <cellStyle name="Note 2 11" xfId="23238" xr:uid="{00000000-0005-0000-0000-0000C75A0000}"/>
    <cellStyle name="Note 2 12" xfId="23239" xr:uid="{00000000-0005-0000-0000-0000C85A0000}"/>
    <cellStyle name="Note 2 12 2" xfId="23240" xr:uid="{00000000-0005-0000-0000-0000C95A0000}"/>
    <cellStyle name="Note 2 12 2 2" xfId="23241" xr:uid="{00000000-0005-0000-0000-0000CA5A0000}"/>
    <cellStyle name="Note 2 12 3" xfId="23242" xr:uid="{00000000-0005-0000-0000-0000CB5A0000}"/>
    <cellStyle name="Note 2 12 4" xfId="23243" xr:uid="{00000000-0005-0000-0000-0000CC5A0000}"/>
    <cellStyle name="Note 2 12 5" xfId="23244" xr:uid="{00000000-0005-0000-0000-0000CD5A0000}"/>
    <cellStyle name="Note 2 13" xfId="23245" xr:uid="{00000000-0005-0000-0000-0000CE5A0000}"/>
    <cellStyle name="Note 2 13 2" xfId="23246" xr:uid="{00000000-0005-0000-0000-0000CF5A0000}"/>
    <cellStyle name="Note 2 13 2 2" xfId="23247" xr:uid="{00000000-0005-0000-0000-0000D05A0000}"/>
    <cellStyle name="Note 2 13 3" xfId="23248" xr:uid="{00000000-0005-0000-0000-0000D15A0000}"/>
    <cellStyle name="Note 2 14" xfId="23249" xr:uid="{00000000-0005-0000-0000-0000D25A0000}"/>
    <cellStyle name="Note 2 14 2" xfId="23250" xr:uid="{00000000-0005-0000-0000-0000D35A0000}"/>
    <cellStyle name="Note 2 14 2 2" xfId="23251" xr:uid="{00000000-0005-0000-0000-0000D45A0000}"/>
    <cellStyle name="Note 2 14 3" xfId="23252" xr:uid="{00000000-0005-0000-0000-0000D55A0000}"/>
    <cellStyle name="Note 2 15" xfId="23253" xr:uid="{00000000-0005-0000-0000-0000D65A0000}"/>
    <cellStyle name="Note 2 15 2" xfId="23254" xr:uid="{00000000-0005-0000-0000-0000D75A0000}"/>
    <cellStyle name="Note 2 16" xfId="23255" xr:uid="{00000000-0005-0000-0000-0000D85A0000}"/>
    <cellStyle name="Note 2 16 2" xfId="23256" xr:uid="{00000000-0005-0000-0000-0000D95A0000}"/>
    <cellStyle name="Note 2 17" xfId="23257" xr:uid="{00000000-0005-0000-0000-0000DA5A0000}"/>
    <cellStyle name="Note 2 17 2" xfId="23258" xr:uid="{00000000-0005-0000-0000-0000DB5A0000}"/>
    <cellStyle name="Note 2 18" xfId="23259" xr:uid="{00000000-0005-0000-0000-0000DC5A0000}"/>
    <cellStyle name="Note 2 19" xfId="23260" xr:uid="{00000000-0005-0000-0000-0000DD5A0000}"/>
    <cellStyle name="Note 2 2" xfId="23261" xr:uid="{00000000-0005-0000-0000-0000DE5A0000}"/>
    <cellStyle name="Note 2 2 10" xfId="23262" xr:uid="{00000000-0005-0000-0000-0000DF5A0000}"/>
    <cellStyle name="Note 2 2 10 2" xfId="23263" xr:uid="{00000000-0005-0000-0000-0000E05A0000}"/>
    <cellStyle name="Note 2 2 10 2 2" xfId="23264" xr:uid="{00000000-0005-0000-0000-0000E15A0000}"/>
    <cellStyle name="Note 2 2 10 3" xfId="23265" xr:uid="{00000000-0005-0000-0000-0000E25A0000}"/>
    <cellStyle name="Note 2 2 10 4" xfId="23266" xr:uid="{00000000-0005-0000-0000-0000E35A0000}"/>
    <cellStyle name="Note 2 2 10 5" xfId="23267" xr:uid="{00000000-0005-0000-0000-0000E45A0000}"/>
    <cellStyle name="Note 2 2 11" xfId="23268" xr:uid="{00000000-0005-0000-0000-0000E55A0000}"/>
    <cellStyle name="Note 2 2 11 2" xfId="23269" xr:uid="{00000000-0005-0000-0000-0000E65A0000}"/>
    <cellStyle name="Note 2 2 11 2 2" xfId="23270" xr:uid="{00000000-0005-0000-0000-0000E75A0000}"/>
    <cellStyle name="Note 2 2 11 3" xfId="23271" xr:uid="{00000000-0005-0000-0000-0000E85A0000}"/>
    <cellStyle name="Note 2 2 12" xfId="23272" xr:uid="{00000000-0005-0000-0000-0000E95A0000}"/>
    <cellStyle name="Note 2 2 12 2" xfId="23273" xr:uid="{00000000-0005-0000-0000-0000EA5A0000}"/>
    <cellStyle name="Note 2 2 12 2 2" xfId="23274" xr:uid="{00000000-0005-0000-0000-0000EB5A0000}"/>
    <cellStyle name="Note 2 2 12 3" xfId="23275" xr:uid="{00000000-0005-0000-0000-0000EC5A0000}"/>
    <cellStyle name="Note 2 2 13" xfId="23276" xr:uid="{00000000-0005-0000-0000-0000ED5A0000}"/>
    <cellStyle name="Note 2 2 13 2" xfId="23277" xr:uid="{00000000-0005-0000-0000-0000EE5A0000}"/>
    <cellStyle name="Note 2 2 14" xfId="23278" xr:uid="{00000000-0005-0000-0000-0000EF5A0000}"/>
    <cellStyle name="Note 2 2 14 2" xfId="23279" xr:uid="{00000000-0005-0000-0000-0000F05A0000}"/>
    <cellStyle name="Note 2 2 15" xfId="23280" xr:uid="{00000000-0005-0000-0000-0000F15A0000}"/>
    <cellStyle name="Note 2 2 16" xfId="23281" xr:uid="{00000000-0005-0000-0000-0000F25A0000}"/>
    <cellStyle name="Note 2 2 17" xfId="23282" xr:uid="{00000000-0005-0000-0000-0000F35A0000}"/>
    <cellStyle name="Note 2 2 2" xfId="23283" xr:uid="{00000000-0005-0000-0000-0000F45A0000}"/>
    <cellStyle name="Note 2 2 2 10" xfId="23284" xr:uid="{00000000-0005-0000-0000-0000F55A0000}"/>
    <cellStyle name="Note 2 2 2 10 2" xfId="23285" xr:uid="{00000000-0005-0000-0000-0000F65A0000}"/>
    <cellStyle name="Note 2 2 2 10 2 2" xfId="23286" xr:uid="{00000000-0005-0000-0000-0000F75A0000}"/>
    <cellStyle name="Note 2 2 2 10 3" xfId="23287" xr:uid="{00000000-0005-0000-0000-0000F85A0000}"/>
    <cellStyle name="Note 2 2 2 11" xfId="23288" xr:uid="{00000000-0005-0000-0000-0000F95A0000}"/>
    <cellStyle name="Note 2 2 2 11 2" xfId="23289" xr:uid="{00000000-0005-0000-0000-0000FA5A0000}"/>
    <cellStyle name="Note 2 2 2 12" xfId="23290" xr:uid="{00000000-0005-0000-0000-0000FB5A0000}"/>
    <cellStyle name="Note 2 2 2 12 2" xfId="23291" xr:uid="{00000000-0005-0000-0000-0000FC5A0000}"/>
    <cellStyle name="Note 2 2 2 13" xfId="23292" xr:uid="{00000000-0005-0000-0000-0000FD5A0000}"/>
    <cellStyle name="Note 2 2 2 14" xfId="23293" xr:uid="{00000000-0005-0000-0000-0000FE5A0000}"/>
    <cellStyle name="Note 2 2 2 15" xfId="23294" xr:uid="{00000000-0005-0000-0000-0000FF5A0000}"/>
    <cellStyle name="Note 2 2 2 2" xfId="23295" xr:uid="{00000000-0005-0000-0000-0000005B0000}"/>
    <cellStyle name="Note 2 2 2 2 2" xfId="23296" xr:uid="{00000000-0005-0000-0000-0000015B0000}"/>
    <cellStyle name="Note 2 2 2 2 2 2" xfId="23297" xr:uid="{00000000-0005-0000-0000-0000025B0000}"/>
    <cellStyle name="Note 2 2 2 2 2 3" xfId="23298" xr:uid="{00000000-0005-0000-0000-0000035B0000}"/>
    <cellStyle name="Note 2 2 2 2 2 3 2" xfId="23299" xr:uid="{00000000-0005-0000-0000-0000045B0000}"/>
    <cellStyle name="Note 2 2 2 2 2 3 3" xfId="23300" xr:uid="{00000000-0005-0000-0000-0000055B0000}"/>
    <cellStyle name="Note 2 2 2 2 2 4" xfId="23301" xr:uid="{00000000-0005-0000-0000-0000065B0000}"/>
    <cellStyle name="Note 2 2 2 2 2 4 2" xfId="23302" xr:uid="{00000000-0005-0000-0000-0000075B0000}"/>
    <cellStyle name="Note 2 2 2 2 2 4 2 2" xfId="23303" xr:uid="{00000000-0005-0000-0000-0000085B0000}"/>
    <cellStyle name="Note 2 2 2 2 2 4 3" xfId="23304" xr:uid="{00000000-0005-0000-0000-0000095B0000}"/>
    <cellStyle name="Note 2 2 2 2 2 5" xfId="23305" xr:uid="{00000000-0005-0000-0000-00000A5B0000}"/>
    <cellStyle name="Note 2 2 2 2 2 5 2" xfId="23306" xr:uid="{00000000-0005-0000-0000-00000B5B0000}"/>
    <cellStyle name="Note 2 2 2 2 2 5 2 2" xfId="23307" xr:uid="{00000000-0005-0000-0000-00000C5B0000}"/>
    <cellStyle name="Note 2 2 2 2 2 5 3" xfId="23308" xr:uid="{00000000-0005-0000-0000-00000D5B0000}"/>
    <cellStyle name="Note 2 2 2 2 2 6" xfId="23309" xr:uid="{00000000-0005-0000-0000-00000E5B0000}"/>
    <cellStyle name="Note 2 2 2 2 2 6 2" xfId="23310" xr:uid="{00000000-0005-0000-0000-00000F5B0000}"/>
    <cellStyle name="Note 2 2 2 2 2 6 2 2" xfId="23311" xr:uid="{00000000-0005-0000-0000-0000105B0000}"/>
    <cellStyle name="Note 2 2 2 2 2 6 3" xfId="23312" xr:uid="{00000000-0005-0000-0000-0000115B0000}"/>
    <cellStyle name="Note 2 2 2 2 2 7" xfId="23313" xr:uid="{00000000-0005-0000-0000-0000125B0000}"/>
    <cellStyle name="Note 2 2 2 2 2 7 2" xfId="23314" xr:uid="{00000000-0005-0000-0000-0000135B0000}"/>
    <cellStyle name="Note 2 2 2 2 2 8" xfId="23315" xr:uid="{00000000-0005-0000-0000-0000145B0000}"/>
    <cellStyle name="Note 2 2 2 2 2 8 2" xfId="23316" xr:uid="{00000000-0005-0000-0000-0000155B0000}"/>
    <cellStyle name="Note 2 2 2 2 2 9" xfId="23317" xr:uid="{00000000-0005-0000-0000-0000165B0000}"/>
    <cellStyle name="Note 2 2 2 2 3" xfId="23318" xr:uid="{00000000-0005-0000-0000-0000175B0000}"/>
    <cellStyle name="Note 2 2 2 2 3 2" xfId="23319" xr:uid="{00000000-0005-0000-0000-0000185B0000}"/>
    <cellStyle name="Note 2 2 2 2 3 3" xfId="23320" xr:uid="{00000000-0005-0000-0000-0000195B0000}"/>
    <cellStyle name="Note 2 2 2 2 3 3 2" xfId="23321" xr:uid="{00000000-0005-0000-0000-00001A5B0000}"/>
    <cellStyle name="Note 2 2 2 2 3 3 3" xfId="23322" xr:uid="{00000000-0005-0000-0000-00001B5B0000}"/>
    <cellStyle name="Note 2 2 2 2 3 4" xfId="23323" xr:uid="{00000000-0005-0000-0000-00001C5B0000}"/>
    <cellStyle name="Note 2 2 2 2 3 4 2" xfId="23324" xr:uid="{00000000-0005-0000-0000-00001D5B0000}"/>
    <cellStyle name="Note 2 2 2 2 3 4 2 2" xfId="23325" xr:uid="{00000000-0005-0000-0000-00001E5B0000}"/>
    <cellStyle name="Note 2 2 2 2 3 4 3" xfId="23326" xr:uid="{00000000-0005-0000-0000-00001F5B0000}"/>
    <cellStyle name="Note 2 2 2 2 3 5" xfId="23327" xr:uid="{00000000-0005-0000-0000-0000205B0000}"/>
    <cellStyle name="Note 2 2 2 2 3 5 2" xfId="23328" xr:uid="{00000000-0005-0000-0000-0000215B0000}"/>
    <cellStyle name="Note 2 2 2 2 3 5 2 2" xfId="23329" xr:uid="{00000000-0005-0000-0000-0000225B0000}"/>
    <cellStyle name="Note 2 2 2 2 3 5 3" xfId="23330" xr:uid="{00000000-0005-0000-0000-0000235B0000}"/>
    <cellStyle name="Note 2 2 2 2 3 6" xfId="23331" xr:uid="{00000000-0005-0000-0000-0000245B0000}"/>
    <cellStyle name="Note 2 2 2 2 3 6 2" xfId="23332" xr:uid="{00000000-0005-0000-0000-0000255B0000}"/>
    <cellStyle name="Note 2 2 2 2 3 6 2 2" xfId="23333" xr:uid="{00000000-0005-0000-0000-0000265B0000}"/>
    <cellStyle name="Note 2 2 2 2 3 6 3" xfId="23334" xr:uid="{00000000-0005-0000-0000-0000275B0000}"/>
    <cellStyle name="Note 2 2 2 2 3 7" xfId="23335" xr:uid="{00000000-0005-0000-0000-0000285B0000}"/>
    <cellStyle name="Note 2 2 2 2 3 7 2" xfId="23336" xr:uid="{00000000-0005-0000-0000-0000295B0000}"/>
    <cellStyle name="Note 2 2 2 2 3 8" xfId="23337" xr:uid="{00000000-0005-0000-0000-00002A5B0000}"/>
    <cellStyle name="Note 2 2 2 2 3 8 2" xfId="23338" xr:uid="{00000000-0005-0000-0000-00002B5B0000}"/>
    <cellStyle name="Note 2 2 2 2 3 9" xfId="23339" xr:uid="{00000000-0005-0000-0000-00002C5B0000}"/>
    <cellStyle name="Note 2 2 2 2 4" xfId="23340" xr:uid="{00000000-0005-0000-0000-00002D5B0000}"/>
    <cellStyle name="Note 2 2 2 2 4 2" xfId="23341" xr:uid="{00000000-0005-0000-0000-00002E5B0000}"/>
    <cellStyle name="Note 2 2 2 2 4 3" xfId="23342" xr:uid="{00000000-0005-0000-0000-00002F5B0000}"/>
    <cellStyle name="Note 2 2 2 2 4 3 2" xfId="23343" xr:uid="{00000000-0005-0000-0000-0000305B0000}"/>
    <cellStyle name="Note 2 2 2 2 4 3 2 2" xfId="23344" xr:uid="{00000000-0005-0000-0000-0000315B0000}"/>
    <cellStyle name="Note 2 2 2 2 4 3 3" xfId="23345" xr:uid="{00000000-0005-0000-0000-0000325B0000}"/>
    <cellStyle name="Note 2 2 2 2 4 4" xfId="23346" xr:uid="{00000000-0005-0000-0000-0000335B0000}"/>
    <cellStyle name="Note 2 2 2 2 4 4 2" xfId="23347" xr:uid="{00000000-0005-0000-0000-0000345B0000}"/>
    <cellStyle name="Note 2 2 2 2 4 4 2 2" xfId="23348" xr:uid="{00000000-0005-0000-0000-0000355B0000}"/>
    <cellStyle name="Note 2 2 2 2 4 4 3" xfId="23349" xr:uid="{00000000-0005-0000-0000-0000365B0000}"/>
    <cellStyle name="Note 2 2 2 2 4 5" xfId="23350" xr:uid="{00000000-0005-0000-0000-0000375B0000}"/>
    <cellStyle name="Note 2 2 2 2 4 5 2" xfId="23351" xr:uid="{00000000-0005-0000-0000-0000385B0000}"/>
    <cellStyle name="Note 2 2 2 2 4 5 2 2" xfId="23352" xr:uid="{00000000-0005-0000-0000-0000395B0000}"/>
    <cellStyle name="Note 2 2 2 2 4 5 3" xfId="23353" xr:uid="{00000000-0005-0000-0000-00003A5B0000}"/>
    <cellStyle name="Note 2 2 2 2 4 6" xfId="23354" xr:uid="{00000000-0005-0000-0000-00003B5B0000}"/>
    <cellStyle name="Note 2 2 2 2 4 6 2" xfId="23355" xr:uid="{00000000-0005-0000-0000-00003C5B0000}"/>
    <cellStyle name="Note 2 2 2 2 4 7" xfId="23356" xr:uid="{00000000-0005-0000-0000-00003D5B0000}"/>
    <cellStyle name="Note 2 2 2 2 4 7 2" xfId="23357" xr:uid="{00000000-0005-0000-0000-00003E5B0000}"/>
    <cellStyle name="Note 2 2 2 2 4 8" xfId="23358" xr:uid="{00000000-0005-0000-0000-00003F5B0000}"/>
    <cellStyle name="Note 2 2 2 2 4 9" xfId="23359" xr:uid="{00000000-0005-0000-0000-0000405B0000}"/>
    <cellStyle name="Note 2 2 2 2 5" xfId="23360" xr:uid="{00000000-0005-0000-0000-0000415B0000}"/>
    <cellStyle name="Note 2 2 2 2 5 2" xfId="23361" xr:uid="{00000000-0005-0000-0000-0000425B0000}"/>
    <cellStyle name="Note 2 2 2 2 5 3" xfId="23362" xr:uid="{00000000-0005-0000-0000-0000435B0000}"/>
    <cellStyle name="Note 2 2 2 2 6" xfId="23363" xr:uid="{00000000-0005-0000-0000-0000445B0000}"/>
    <cellStyle name="Note 2 2 2 2 6 2" xfId="23364" xr:uid="{00000000-0005-0000-0000-0000455B0000}"/>
    <cellStyle name="Note 2 2 2 2 6 2 2" xfId="23365" xr:uid="{00000000-0005-0000-0000-0000465B0000}"/>
    <cellStyle name="Note 2 2 2 2 6 2 2 2" xfId="23366" xr:uid="{00000000-0005-0000-0000-0000475B0000}"/>
    <cellStyle name="Note 2 2 2 2 6 2 3" xfId="23367" xr:uid="{00000000-0005-0000-0000-0000485B0000}"/>
    <cellStyle name="Note 2 2 2 2 6 3" xfId="23368" xr:uid="{00000000-0005-0000-0000-0000495B0000}"/>
    <cellStyle name="Note 2 2 2 2 6 3 2" xfId="23369" xr:uid="{00000000-0005-0000-0000-00004A5B0000}"/>
    <cellStyle name="Note 2 2 2 2 6 3 2 2" xfId="23370" xr:uid="{00000000-0005-0000-0000-00004B5B0000}"/>
    <cellStyle name="Note 2 2 2 2 6 3 3" xfId="23371" xr:uid="{00000000-0005-0000-0000-00004C5B0000}"/>
    <cellStyle name="Note 2 2 2 2 6 4" xfId="23372" xr:uid="{00000000-0005-0000-0000-00004D5B0000}"/>
    <cellStyle name="Note 2 2 2 2 6 4 2" xfId="23373" xr:uid="{00000000-0005-0000-0000-00004E5B0000}"/>
    <cellStyle name="Note 2 2 2 2 6 4 2 2" xfId="23374" xr:uid="{00000000-0005-0000-0000-00004F5B0000}"/>
    <cellStyle name="Note 2 2 2 2 6 4 3" xfId="23375" xr:uid="{00000000-0005-0000-0000-0000505B0000}"/>
    <cellStyle name="Note 2 2 2 2 6 5" xfId="23376" xr:uid="{00000000-0005-0000-0000-0000515B0000}"/>
    <cellStyle name="Note 2 2 2 2 6 5 2" xfId="23377" xr:uid="{00000000-0005-0000-0000-0000525B0000}"/>
    <cellStyle name="Note 2 2 2 2 6 6" xfId="23378" xr:uid="{00000000-0005-0000-0000-0000535B0000}"/>
    <cellStyle name="Note 2 2 2 2 6 6 2" xfId="23379" xr:uid="{00000000-0005-0000-0000-0000545B0000}"/>
    <cellStyle name="Note 2 2 2 2 6 7" xfId="23380" xr:uid="{00000000-0005-0000-0000-0000555B0000}"/>
    <cellStyle name="Note 2 2 2 2 7" xfId="23381" xr:uid="{00000000-0005-0000-0000-0000565B0000}"/>
    <cellStyle name="Note 2 2 2 2 7 2" xfId="23382" xr:uid="{00000000-0005-0000-0000-0000575B0000}"/>
    <cellStyle name="Note 2 2 2 2 7 2 2" xfId="23383" xr:uid="{00000000-0005-0000-0000-0000585B0000}"/>
    <cellStyle name="Note 2 2 2 2 7 3" xfId="23384" xr:uid="{00000000-0005-0000-0000-0000595B0000}"/>
    <cellStyle name="Note 2 2 2 2 8" xfId="23385" xr:uid="{00000000-0005-0000-0000-00005A5B0000}"/>
    <cellStyle name="Note 2 2 2 2 8 2" xfId="23386" xr:uid="{00000000-0005-0000-0000-00005B5B0000}"/>
    <cellStyle name="Note 2 2 2 2 8 2 2" xfId="23387" xr:uid="{00000000-0005-0000-0000-00005C5B0000}"/>
    <cellStyle name="Note 2 2 2 2 8 3" xfId="23388" xr:uid="{00000000-0005-0000-0000-00005D5B0000}"/>
    <cellStyle name="Note 2 2 2 3" xfId="23389" xr:uid="{00000000-0005-0000-0000-00005E5B0000}"/>
    <cellStyle name="Note 2 2 2 3 10" xfId="23390" xr:uid="{00000000-0005-0000-0000-00005F5B0000}"/>
    <cellStyle name="Note 2 2 2 3 2" xfId="23391" xr:uid="{00000000-0005-0000-0000-0000605B0000}"/>
    <cellStyle name="Note 2 2 2 3 2 2" xfId="23392" xr:uid="{00000000-0005-0000-0000-0000615B0000}"/>
    <cellStyle name="Note 2 2 2 3 2 3" xfId="23393" xr:uid="{00000000-0005-0000-0000-0000625B0000}"/>
    <cellStyle name="Note 2 2 2 3 2 3 2" xfId="23394" xr:uid="{00000000-0005-0000-0000-0000635B0000}"/>
    <cellStyle name="Note 2 2 2 3 2 3 3" xfId="23395" xr:uid="{00000000-0005-0000-0000-0000645B0000}"/>
    <cellStyle name="Note 2 2 2 3 2 4" xfId="23396" xr:uid="{00000000-0005-0000-0000-0000655B0000}"/>
    <cellStyle name="Note 2 2 2 3 2 4 2" xfId="23397" xr:uid="{00000000-0005-0000-0000-0000665B0000}"/>
    <cellStyle name="Note 2 2 2 3 2 4 2 2" xfId="23398" xr:uid="{00000000-0005-0000-0000-0000675B0000}"/>
    <cellStyle name="Note 2 2 2 3 2 4 3" xfId="23399" xr:uid="{00000000-0005-0000-0000-0000685B0000}"/>
    <cellStyle name="Note 2 2 2 3 2 5" xfId="23400" xr:uid="{00000000-0005-0000-0000-0000695B0000}"/>
    <cellStyle name="Note 2 2 2 3 2 5 2" xfId="23401" xr:uid="{00000000-0005-0000-0000-00006A5B0000}"/>
    <cellStyle name="Note 2 2 2 3 2 5 2 2" xfId="23402" xr:uid="{00000000-0005-0000-0000-00006B5B0000}"/>
    <cellStyle name="Note 2 2 2 3 2 5 3" xfId="23403" xr:uid="{00000000-0005-0000-0000-00006C5B0000}"/>
    <cellStyle name="Note 2 2 2 3 2 6" xfId="23404" xr:uid="{00000000-0005-0000-0000-00006D5B0000}"/>
    <cellStyle name="Note 2 2 2 3 2 6 2" xfId="23405" xr:uid="{00000000-0005-0000-0000-00006E5B0000}"/>
    <cellStyle name="Note 2 2 2 3 2 6 2 2" xfId="23406" xr:uid="{00000000-0005-0000-0000-00006F5B0000}"/>
    <cellStyle name="Note 2 2 2 3 2 6 3" xfId="23407" xr:uid="{00000000-0005-0000-0000-0000705B0000}"/>
    <cellStyle name="Note 2 2 2 3 2 7" xfId="23408" xr:uid="{00000000-0005-0000-0000-0000715B0000}"/>
    <cellStyle name="Note 2 2 2 3 2 7 2" xfId="23409" xr:uid="{00000000-0005-0000-0000-0000725B0000}"/>
    <cellStyle name="Note 2 2 2 3 2 8" xfId="23410" xr:uid="{00000000-0005-0000-0000-0000735B0000}"/>
    <cellStyle name="Note 2 2 2 3 2 8 2" xfId="23411" xr:uid="{00000000-0005-0000-0000-0000745B0000}"/>
    <cellStyle name="Note 2 2 2 3 2 9" xfId="23412" xr:uid="{00000000-0005-0000-0000-0000755B0000}"/>
    <cellStyle name="Note 2 2 2 3 3" xfId="23413" xr:uid="{00000000-0005-0000-0000-0000765B0000}"/>
    <cellStyle name="Note 2 2 2 3 4" xfId="23414" xr:uid="{00000000-0005-0000-0000-0000775B0000}"/>
    <cellStyle name="Note 2 2 2 3 4 2" xfId="23415" xr:uid="{00000000-0005-0000-0000-0000785B0000}"/>
    <cellStyle name="Note 2 2 2 3 4 3" xfId="23416" xr:uid="{00000000-0005-0000-0000-0000795B0000}"/>
    <cellStyle name="Note 2 2 2 3 5" xfId="23417" xr:uid="{00000000-0005-0000-0000-00007A5B0000}"/>
    <cellStyle name="Note 2 2 2 3 5 2" xfId="23418" xr:uid="{00000000-0005-0000-0000-00007B5B0000}"/>
    <cellStyle name="Note 2 2 2 3 5 2 2" xfId="23419" xr:uid="{00000000-0005-0000-0000-00007C5B0000}"/>
    <cellStyle name="Note 2 2 2 3 5 3" xfId="23420" xr:uid="{00000000-0005-0000-0000-00007D5B0000}"/>
    <cellStyle name="Note 2 2 2 3 6" xfId="23421" xr:uid="{00000000-0005-0000-0000-00007E5B0000}"/>
    <cellStyle name="Note 2 2 2 3 6 2" xfId="23422" xr:uid="{00000000-0005-0000-0000-00007F5B0000}"/>
    <cellStyle name="Note 2 2 2 3 6 2 2" xfId="23423" xr:uid="{00000000-0005-0000-0000-0000805B0000}"/>
    <cellStyle name="Note 2 2 2 3 6 3" xfId="23424" xr:uid="{00000000-0005-0000-0000-0000815B0000}"/>
    <cellStyle name="Note 2 2 2 3 7" xfId="23425" xr:uid="{00000000-0005-0000-0000-0000825B0000}"/>
    <cellStyle name="Note 2 2 2 3 7 2" xfId="23426" xr:uid="{00000000-0005-0000-0000-0000835B0000}"/>
    <cellStyle name="Note 2 2 2 3 7 2 2" xfId="23427" xr:uid="{00000000-0005-0000-0000-0000845B0000}"/>
    <cellStyle name="Note 2 2 2 3 7 3" xfId="23428" xr:uid="{00000000-0005-0000-0000-0000855B0000}"/>
    <cellStyle name="Note 2 2 2 3 8" xfId="23429" xr:uid="{00000000-0005-0000-0000-0000865B0000}"/>
    <cellStyle name="Note 2 2 2 3 8 2" xfId="23430" xr:uid="{00000000-0005-0000-0000-0000875B0000}"/>
    <cellStyle name="Note 2 2 2 3 9" xfId="23431" xr:uid="{00000000-0005-0000-0000-0000885B0000}"/>
    <cellStyle name="Note 2 2 2 3 9 2" xfId="23432" xr:uid="{00000000-0005-0000-0000-0000895B0000}"/>
    <cellStyle name="Note 2 2 2 4" xfId="23433" xr:uid="{00000000-0005-0000-0000-00008A5B0000}"/>
    <cellStyle name="Note 2 2 2 4 2" xfId="23434" xr:uid="{00000000-0005-0000-0000-00008B5B0000}"/>
    <cellStyle name="Note 2 2 2 4 2 10" xfId="23435" xr:uid="{00000000-0005-0000-0000-00008C5B0000}"/>
    <cellStyle name="Note 2 2 2 4 2 2" xfId="23436" xr:uid="{00000000-0005-0000-0000-00008D5B0000}"/>
    <cellStyle name="Note 2 2 2 4 2 3" xfId="23437" xr:uid="{00000000-0005-0000-0000-00008E5B0000}"/>
    <cellStyle name="Note 2 2 2 4 2 4" xfId="23438" xr:uid="{00000000-0005-0000-0000-00008F5B0000}"/>
    <cellStyle name="Note 2 2 2 4 2 4 2" xfId="23439" xr:uid="{00000000-0005-0000-0000-0000905B0000}"/>
    <cellStyle name="Note 2 2 2 4 2 4 2 2" xfId="23440" xr:uid="{00000000-0005-0000-0000-0000915B0000}"/>
    <cellStyle name="Note 2 2 2 4 2 4 3" xfId="23441" xr:uid="{00000000-0005-0000-0000-0000925B0000}"/>
    <cellStyle name="Note 2 2 2 4 2 5" xfId="23442" xr:uid="{00000000-0005-0000-0000-0000935B0000}"/>
    <cellStyle name="Note 2 2 2 4 2 5 2" xfId="23443" xr:uid="{00000000-0005-0000-0000-0000945B0000}"/>
    <cellStyle name="Note 2 2 2 4 2 5 2 2" xfId="23444" xr:uid="{00000000-0005-0000-0000-0000955B0000}"/>
    <cellStyle name="Note 2 2 2 4 2 5 3" xfId="23445" xr:uid="{00000000-0005-0000-0000-0000965B0000}"/>
    <cellStyle name="Note 2 2 2 4 2 6" xfId="23446" xr:uid="{00000000-0005-0000-0000-0000975B0000}"/>
    <cellStyle name="Note 2 2 2 4 2 6 2" xfId="23447" xr:uid="{00000000-0005-0000-0000-0000985B0000}"/>
    <cellStyle name="Note 2 2 2 4 2 6 2 2" xfId="23448" xr:uid="{00000000-0005-0000-0000-0000995B0000}"/>
    <cellStyle name="Note 2 2 2 4 2 6 3" xfId="23449" xr:uid="{00000000-0005-0000-0000-00009A5B0000}"/>
    <cellStyle name="Note 2 2 2 4 2 7" xfId="23450" xr:uid="{00000000-0005-0000-0000-00009B5B0000}"/>
    <cellStyle name="Note 2 2 2 4 2 7 2" xfId="23451" xr:uid="{00000000-0005-0000-0000-00009C5B0000}"/>
    <cellStyle name="Note 2 2 2 4 2 8" xfId="23452" xr:uid="{00000000-0005-0000-0000-00009D5B0000}"/>
    <cellStyle name="Note 2 2 2 4 2 8 2" xfId="23453" xr:uid="{00000000-0005-0000-0000-00009E5B0000}"/>
    <cellStyle name="Note 2 2 2 4 2 9" xfId="23454" xr:uid="{00000000-0005-0000-0000-00009F5B0000}"/>
    <cellStyle name="Note 2 2 2 4 3" xfId="23455" xr:uid="{00000000-0005-0000-0000-0000A05B0000}"/>
    <cellStyle name="Note 2 2 2 4 4" xfId="23456" xr:uid="{00000000-0005-0000-0000-0000A15B0000}"/>
    <cellStyle name="Note 2 2 2 4 4 2" xfId="23457" xr:uid="{00000000-0005-0000-0000-0000A25B0000}"/>
    <cellStyle name="Note 2 2 2 4 4 2 2" xfId="23458" xr:uid="{00000000-0005-0000-0000-0000A35B0000}"/>
    <cellStyle name="Note 2 2 2 4 4 3" xfId="23459" xr:uid="{00000000-0005-0000-0000-0000A45B0000}"/>
    <cellStyle name="Note 2 2 2 4 5" xfId="23460" xr:uid="{00000000-0005-0000-0000-0000A55B0000}"/>
    <cellStyle name="Note 2 2 2 4 5 2" xfId="23461" xr:uid="{00000000-0005-0000-0000-0000A65B0000}"/>
    <cellStyle name="Note 2 2 2 4 5 2 2" xfId="23462" xr:uid="{00000000-0005-0000-0000-0000A75B0000}"/>
    <cellStyle name="Note 2 2 2 4 5 3" xfId="23463" xr:uid="{00000000-0005-0000-0000-0000A85B0000}"/>
    <cellStyle name="Note 2 2 2 5" xfId="23464" xr:uid="{00000000-0005-0000-0000-0000A95B0000}"/>
    <cellStyle name="Note 2 2 2 5 2" xfId="23465" xr:uid="{00000000-0005-0000-0000-0000AA5B0000}"/>
    <cellStyle name="Note 2 2 2 5 3" xfId="23466" xr:uid="{00000000-0005-0000-0000-0000AB5B0000}"/>
    <cellStyle name="Note 2 2 2 5 3 2" xfId="23467" xr:uid="{00000000-0005-0000-0000-0000AC5B0000}"/>
    <cellStyle name="Note 2 2 2 5 3 3" xfId="23468" xr:uid="{00000000-0005-0000-0000-0000AD5B0000}"/>
    <cellStyle name="Note 2 2 2 5 4" xfId="23469" xr:uid="{00000000-0005-0000-0000-0000AE5B0000}"/>
    <cellStyle name="Note 2 2 2 5 4 2" xfId="23470" xr:uid="{00000000-0005-0000-0000-0000AF5B0000}"/>
    <cellStyle name="Note 2 2 2 5 4 2 2" xfId="23471" xr:uid="{00000000-0005-0000-0000-0000B05B0000}"/>
    <cellStyle name="Note 2 2 2 5 4 3" xfId="23472" xr:uid="{00000000-0005-0000-0000-0000B15B0000}"/>
    <cellStyle name="Note 2 2 2 5 5" xfId="23473" xr:uid="{00000000-0005-0000-0000-0000B25B0000}"/>
    <cellStyle name="Note 2 2 2 5 5 2" xfId="23474" xr:uid="{00000000-0005-0000-0000-0000B35B0000}"/>
    <cellStyle name="Note 2 2 2 5 5 2 2" xfId="23475" xr:uid="{00000000-0005-0000-0000-0000B45B0000}"/>
    <cellStyle name="Note 2 2 2 5 5 3" xfId="23476" xr:uid="{00000000-0005-0000-0000-0000B55B0000}"/>
    <cellStyle name="Note 2 2 2 5 6" xfId="23477" xr:uid="{00000000-0005-0000-0000-0000B65B0000}"/>
    <cellStyle name="Note 2 2 2 5 6 2" xfId="23478" xr:uid="{00000000-0005-0000-0000-0000B75B0000}"/>
    <cellStyle name="Note 2 2 2 5 6 2 2" xfId="23479" xr:uid="{00000000-0005-0000-0000-0000B85B0000}"/>
    <cellStyle name="Note 2 2 2 5 6 3" xfId="23480" xr:uid="{00000000-0005-0000-0000-0000B95B0000}"/>
    <cellStyle name="Note 2 2 2 5 7" xfId="23481" xr:uid="{00000000-0005-0000-0000-0000BA5B0000}"/>
    <cellStyle name="Note 2 2 2 5 7 2" xfId="23482" xr:uid="{00000000-0005-0000-0000-0000BB5B0000}"/>
    <cellStyle name="Note 2 2 2 5 8" xfId="23483" xr:uid="{00000000-0005-0000-0000-0000BC5B0000}"/>
    <cellStyle name="Note 2 2 2 5 8 2" xfId="23484" xr:uid="{00000000-0005-0000-0000-0000BD5B0000}"/>
    <cellStyle name="Note 2 2 2 5 9" xfId="23485" xr:uid="{00000000-0005-0000-0000-0000BE5B0000}"/>
    <cellStyle name="Note 2 2 2 6" xfId="23486" xr:uid="{00000000-0005-0000-0000-0000BF5B0000}"/>
    <cellStyle name="Note 2 2 2 6 2" xfId="23487" xr:uid="{00000000-0005-0000-0000-0000C05B0000}"/>
    <cellStyle name="Note 2 2 2 6 3" xfId="23488" xr:uid="{00000000-0005-0000-0000-0000C15B0000}"/>
    <cellStyle name="Note 2 2 2 7" xfId="23489" xr:uid="{00000000-0005-0000-0000-0000C25B0000}"/>
    <cellStyle name="Note 2 2 2 8" xfId="23490" xr:uid="{00000000-0005-0000-0000-0000C35B0000}"/>
    <cellStyle name="Note 2 2 2 8 2" xfId="23491" xr:uid="{00000000-0005-0000-0000-0000C45B0000}"/>
    <cellStyle name="Note 2 2 2 8 2 2" xfId="23492" xr:uid="{00000000-0005-0000-0000-0000C55B0000}"/>
    <cellStyle name="Note 2 2 2 8 3" xfId="23493" xr:uid="{00000000-0005-0000-0000-0000C65B0000}"/>
    <cellStyle name="Note 2 2 2 8 4" xfId="23494" xr:uid="{00000000-0005-0000-0000-0000C75B0000}"/>
    <cellStyle name="Note 2 2 2 8 5" xfId="23495" xr:uid="{00000000-0005-0000-0000-0000C85B0000}"/>
    <cellStyle name="Note 2 2 2 9" xfId="23496" xr:uid="{00000000-0005-0000-0000-0000C95B0000}"/>
    <cellStyle name="Note 2 2 2 9 2" xfId="23497" xr:uid="{00000000-0005-0000-0000-0000CA5B0000}"/>
    <cellStyle name="Note 2 2 2 9 2 2" xfId="23498" xr:uid="{00000000-0005-0000-0000-0000CB5B0000}"/>
    <cellStyle name="Note 2 2 2 9 3" xfId="23499" xr:uid="{00000000-0005-0000-0000-0000CC5B0000}"/>
    <cellStyle name="Note 2 2 3" xfId="23500" xr:uid="{00000000-0005-0000-0000-0000CD5B0000}"/>
    <cellStyle name="Note 2 2 3 10" xfId="23501" xr:uid="{00000000-0005-0000-0000-0000CE5B0000}"/>
    <cellStyle name="Note 2 2 3 10 2" xfId="23502" xr:uid="{00000000-0005-0000-0000-0000CF5B0000}"/>
    <cellStyle name="Note 2 2 3 10 2 2" xfId="23503" xr:uid="{00000000-0005-0000-0000-0000D05B0000}"/>
    <cellStyle name="Note 2 2 3 10 3" xfId="23504" xr:uid="{00000000-0005-0000-0000-0000D15B0000}"/>
    <cellStyle name="Note 2 2 3 11" xfId="23505" xr:uid="{00000000-0005-0000-0000-0000D25B0000}"/>
    <cellStyle name="Note 2 2 3 11 2" xfId="23506" xr:uid="{00000000-0005-0000-0000-0000D35B0000}"/>
    <cellStyle name="Note 2 2 3 12" xfId="23507" xr:uid="{00000000-0005-0000-0000-0000D45B0000}"/>
    <cellStyle name="Note 2 2 3 12 2" xfId="23508" xr:uid="{00000000-0005-0000-0000-0000D55B0000}"/>
    <cellStyle name="Note 2 2 3 13" xfId="23509" xr:uid="{00000000-0005-0000-0000-0000D65B0000}"/>
    <cellStyle name="Note 2 2 3 14" xfId="23510" xr:uid="{00000000-0005-0000-0000-0000D75B0000}"/>
    <cellStyle name="Note 2 2 3 15" xfId="23511" xr:uid="{00000000-0005-0000-0000-0000D85B0000}"/>
    <cellStyle name="Note 2 2 3 2" xfId="23512" xr:uid="{00000000-0005-0000-0000-0000D95B0000}"/>
    <cellStyle name="Note 2 2 3 2 2" xfId="23513" xr:uid="{00000000-0005-0000-0000-0000DA5B0000}"/>
    <cellStyle name="Note 2 2 3 2 2 2" xfId="23514" xr:uid="{00000000-0005-0000-0000-0000DB5B0000}"/>
    <cellStyle name="Note 2 2 3 2 2 3" xfId="23515" xr:uid="{00000000-0005-0000-0000-0000DC5B0000}"/>
    <cellStyle name="Note 2 2 3 2 2 3 2" xfId="23516" xr:uid="{00000000-0005-0000-0000-0000DD5B0000}"/>
    <cellStyle name="Note 2 2 3 2 2 3 3" xfId="23517" xr:uid="{00000000-0005-0000-0000-0000DE5B0000}"/>
    <cellStyle name="Note 2 2 3 2 2 4" xfId="23518" xr:uid="{00000000-0005-0000-0000-0000DF5B0000}"/>
    <cellStyle name="Note 2 2 3 2 2 4 2" xfId="23519" xr:uid="{00000000-0005-0000-0000-0000E05B0000}"/>
    <cellStyle name="Note 2 2 3 2 2 4 2 2" xfId="23520" xr:uid="{00000000-0005-0000-0000-0000E15B0000}"/>
    <cellStyle name="Note 2 2 3 2 2 4 3" xfId="23521" xr:uid="{00000000-0005-0000-0000-0000E25B0000}"/>
    <cellStyle name="Note 2 2 3 2 2 5" xfId="23522" xr:uid="{00000000-0005-0000-0000-0000E35B0000}"/>
    <cellStyle name="Note 2 2 3 2 2 5 2" xfId="23523" xr:uid="{00000000-0005-0000-0000-0000E45B0000}"/>
    <cellStyle name="Note 2 2 3 2 2 5 2 2" xfId="23524" xr:uid="{00000000-0005-0000-0000-0000E55B0000}"/>
    <cellStyle name="Note 2 2 3 2 2 5 3" xfId="23525" xr:uid="{00000000-0005-0000-0000-0000E65B0000}"/>
    <cellStyle name="Note 2 2 3 2 2 6" xfId="23526" xr:uid="{00000000-0005-0000-0000-0000E75B0000}"/>
    <cellStyle name="Note 2 2 3 2 2 6 2" xfId="23527" xr:uid="{00000000-0005-0000-0000-0000E85B0000}"/>
    <cellStyle name="Note 2 2 3 2 2 6 2 2" xfId="23528" xr:uid="{00000000-0005-0000-0000-0000E95B0000}"/>
    <cellStyle name="Note 2 2 3 2 2 6 3" xfId="23529" xr:uid="{00000000-0005-0000-0000-0000EA5B0000}"/>
    <cellStyle name="Note 2 2 3 2 2 7" xfId="23530" xr:uid="{00000000-0005-0000-0000-0000EB5B0000}"/>
    <cellStyle name="Note 2 2 3 2 2 7 2" xfId="23531" xr:uid="{00000000-0005-0000-0000-0000EC5B0000}"/>
    <cellStyle name="Note 2 2 3 2 2 8" xfId="23532" xr:uid="{00000000-0005-0000-0000-0000ED5B0000}"/>
    <cellStyle name="Note 2 2 3 2 2 8 2" xfId="23533" xr:uid="{00000000-0005-0000-0000-0000EE5B0000}"/>
    <cellStyle name="Note 2 2 3 2 2 9" xfId="23534" xr:uid="{00000000-0005-0000-0000-0000EF5B0000}"/>
    <cellStyle name="Note 2 2 3 2 3" xfId="23535" xr:uid="{00000000-0005-0000-0000-0000F05B0000}"/>
    <cellStyle name="Note 2 2 3 2 3 2" xfId="23536" xr:uid="{00000000-0005-0000-0000-0000F15B0000}"/>
    <cellStyle name="Note 2 2 3 2 3 3" xfId="23537" xr:uid="{00000000-0005-0000-0000-0000F25B0000}"/>
    <cellStyle name="Note 2 2 3 2 3 3 2" xfId="23538" xr:uid="{00000000-0005-0000-0000-0000F35B0000}"/>
    <cellStyle name="Note 2 2 3 2 3 3 3" xfId="23539" xr:uid="{00000000-0005-0000-0000-0000F45B0000}"/>
    <cellStyle name="Note 2 2 3 2 3 4" xfId="23540" xr:uid="{00000000-0005-0000-0000-0000F55B0000}"/>
    <cellStyle name="Note 2 2 3 2 3 4 2" xfId="23541" xr:uid="{00000000-0005-0000-0000-0000F65B0000}"/>
    <cellStyle name="Note 2 2 3 2 3 4 2 2" xfId="23542" xr:uid="{00000000-0005-0000-0000-0000F75B0000}"/>
    <cellStyle name="Note 2 2 3 2 3 4 3" xfId="23543" xr:uid="{00000000-0005-0000-0000-0000F85B0000}"/>
    <cellStyle name="Note 2 2 3 2 3 5" xfId="23544" xr:uid="{00000000-0005-0000-0000-0000F95B0000}"/>
    <cellStyle name="Note 2 2 3 2 3 5 2" xfId="23545" xr:uid="{00000000-0005-0000-0000-0000FA5B0000}"/>
    <cellStyle name="Note 2 2 3 2 3 5 2 2" xfId="23546" xr:uid="{00000000-0005-0000-0000-0000FB5B0000}"/>
    <cellStyle name="Note 2 2 3 2 3 5 3" xfId="23547" xr:uid="{00000000-0005-0000-0000-0000FC5B0000}"/>
    <cellStyle name="Note 2 2 3 2 3 6" xfId="23548" xr:uid="{00000000-0005-0000-0000-0000FD5B0000}"/>
    <cellStyle name="Note 2 2 3 2 3 6 2" xfId="23549" xr:uid="{00000000-0005-0000-0000-0000FE5B0000}"/>
    <cellStyle name="Note 2 2 3 2 3 6 2 2" xfId="23550" xr:uid="{00000000-0005-0000-0000-0000FF5B0000}"/>
    <cellStyle name="Note 2 2 3 2 3 6 3" xfId="23551" xr:uid="{00000000-0005-0000-0000-0000005C0000}"/>
    <cellStyle name="Note 2 2 3 2 3 7" xfId="23552" xr:uid="{00000000-0005-0000-0000-0000015C0000}"/>
    <cellStyle name="Note 2 2 3 2 3 7 2" xfId="23553" xr:uid="{00000000-0005-0000-0000-0000025C0000}"/>
    <cellStyle name="Note 2 2 3 2 3 8" xfId="23554" xr:uid="{00000000-0005-0000-0000-0000035C0000}"/>
    <cellStyle name="Note 2 2 3 2 3 8 2" xfId="23555" xr:uid="{00000000-0005-0000-0000-0000045C0000}"/>
    <cellStyle name="Note 2 2 3 2 3 9" xfId="23556" xr:uid="{00000000-0005-0000-0000-0000055C0000}"/>
    <cellStyle name="Note 2 2 3 2 4" xfId="23557" xr:uid="{00000000-0005-0000-0000-0000065C0000}"/>
    <cellStyle name="Note 2 2 3 2 4 2" xfId="23558" xr:uid="{00000000-0005-0000-0000-0000075C0000}"/>
    <cellStyle name="Note 2 2 3 2 4 3" xfId="23559" xr:uid="{00000000-0005-0000-0000-0000085C0000}"/>
    <cellStyle name="Note 2 2 3 2 4 3 2" xfId="23560" xr:uid="{00000000-0005-0000-0000-0000095C0000}"/>
    <cellStyle name="Note 2 2 3 2 4 3 2 2" xfId="23561" xr:uid="{00000000-0005-0000-0000-00000A5C0000}"/>
    <cellStyle name="Note 2 2 3 2 4 3 3" xfId="23562" xr:uid="{00000000-0005-0000-0000-00000B5C0000}"/>
    <cellStyle name="Note 2 2 3 2 4 4" xfId="23563" xr:uid="{00000000-0005-0000-0000-00000C5C0000}"/>
    <cellStyle name="Note 2 2 3 2 4 4 2" xfId="23564" xr:uid="{00000000-0005-0000-0000-00000D5C0000}"/>
    <cellStyle name="Note 2 2 3 2 4 4 2 2" xfId="23565" xr:uid="{00000000-0005-0000-0000-00000E5C0000}"/>
    <cellStyle name="Note 2 2 3 2 4 4 3" xfId="23566" xr:uid="{00000000-0005-0000-0000-00000F5C0000}"/>
    <cellStyle name="Note 2 2 3 2 4 5" xfId="23567" xr:uid="{00000000-0005-0000-0000-0000105C0000}"/>
    <cellStyle name="Note 2 2 3 2 4 5 2" xfId="23568" xr:uid="{00000000-0005-0000-0000-0000115C0000}"/>
    <cellStyle name="Note 2 2 3 2 4 5 2 2" xfId="23569" xr:uid="{00000000-0005-0000-0000-0000125C0000}"/>
    <cellStyle name="Note 2 2 3 2 4 5 3" xfId="23570" xr:uid="{00000000-0005-0000-0000-0000135C0000}"/>
    <cellStyle name="Note 2 2 3 2 4 6" xfId="23571" xr:uid="{00000000-0005-0000-0000-0000145C0000}"/>
    <cellStyle name="Note 2 2 3 2 4 6 2" xfId="23572" xr:uid="{00000000-0005-0000-0000-0000155C0000}"/>
    <cellStyle name="Note 2 2 3 2 4 7" xfId="23573" xr:uid="{00000000-0005-0000-0000-0000165C0000}"/>
    <cellStyle name="Note 2 2 3 2 4 7 2" xfId="23574" xr:uid="{00000000-0005-0000-0000-0000175C0000}"/>
    <cellStyle name="Note 2 2 3 2 4 8" xfId="23575" xr:uid="{00000000-0005-0000-0000-0000185C0000}"/>
    <cellStyle name="Note 2 2 3 2 4 9" xfId="23576" xr:uid="{00000000-0005-0000-0000-0000195C0000}"/>
    <cellStyle name="Note 2 2 3 2 5" xfId="23577" xr:uid="{00000000-0005-0000-0000-00001A5C0000}"/>
    <cellStyle name="Note 2 2 3 2 5 2" xfId="23578" xr:uid="{00000000-0005-0000-0000-00001B5C0000}"/>
    <cellStyle name="Note 2 2 3 2 5 3" xfId="23579" xr:uid="{00000000-0005-0000-0000-00001C5C0000}"/>
    <cellStyle name="Note 2 2 3 2 6" xfId="23580" xr:uid="{00000000-0005-0000-0000-00001D5C0000}"/>
    <cellStyle name="Note 2 2 3 2 6 2" xfId="23581" xr:uid="{00000000-0005-0000-0000-00001E5C0000}"/>
    <cellStyle name="Note 2 2 3 2 6 2 2" xfId="23582" xr:uid="{00000000-0005-0000-0000-00001F5C0000}"/>
    <cellStyle name="Note 2 2 3 2 6 2 2 2" xfId="23583" xr:uid="{00000000-0005-0000-0000-0000205C0000}"/>
    <cellStyle name="Note 2 2 3 2 6 2 3" xfId="23584" xr:uid="{00000000-0005-0000-0000-0000215C0000}"/>
    <cellStyle name="Note 2 2 3 2 6 3" xfId="23585" xr:uid="{00000000-0005-0000-0000-0000225C0000}"/>
    <cellStyle name="Note 2 2 3 2 6 3 2" xfId="23586" xr:uid="{00000000-0005-0000-0000-0000235C0000}"/>
    <cellStyle name="Note 2 2 3 2 6 3 2 2" xfId="23587" xr:uid="{00000000-0005-0000-0000-0000245C0000}"/>
    <cellStyle name="Note 2 2 3 2 6 3 3" xfId="23588" xr:uid="{00000000-0005-0000-0000-0000255C0000}"/>
    <cellStyle name="Note 2 2 3 2 6 4" xfId="23589" xr:uid="{00000000-0005-0000-0000-0000265C0000}"/>
    <cellStyle name="Note 2 2 3 2 6 4 2" xfId="23590" xr:uid="{00000000-0005-0000-0000-0000275C0000}"/>
    <cellStyle name="Note 2 2 3 2 6 4 2 2" xfId="23591" xr:uid="{00000000-0005-0000-0000-0000285C0000}"/>
    <cellStyle name="Note 2 2 3 2 6 4 3" xfId="23592" xr:uid="{00000000-0005-0000-0000-0000295C0000}"/>
    <cellStyle name="Note 2 2 3 2 6 5" xfId="23593" xr:uid="{00000000-0005-0000-0000-00002A5C0000}"/>
    <cellStyle name="Note 2 2 3 2 6 5 2" xfId="23594" xr:uid="{00000000-0005-0000-0000-00002B5C0000}"/>
    <cellStyle name="Note 2 2 3 2 6 6" xfId="23595" xr:uid="{00000000-0005-0000-0000-00002C5C0000}"/>
    <cellStyle name="Note 2 2 3 2 6 6 2" xfId="23596" xr:uid="{00000000-0005-0000-0000-00002D5C0000}"/>
    <cellStyle name="Note 2 2 3 2 6 7" xfId="23597" xr:uid="{00000000-0005-0000-0000-00002E5C0000}"/>
    <cellStyle name="Note 2 2 3 2 7" xfId="23598" xr:uid="{00000000-0005-0000-0000-00002F5C0000}"/>
    <cellStyle name="Note 2 2 3 2 7 2" xfId="23599" xr:uid="{00000000-0005-0000-0000-0000305C0000}"/>
    <cellStyle name="Note 2 2 3 2 7 2 2" xfId="23600" xr:uid="{00000000-0005-0000-0000-0000315C0000}"/>
    <cellStyle name="Note 2 2 3 2 7 3" xfId="23601" xr:uid="{00000000-0005-0000-0000-0000325C0000}"/>
    <cellStyle name="Note 2 2 3 2 8" xfId="23602" xr:uid="{00000000-0005-0000-0000-0000335C0000}"/>
    <cellStyle name="Note 2 2 3 2 8 2" xfId="23603" xr:uid="{00000000-0005-0000-0000-0000345C0000}"/>
    <cellStyle name="Note 2 2 3 2 8 2 2" xfId="23604" xr:uid="{00000000-0005-0000-0000-0000355C0000}"/>
    <cellStyle name="Note 2 2 3 2 8 3" xfId="23605" xr:uid="{00000000-0005-0000-0000-0000365C0000}"/>
    <cellStyle name="Note 2 2 3 3" xfId="23606" xr:uid="{00000000-0005-0000-0000-0000375C0000}"/>
    <cellStyle name="Note 2 2 3 3 10" xfId="23607" xr:uid="{00000000-0005-0000-0000-0000385C0000}"/>
    <cellStyle name="Note 2 2 3 3 2" xfId="23608" xr:uid="{00000000-0005-0000-0000-0000395C0000}"/>
    <cellStyle name="Note 2 2 3 3 2 2" xfId="23609" xr:uid="{00000000-0005-0000-0000-00003A5C0000}"/>
    <cellStyle name="Note 2 2 3 3 2 3" xfId="23610" xr:uid="{00000000-0005-0000-0000-00003B5C0000}"/>
    <cellStyle name="Note 2 2 3 3 2 3 2" xfId="23611" xr:uid="{00000000-0005-0000-0000-00003C5C0000}"/>
    <cellStyle name="Note 2 2 3 3 2 3 3" xfId="23612" xr:uid="{00000000-0005-0000-0000-00003D5C0000}"/>
    <cellStyle name="Note 2 2 3 3 2 4" xfId="23613" xr:uid="{00000000-0005-0000-0000-00003E5C0000}"/>
    <cellStyle name="Note 2 2 3 3 2 4 2" xfId="23614" xr:uid="{00000000-0005-0000-0000-00003F5C0000}"/>
    <cellStyle name="Note 2 2 3 3 2 4 2 2" xfId="23615" xr:uid="{00000000-0005-0000-0000-0000405C0000}"/>
    <cellStyle name="Note 2 2 3 3 2 4 3" xfId="23616" xr:uid="{00000000-0005-0000-0000-0000415C0000}"/>
    <cellStyle name="Note 2 2 3 3 2 5" xfId="23617" xr:uid="{00000000-0005-0000-0000-0000425C0000}"/>
    <cellStyle name="Note 2 2 3 3 2 5 2" xfId="23618" xr:uid="{00000000-0005-0000-0000-0000435C0000}"/>
    <cellStyle name="Note 2 2 3 3 2 5 2 2" xfId="23619" xr:uid="{00000000-0005-0000-0000-0000445C0000}"/>
    <cellStyle name="Note 2 2 3 3 2 5 3" xfId="23620" xr:uid="{00000000-0005-0000-0000-0000455C0000}"/>
    <cellStyle name="Note 2 2 3 3 2 6" xfId="23621" xr:uid="{00000000-0005-0000-0000-0000465C0000}"/>
    <cellStyle name="Note 2 2 3 3 2 6 2" xfId="23622" xr:uid="{00000000-0005-0000-0000-0000475C0000}"/>
    <cellStyle name="Note 2 2 3 3 2 6 2 2" xfId="23623" xr:uid="{00000000-0005-0000-0000-0000485C0000}"/>
    <cellStyle name="Note 2 2 3 3 2 6 3" xfId="23624" xr:uid="{00000000-0005-0000-0000-0000495C0000}"/>
    <cellStyle name="Note 2 2 3 3 2 7" xfId="23625" xr:uid="{00000000-0005-0000-0000-00004A5C0000}"/>
    <cellStyle name="Note 2 2 3 3 2 7 2" xfId="23626" xr:uid="{00000000-0005-0000-0000-00004B5C0000}"/>
    <cellStyle name="Note 2 2 3 3 2 8" xfId="23627" xr:uid="{00000000-0005-0000-0000-00004C5C0000}"/>
    <cellStyle name="Note 2 2 3 3 2 8 2" xfId="23628" xr:uid="{00000000-0005-0000-0000-00004D5C0000}"/>
    <cellStyle name="Note 2 2 3 3 2 9" xfId="23629" xr:uid="{00000000-0005-0000-0000-00004E5C0000}"/>
    <cellStyle name="Note 2 2 3 3 3" xfId="23630" xr:uid="{00000000-0005-0000-0000-00004F5C0000}"/>
    <cellStyle name="Note 2 2 3 3 4" xfId="23631" xr:uid="{00000000-0005-0000-0000-0000505C0000}"/>
    <cellStyle name="Note 2 2 3 3 4 2" xfId="23632" xr:uid="{00000000-0005-0000-0000-0000515C0000}"/>
    <cellStyle name="Note 2 2 3 3 4 3" xfId="23633" xr:uid="{00000000-0005-0000-0000-0000525C0000}"/>
    <cellStyle name="Note 2 2 3 3 5" xfId="23634" xr:uid="{00000000-0005-0000-0000-0000535C0000}"/>
    <cellStyle name="Note 2 2 3 3 5 2" xfId="23635" xr:uid="{00000000-0005-0000-0000-0000545C0000}"/>
    <cellStyle name="Note 2 2 3 3 5 2 2" xfId="23636" xr:uid="{00000000-0005-0000-0000-0000555C0000}"/>
    <cellStyle name="Note 2 2 3 3 5 3" xfId="23637" xr:uid="{00000000-0005-0000-0000-0000565C0000}"/>
    <cellStyle name="Note 2 2 3 3 6" xfId="23638" xr:uid="{00000000-0005-0000-0000-0000575C0000}"/>
    <cellStyle name="Note 2 2 3 3 6 2" xfId="23639" xr:uid="{00000000-0005-0000-0000-0000585C0000}"/>
    <cellStyle name="Note 2 2 3 3 6 2 2" xfId="23640" xr:uid="{00000000-0005-0000-0000-0000595C0000}"/>
    <cellStyle name="Note 2 2 3 3 6 3" xfId="23641" xr:uid="{00000000-0005-0000-0000-00005A5C0000}"/>
    <cellStyle name="Note 2 2 3 3 7" xfId="23642" xr:uid="{00000000-0005-0000-0000-00005B5C0000}"/>
    <cellStyle name="Note 2 2 3 3 7 2" xfId="23643" xr:uid="{00000000-0005-0000-0000-00005C5C0000}"/>
    <cellStyle name="Note 2 2 3 3 7 2 2" xfId="23644" xr:uid="{00000000-0005-0000-0000-00005D5C0000}"/>
    <cellStyle name="Note 2 2 3 3 7 3" xfId="23645" xr:uid="{00000000-0005-0000-0000-00005E5C0000}"/>
    <cellStyle name="Note 2 2 3 3 8" xfId="23646" xr:uid="{00000000-0005-0000-0000-00005F5C0000}"/>
    <cellStyle name="Note 2 2 3 3 8 2" xfId="23647" xr:uid="{00000000-0005-0000-0000-0000605C0000}"/>
    <cellStyle name="Note 2 2 3 3 9" xfId="23648" xr:uid="{00000000-0005-0000-0000-0000615C0000}"/>
    <cellStyle name="Note 2 2 3 3 9 2" xfId="23649" xr:uid="{00000000-0005-0000-0000-0000625C0000}"/>
    <cellStyle name="Note 2 2 3 4" xfId="23650" xr:uid="{00000000-0005-0000-0000-0000635C0000}"/>
    <cellStyle name="Note 2 2 3 4 2" xfId="23651" xr:uid="{00000000-0005-0000-0000-0000645C0000}"/>
    <cellStyle name="Note 2 2 3 4 2 10" xfId="23652" xr:uid="{00000000-0005-0000-0000-0000655C0000}"/>
    <cellStyle name="Note 2 2 3 4 2 2" xfId="23653" xr:uid="{00000000-0005-0000-0000-0000665C0000}"/>
    <cellStyle name="Note 2 2 3 4 2 3" xfId="23654" xr:uid="{00000000-0005-0000-0000-0000675C0000}"/>
    <cellStyle name="Note 2 2 3 4 2 4" xfId="23655" xr:uid="{00000000-0005-0000-0000-0000685C0000}"/>
    <cellStyle name="Note 2 2 3 4 2 4 2" xfId="23656" xr:uid="{00000000-0005-0000-0000-0000695C0000}"/>
    <cellStyle name="Note 2 2 3 4 2 4 2 2" xfId="23657" xr:uid="{00000000-0005-0000-0000-00006A5C0000}"/>
    <cellStyle name="Note 2 2 3 4 2 4 3" xfId="23658" xr:uid="{00000000-0005-0000-0000-00006B5C0000}"/>
    <cellStyle name="Note 2 2 3 4 2 5" xfId="23659" xr:uid="{00000000-0005-0000-0000-00006C5C0000}"/>
    <cellStyle name="Note 2 2 3 4 2 5 2" xfId="23660" xr:uid="{00000000-0005-0000-0000-00006D5C0000}"/>
    <cellStyle name="Note 2 2 3 4 2 5 2 2" xfId="23661" xr:uid="{00000000-0005-0000-0000-00006E5C0000}"/>
    <cellStyle name="Note 2 2 3 4 2 5 3" xfId="23662" xr:uid="{00000000-0005-0000-0000-00006F5C0000}"/>
    <cellStyle name="Note 2 2 3 4 2 6" xfId="23663" xr:uid="{00000000-0005-0000-0000-0000705C0000}"/>
    <cellStyle name="Note 2 2 3 4 2 6 2" xfId="23664" xr:uid="{00000000-0005-0000-0000-0000715C0000}"/>
    <cellStyle name="Note 2 2 3 4 2 6 2 2" xfId="23665" xr:uid="{00000000-0005-0000-0000-0000725C0000}"/>
    <cellStyle name="Note 2 2 3 4 2 6 3" xfId="23666" xr:uid="{00000000-0005-0000-0000-0000735C0000}"/>
    <cellStyle name="Note 2 2 3 4 2 7" xfId="23667" xr:uid="{00000000-0005-0000-0000-0000745C0000}"/>
    <cellStyle name="Note 2 2 3 4 2 7 2" xfId="23668" xr:uid="{00000000-0005-0000-0000-0000755C0000}"/>
    <cellStyle name="Note 2 2 3 4 2 8" xfId="23669" xr:uid="{00000000-0005-0000-0000-0000765C0000}"/>
    <cellStyle name="Note 2 2 3 4 2 8 2" xfId="23670" xr:uid="{00000000-0005-0000-0000-0000775C0000}"/>
    <cellStyle name="Note 2 2 3 4 2 9" xfId="23671" xr:uid="{00000000-0005-0000-0000-0000785C0000}"/>
    <cellStyle name="Note 2 2 3 4 3" xfId="23672" xr:uid="{00000000-0005-0000-0000-0000795C0000}"/>
    <cellStyle name="Note 2 2 3 4 4" xfId="23673" xr:uid="{00000000-0005-0000-0000-00007A5C0000}"/>
    <cellStyle name="Note 2 2 3 4 4 2" xfId="23674" xr:uid="{00000000-0005-0000-0000-00007B5C0000}"/>
    <cellStyle name="Note 2 2 3 4 4 2 2" xfId="23675" xr:uid="{00000000-0005-0000-0000-00007C5C0000}"/>
    <cellStyle name="Note 2 2 3 4 4 3" xfId="23676" xr:uid="{00000000-0005-0000-0000-00007D5C0000}"/>
    <cellStyle name="Note 2 2 3 4 5" xfId="23677" xr:uid="{00000000-0005-0000-0000-00007E5C0000}"/>
    <cellStyle name="Note 2 2 3 4 5 2" xfId="23678" xr:uid="{00000000-0005-0000-0000-00007F5C0000}"/>
    <cellStyle name="Note 2 2 3 4 5 2 2" xfId="23679" xr:uid="{00000000-0005-0000-0000-0000805C0000}"/>
    <cellStyle name="Note 2 2 3 4 5 3" xfId="23680" xr:uid="{00000000-0005-0000-0000-0000815C0000}"/>
    <cellStyle name="Note 2 2 3 5" xfId="23681" xr:uid="{00000000-0005-0000-0000-0000825C0000}"/>
    <cellStyle name="Note 2 2 3 5 2" xfId="23682" xr:uid="{00000000-0005-0000-0000-0000835C0000}"/>
    <cellStyle name="Note 2 2 3 5 3" xfId="23683" xr:uid="{00000000-0005-0000-0000-0000845C0000}"/>
    <cellStyle name="Note 2 2 3 5 3 2" xfId="23684" xr:uid="{00000000-0005-0000-0000-0000855C0000}"/>
    <cellStyle name="Note 2 2 3 5 3 3" xfId="23685" xr:uid="{00000000-0005-0000-0000-0000865C0000}"/>
    <cellStyle name="Note 2 2 3 5 4" xfId="23686" xr:uid="{00000000-0005-0000-0000-0000875C0000}"/>
    <cellStyle name="Note 2 2 3 5 4 2" xfId="23687" xr:uid="{00000000-0005-0000-0000-0000885C0000}"/>
    <cellStyle name="Note 2 2 3 5 4 2 2" xfId="23688" xr:uid="{00000000-0005-0000-0000-0000895C0000}"/>
    <cellStyle name="Note 2 2 3 5 4 3" xfId="23689" xr:uid="{00000000-0005-0000-0000-00008A5C0000}"/>
    <cellStyle name="Note 2 2 3 5 5" xfId="23690" xr:uid="{00000000-0005-0000-0000-00008B5C0000}"/>
    <cellStyle name="Note 2 2 3 5 5 2" xfId="23691" xr:uid="{00000000-0005-0000-0000-00008C5C0000}"/>
    <cellStyle name="Note 2 2 3 5 5 2 2" xfId="23692" xr:uid="{00000000-0005-0000-0000-00008D5C0000}"/>
    <cellStyle name="Note 2 2 3 5 5 3" xfId="23693" xr:uid="{00000000-0005-0000-0000-00008E5C0000}"/>
    <cellStyle name="Note 2 2 3 5 6" xfId="23694" xr:uid="{00000000-0005-0000-0000-00008F5C0000}"/>
    <cellStyle name="Note 2 2 3 5 6 2" xfId="23695" xr:uid="{00000000-0005-0000-0000-0000905C0000}"/>
    <cellStyle name="Note 2 2 3 5 6 2 2" xfId="23696" xr:uid="{00000000-0005-0000-0000-0000915C0000}"/>
    <cellStyle name="Note 2 2 3 5 6 3" xfId="23697" xr:uid="{00000000-0005-0000-0000-0000925C0000}"/>
    <cellStyle name="Note 2 2 3 5 7" xfId="23698" xr:uid="{00000000-0005-0000-0000-0000935C0000}"/>
    <cellStyle name="Note 2 2 3 5 7 2" xfId="23699" xr:uid="{00000000-0005-0000-0000-0000945C0000}"/>
    <cellStyle name="Note 2 2 3 5 8" xfId="23700" xr:uid="{00000000-0005-0000-0000-0000955C0000}"/>
    <cellStyle name="Note 2 2 3 5 8 2" xfId="23701" xr:uid="{00000000-0005-0000-0000-0000965C0000}"/>
    <cellStyle name="Note 2 2 3 5 9" xfId="23702" xr:uid="{00000000-0005-0000-0000-0000975C0000}"/>
    <cellStyle name="Note 2 2 3 6" xfId="23703" xr:uid="{00000000-0005-0000-0000-0000985C0000}"/>
    <cellStyle name="Note 2 2 3 6 2" xfId="23704" xr:uid="{00000000-0005-0000-0000-0000995C0000}"/>
    <cellStyle name="Note 2 2 3 6 3" xfId="23705" xr:uid="{00000000-0005-0000-0000-00009A5C0000}"/>
    <cellStyle name="Note 2 2 3 7" xfId="23706" xr:uid="{00000000-0005-0000-0000-00009B5C0000}"/>
    <cellStyle name="Note 2 2 3 8" xfId="23707" xr:uid="{00000000-0005-0000-0000-00009C5C0000}"/>
    <cellStyle name="Note 2 2 3 8 2" xfId="23708" xr:uid="{00000000-0005-0000-0000-00009D5C0000}"/>
    <cellStyle name="Note 2 2 3 8 2 2" xfId="23709" xr:uid="{00000000-0005-0000-0000-00009E5C0000}"/>
    <cellStyle name="Note 2 2 3 8 3" xfId="23710" xr:uid="{00000000-0005-0000-0000-00009F5C0000}"/>
    <cellStyle name="Note 2 2 3 8 4" xfId="23711" xr:uid="{00000000-0005-0000-0000-0000A05C0000}"/>
    <cellStyle name="Note 2 2 3 8 5" xfId="23712" xr:uid="{00000000-0005-0000-0000-0000A15C0000}"/>
    <cellStyle name="Note 2 2 3 9" xfId="23713" xr:uid="{00000000-0005-0000-0000-0000A25C0000}"/>
    <cellStyle name="Note 2 2 3 9 2" xfId="23714" xr:uid="{00000000-0005-0000-0000-0000A35C0000}"/>
    <cellStyle name="Note 2 2 3 9 2 2" xfId="23715" xr:uid="{00000000-0005-0000-0000-0000A45C0000}"/>
    <cellStyle name="Note 2 2 3 9 3" xfId="23716" xr:uid="{00000000-0005-0000-0000-0000A55C0000}"/>
    <cellStyle name="Note 2 2 4" xfId="23717" xr:uid="{00000000-0005-0000-0000-0000A65C0000}"/>
    <cellStyle name="Note 2 2 4 2" xfId="23718" xr:uid="{00000000-0005-0000-0000-0000A75C0000}"/>
    <cellStyle name="Note 2 2 4 2 2" xfId="23719" xr:uid="{00000000-0005-0000-0000-0000A85C0000}"/>
    <cellStyle name="Note 2 2 4 2 3" xfId="23720" xr:uid="{00000000-0005-0000-0000-0000A95C0000}"/>
    <cellStyle name="Note 2 2 4 2 3 2" xfId="23721" xr:uid="{00000000-0005-0000-0000-0000AA5C0000}"/>
    <cellStyle name="Note 2 2 4 2 3 3" xfId="23722" xr:uid="{00000000-0005-0000-0000-0000AB5C0000}"/>
    <cellStyle name="Note 2 2 4 2 4" xfId="23723" xr:uid="{00000000-0005-0000-0000-0000AC5C0000}"/>
    <cellStyle name="Note 2 2 4 2 4 2" xfId="23724" xr:uid="{00000000-0005-0000-0000-0000AD5C0000}"/>
    <cellStyle name="Note 2 2 4 2 4 2 2" xfId="23725" xr:uid="{00000000-0005-0000-0000-0000AE5C0000}"/>
    <cellStyle name="Note 2 2 4 2 4 3" xfId="23726" xr:uid="{00000000-0005-0000-0000-0000AF5C0000}"/>
    <cellStyle name="Note 2 2 4 2 5" xfId="23727" xr:uid="{00000000-0005-0000-0000-0000B05C0000}"/>
    <cellStyle name="Note 2 2 4 2 5 2" xfId="23728" xr:uid="{00000000-0005-0000-0000-0000B15C0000}"/>
    <cellStyle name="Note 2 2 4 2 5 2 2" xfId="23729" xr:uid="{00000000-0005-0000-0000-0000B25C0000}"/>
    <cellStyle name="Note 2 2 4 2 5 3" xfId="23730" xr:uid="{00000000-0005-0000-0000-0000B35C0000}"/>
    <cellStyle name="Note 2 2 4 2 6" xfId="23731" xr:uid="{00000000-0005-0000-0000-0000B45C0000}"/>
    <cellStyle name="Note 2 2 4 2 6 2" xfId="23732" xr:uid="{00000000-0005-0000-0000-0000B55C0000}"/>
    <cellStyle name="Note 2 2 4 2 6 2 2" xfId="23733" xr:uid="{00000000-0005-0000-0000-0000B65C0000}"/>
    <cellStyle name="Note 2 2 4 2 6 3" xfId="23734" xr:uid="{00000000-0005-0000-0000-0000B75C0000}"/>
    <cellStyle name="Note 2 2 4 2 7" xfId="23735" xr:uid="{00000000-0005-0000-0000-0000B85C0000}"/>
    <cellStyle name="Note 2 2 4 2 7 2" xfId="23736" xr:uid="{00000000-0005-0000-0000-0000B95C0000}"/>
    <cellStyle name="Note 2 2 4 2 8" xfId="23737" xr:uid="{00000000-0005-0000-0000-0000BA5C0000}"/>
    <cellStyle name="Note 2 2 4 2 8 2" xfId="23738" xr:uid="{00000000-0005-0000-0000-0000BB5C0000}"/>
    <cellStyle name="Note 2 2 4 2 9" xfId="23739" xr:uid="{00000000-0005-0000-0000-0000BC5C0000}"/>
    <cellStyle name="Note 2 2 4 3" xfId="23740" xr:uid="{00000000-0005-0000-0000-0000BD5C0000}"/>
    <cellStyle name="Note 2 2 4 3 2" xfId="23741" xr:uid="{00000000-0005-0000-0000-0000BE5C0000}"/>
    <cellStyle name="Note 2 2 4 3 3" xfId="23742" xr:uid="{00000000-0005-0000-0000-0000BF5C0000}"/>
    <cellStyle name="Note 2 2 4 3 3 2" xfId="23743" xr:uid="{00000000-0005-0000-0000-0000C05C0000}"/>
    <cellStyle name="Note 2 2 4 3 3 3" xfId="23744" xr:uid="{00000000-0005-0000-0000-0000C15C0000}"/>
    <cellStyle name="Note 2 2 4 3 4" xfId="23745" xr:uid="{00000000-0005-0000-0000-0000C25C0000}"/>
    <cellStyle name="Note 2 2 4 3 4 2" xfId="23746" xr:uid="{00000000-0005-0000-0000-0000C35C0000}"/>
    <cellStyle name="Note 2 2 4 3 4 2 2" xfId="23747" xr:uid="{00000000-0005-0000-0000-0000C45C0000}"/>
    <cellStyle name="Note 2 2 4 3 4 3" xfId="23748" xr:uid="{00000000-0005-0000-0000-0000C55C0000}"/>
    <cellStyle name="Note 2 2 4 3 5" xfId="23749" xr:uid="{00000000-0005-0000-0000-0000C65C0000}"/>
    <cellStyle name="Note 2 2 4 3 5 2" xfId="23750" xr:uid="{00000000-0005-0000-0000-0000C75C0000}"/>
    <cellStyle name="Note 2 2 4 3 5 2 2" xfId="23751" xr:uid="{00000000-0005-0000-0000-0000C85C0000}"/>
    <cellStyle name="Note 2 2 4 3 5 3" xfId="23752" xr:uid="{00000000-0005-0000-0000-0000C95C0000}"/>
    <cellStyle name="Note 2 2 4 3 6" xfId="23753" xr:uid="{00000000-0005-0000-0000-0000CA5C0000}"/>
    <cellStyle name="Note 2 2 4 3 6 2" xfId="23754" xr:uid="{00000000-0005-0000-0000-0000CB5C0000}"/>
    <cellStyle name="Note 2 2 4 3 6 2 2" xfId="23755" xr:uid="{00000000-0005-0000-0000-0000CC5C0000}"/>
    <cellStyle name="Note 2 2 4 3 6 3" xfId="23756" xr:uid="{00000000-0005-0000-0000-0000CD5C0000}"/>
    <cellStyle name="Note 2 2 4 3 7" xfId="23757" xr:uid="{00000000-0005-0000-0000-0000CE5C0000}"/>
    <cellStyle name="Note 2 2 4 3 7 2" xfId="23758" xr:uid="{00000000-0005-0000-0000-0000CF5C0000}"/>
    <cellStyle name="Note 2 2 4 3 8" xfId="23759" xr:uid="{00000000-0005-0000-0000-0000D05C0000}"/>
    <cellStyle name="Note 2 2 4 3 8 2" xfId="23760" xr:uid="{00000000-0005-0000-0000-0000D15C0000}"/>
    <cellStyle name="Note 2 2 4 3 9" xfId="23761" xr:uid="{00000000-0005-0000-0000-0000D25C0000}"/>
    <cellStyle name="Note 2 2 4 4" xfId="23762" xr:uid="{00000000-0005-0000-0000-0000D35C0000}"/>
    <cellStyle name="Note 2 2 4 4 2" xfId="23763" xr:uid="{00000000-0005-0000-0000-0000D45C0000}"/>
    <cellStyle name="Note 2 2 4 4 3" xfId="23764" xr:uid="{00000000-0005-0000-0000-0000D55C0000}"/>
    <cellStyle name="Note 2 2 4 4 3 2" xfId="23765" xr:uid="{00000000-0005-0000-0000-0000D65C0000}"/>
    <cellStyle name="Note 2 2 4 4 3 2 2" xfId="23766" xr:uid="{00000000-0005-0000-0000-0000D75C0000}"/>
    <cellStyle name="Note 2 2 4 4 3 3" xfId="23767" xr:uid="{00000000-0005-0000-0000-0000D85C0000}"/>
    <cellStyle name="Note 2 2 4 4 4" xfId="23768" xr:uid="{00000000-0005-0000-0000-0000D95C0000}"/>
    <cellStyle name="Note 2 2 4 4 4 2" xfId="23769" xr:uid="{00000000-0005-0000-0000-0000DA5C0000}"/>
    <cellStyle name="Note 2 2 4 4 4 2 2" xfId="23770" xr:uid="{00000000-0005-0000-0000-0000DB5C0000}"/>
    <cellStyle name="Note 2 2 4 4 4 3" xfId="23771" xr:uid="{00000000-0005-0000-0000-0000DC5C0000}"/>
    <cellStyle name="Note 2 2 4 4 5" xfId="23772" xr:uid="{00000000-0005-0000-0000-0000DD5C0000}"/>
    <cellStyle name="Note 2 2 4 4 5 2" xfId="23773" xr:uid="{00000000-0005-0000-0000-0000DE5C0000}"/>
    <cellStyle name="Note 2 2 4 4 5 2 2" xfId="23774" xr:uid="{00000000-0005-0000-0000-0000DF5C0000}"/>
    <cellStyle name="Note 2 2 4 4 5 3" xfId="23775" xr:uid="{00000000-0005-0000-0000-0000E05C0000}"/>
    <cellStyle name="Note 2 2 4 4 6" xfId="23776" xr:uid="{00000000-0005-0000-0000-0000E15C0000}"/>
    <cellStyle name="Note 2 2 4 4 6 2" xfId="23777" xr:uid="{00000000-0005-0000-0000-0000E25C0000}"/>
    <cellStyle name="Note 2 2 4 4 7" xfId="23778" xr:uid="{00000000-0005-0000-0000-0000E35C0000}"/>
    <cellStyle name="Note 2 2 4 4 7 2" xfId="23779" xr:uid="{00000000-0005-0000-0000-0000E45C0000}"/>
    <cellStyle name="Note 2 2 4 4 8" xfId="23780" xr:uid="{00000000-0005-0000-0000-0000E55C0000}"/>
    <cellStyle name="Note 2 2 4 4 9" xfId="23781" xr:uid="{00000000-0005-0000-0000-0000E65C0000}"/>
    <cellStyle name="Note 2 2 4 5" xfId="23782" xr:uid="{00000000-0005-0000-0000-0000E75C0000}"/>
    <cellStyle name="Note 2 2 4 5 2" xfId="23783" xr:uid="{00000000-0005-0000-0000-0000E85C0000}"/>
    <cellStyle name="Note 2 2 4 5 3" xfId="23784" xr:uid="{00000000-0005-0000-0000-0000E95C0000}"/>
    <cellStyle name="Note 2 2 4 6" xfId="23785" xr:uid="{00000000-0005-0000-0000-0000EA5C0000}"/>
    <cellStyle name="Note 2 2 4 6 2" xfId="23786" xr:uid="{00000000-0005-0000-0000-0000EB5C0000}"/>
    <cellStyle name="Note 2 2 4 6 2 2" xfId="23787" xr:uid="{00000000-0005-0000-0000-0000EC5C0000}"/>
    <cellStyle name="Note 2 2 4 6 2 2 2" xfId="23788" xr:uid="{00000000-0005-0000-0000-0000ED5C0000}"/>
    <cellStyle name="Note 2 2 4 6 2 3" xfId="23789" xr:uid="{00000000-0005-0000-0000-0000EE5C0000}"/>
    <cellStyle name="Note 2 2 4 6 3" xfId="23790" xr:uid="{00000000-0005-0000-0000-0000EF5C0000}"/>
    <cellStyle name="Note 2 2 4 6 3 2" xfId="23791" xr:uid="{00000000-0005-0000-0000-0000F05C0000}"/>
    <cellStyle name="Note 2 2 4 6 3 2 2" xfId="23792" xr:uid="{00000000-0005-0000-0000-0000F15C0000}"/>
    <cellStyle name="Note 2 2 4 6 3 3" xfId="23793" xr:uid="{00000000-0005-0000-0000-0000F25C0000}"/>
    <cellStyle name="Note 2 2 4 6 4" xfId="23794" xr:uid="{00000000-0005-0000-0000-0000F35C0000}"/>
    <cellStyle name="Note 2 2 4 6 4 2" xfId="23795" xr:uid="{00000000-0005-0000-0000-0000F45C0000}"/>
    <cellStyle name="Note 2 2 4 6 4 2 2" xfId="23796" xr:uid="{00000000-0005-0000-0000-0000F55C0000}"/>
    <cellStyle name="Note 2 2 4 6 4 3" xfId="23797" xr:uid="{00000000-0005-0000-0000-0000F65C0000}"/>
    <cellStyle name="Note 2 2 4 6 5" xfId="23798" xr:uid="{00000000-0005-0000-0000-0000F75C0000}"/>
    <cellStyle name="Note 2 2 4 6 5 2" xfId="23799" xr:uid="{00000000-0005-0000-0000-0000F85C0000}"/>
    <cellStyle name="Note 2 2 4 6 6" xfId="23800" xr:uid="{00000000-0005-0000-0000-0000F95C0000}"/>
    <cellStyle name="Note 2 2 4 6 6 2" xfId="23801" xr:uid="{00000000-0005-0000-0000-0000FA5C0000}"/>
    <cellStyle name="Note 2 2 4 6 7" xfId="23802" xr:uid="{00000000-0005-0000-0000-0000FB5C0000}"/>
    <cellStyle name="Note 2 2 4 7" xfId="23803" xr:uid="{00000000-0005-0000-0000-0000FC5C0000}"/>
    <cellStyle name="Note 2 2 4 7 2" xfId="23804" xr:uid="{00000000-0005-0000-0000-0000FD5C0000}"/>
    <cellStyle name="Note 2 2 4 7 2 2" xfId="23805" xr:uid="{00000000-0005-0000-0000-0000FE5C0000}"/>
    <cellStyle name="Note 2 2 4 7 3" xfId="23806" xr:uid="{00000000-0005-0000-0000-0000FF5C0000}"/>
    <cellStyle name="Note 2 2 4 8" xfId="23807" xr:uid="{00000000-0005-0000-0000-0000005D0000}"/>
    <cellStyle name="Note 2 2 4 8 2" xfId="23808" xr:uid="{00000000-0005-0000-0000-0000015D0000}"/>
    <cellStyle name="Note 2 2 4 8 2 2" xfId="23809" xr:uid="{00000000-0005-0000-0000-0000025D0000}"/>
    <cellStyle name="Note 2 2 4 8 3" xfId="23810" xr:uid="{00000000-0005-0000-0000-0000035D0000}"/>
    <cellStyle name="Note 2 2 5" xfId="23811" xr:uid="{00000000-0005-0000-0000-0000045D0000}"/>
    <cellStyle name="Note 2 2 5 10" xfId="23812" xr:uid="{00000000-0005-0000-0000-0000055D0000}"/>
    <cellStyle name="Note 2 2 5 2" xfId="23813" xr:uid="{00000000-0005-0000-0000-0000065D0000}"/>
    <cellStyle name="Note 2 2 5 2 2" xfId="23814" xr:uid="{00000000-0005-0000-0000-0000075D0000}"/>
    <cellStyle name="Note 2 2 5 2 3" xfId="23815" xr:uid="{00000000-0005-0000-0000-0000085D0000}"/>
    <cellStyle name="Note 2 2 5 2 3 2" xfId="23816" xr:uid="{00000000-0005-0000-0000-0000095D0000}"/>
    <cellStyle name="Note 2 2 5 2 3 3" xfId="23817" xr:uid="{00000000-0005-0000-0000-00000A5D0000}"/>
    <cellStyle name="Note 2 2 5 2 4" xfId="23818" xr:uid="{00000000-0005-0000-0000-00000B5D0000}"/>
    <cellStyle name="Note 2 2 5 2 4 2" xfId="23819" xr:uid="{00000000-0005-0000-0000-00000C5D0000}"/>
    <cellStyle name="Note 2 2 5 2 4 2 2" xfId="23820" xr:uid="{00000000-0005-0000-0000-00000D5D0000}"/>
    <cellStyle name="Note 2 2 5 2 4 3" xfId="23821" xr:uid="{00000000-0005-0000-0000-00000E5D0000}"/>
    <cellStyle name="Note 2 2 5 2 5" xfId="23822" xr:uid="{00000000-0005-0000-0000-00000F5D0000}"/>
    <cellStyle name="Note 2 2 5 2 5 2" xfId="23823" xr:uid="{00000000-0005-0000-0000-0000105D0000}"/>
    <cellStyle name="Note 2 2 5 2 5 2 2" xfId="23824" xr:uid="{00000000-0005-0000-0000-0000115D0000}"/>
    <cellStyle name="Note 2 2 5 2 5 3" xfId="23825" xr:uid="{00000000-0005-0000-0000-0000125D0000}"/>
    <cellStyle name="Note 2 2 5 2 6" xfId="23826" xr:uid="{00000000-0005-0000-0000-0000135D0000}"/>
    <cellStyle name="Note 2 2 5 2 6 2" xfId="23827" xr:uid="{00000000-0005-0000-0000-0000145D0000}"/>
    <cellStyle name="Note 2 2 5 2 6 2 2" xfId="23828" xr:uid="{00000000-0005-0000-0000-0000155D0000}"/>
    <cellStyle name="Note 2 2 5 2 6 3" xfId="23829" xr:uid="{00000000-0005-0000-0000-0000165D0000}"/>
    <cellStyle name="Note 2 2 5 2 7" xfId="23830" xr:uid="{00000000-0005-0000-0000-0000175D0000}"/>
    <cellStyle name="Note 2 2 5 2 7 2" xfId="23831" xr:uid="{00000000-0005-0000-0000-0000185D0000}"/>
    <cellStyle name="Note 2 2 5 2 8" xfId="23832" xr:uid="{00000000-0005-0000-0000-0000195D0000}"/>
    <cellStyle name="Note 2 2 5 2 8 2" xfId="23833" xr:uid="{00000000-0005-0000-0000-00001A5D0000}"/>
    <cellStyle name="Note 2 2 5 2 9" xfId="23834" xr:uid="{00000000-0005-0000-0000-00001B5D0000}"/>
    <cellStyle name="Note 2 2 5 3" xfId="23835" xr:uid="{00000000-0005-0000-0000-00001C5D0000}"/>
    <cellStyle name="Note 2 2 5 4" xfId="23836" xr:uid="{00000000-0005-0000-0000-00001D5D0000}"/>
    <cellStyle name="Note 2 2 5 4 2" xfId="23837" xr:uid="{00000000-0005-0000-0000-00001E5D0000}"/>
    <cellStyle name="Note 2 2 5 4 3" xfId="23838" xr:uid="{00000000-0005-0000-0000-00001F5D0000}"/>
    <cellStyle name="Note 2 2 5 5" xfId="23839" xr:uid="{00000000-0005-0000-0000-0000205D0000}"/>
    <cellStyle name="Note 2 2 5 5 2" xfId="23840" xr:uid="{00000000-0005-0000-0000-0000215D0000}"/>
    <cellStyle name="Note 2 2 5 5 2 2" xfId="23841" xr:uid="{00000000-0005-0000-0000-0000225D0000}"/>
    <cellStyle name="Note 2 2 5 5 3" xfId="23842" xr:uid="{00000000-0005-0000-0000-0000235D0000}"/>
    <cellStyle name="Note 2 2 5 6" xfId="23843" xr:uid="{00000000-0005-0000-0000-0000245D0000}"/>
    <cellStyle name="Note 2 2 5 6 2" xfId="23844" xr:uid="{00000000-0005-0000-0000-0000255D0000}"/>
    <cellStyle name="Note 2 2 5 6 2 2" xfId="23845" xr:uid="{00000000-0005-0000-0000-0000265D0000}"/>
    <cellStyle name="Note 2 2 5 6 3" xfId="23846" xr:uid="{00000000-0005-0000-0000-0000275D0000}"/>
    <cellStyle name="Note 2 2 5 7" xfId="23847" xr:uid="{00000000-0005-0000-0000-0000285D0000}"/>
    <cellStyle name="Note 2 2 5 7 2" xfId="23848" xr:uid="{00000000-0005-0000-0000-0000295D0000}"/>
    <cellStyle name="Note 2 2 5 7 2 2" xfId="23849" xr:uid="{00000000-0005-0000-0000-00002A5D0000}"/>
    <cellStyle name="Note 2 2 5 7 3" xfId="23850" xr:uid="{00000000-0005-0000-0000-00002B5D0000}"/>
    <cellStyle name="Note 2 2 5 8" xfId="23851" xr:uid="{00000000-0005-0000-0000-00002C5D0000}"/>
    <cellStyle name="Note 2 2 5 8 2" xfId="23852" xr:uid="{00000000-0005-0000-0000-00002D5D0000}"/>
    <cellStyle name="Note 2 2 5 9" xfId="23853" xr:uid="{00000000-0005-0000-0000-00002E5D0000}"/>
    <cellStyle name="Note 2 2 5 9 2" xfId="23854" xr:uid="{00000000-0005-0000-0000-00002F5D0000}"/>
    <cellStyle name="Note 2 2 6" xfId="23855" xr:uid="{00000000-0005-0000-0000-0000305D0000}"/>
    <cellStyle name="Note 2 2 6 2" xfId="23856" xr:uid="{00000000-0005-0000-0000-0000315D0000}"/>
    <cellStyle name="Note 2 2 6 2 10" xfId="23857" xr:uid="{00000000-0005-0000-0000-0000325D0000}"/>
    <cellStyle name="Note 2 2 6 2 2" xfId="23858" xr:uid="{00000000-0005-0000-0000-0000335D0000}"/>
    <cellStyle name="Note 2 2 6 2 3" xfId="23859" xr:uid="{00000000-0005-0000-0000-0000345D0000}"/>
    <cellStyle name="Note 2 2 6 2 4" xfId="23860" xr:uid="{00000000-0005-0000-0000-0000355D0000}"/>
    <cellStyle name="Note 2 2 6 2 4 2" xfId="23861" xr:uid="{00000000-0005-0000-0000-0000365D0000}"/>
    <cellStyle name="Note 2 2 6 2 4 2 2" xfId="23862" xr:uid="{00000000-0005-0000-0000-0000375D0000}"/>
    <cellStyle name="Note 2 2 6 2 4 3" xfId="23863" xr:uid="{00000000-0005-0000-0000-0000385D0000}"/>
    <cellStyle name="Note 2 2 6 2 5" xfId="23864" xr:uid="{00000000-0005-0000-0000-0000395D0000}"/>
    <cellStyle name="Note 2 2 6 2 5 2" xfId="23865" xr:uid="{00000000-0005-0000-0000-00003A5D0000}"/>
    <cellStyle name="Note 2 2 6 2 5 2 2" xfId="23866" xr:uid="{00000000-0005-0000-0000-00003B5D0000}"/>
    <cellStyle name="Note 2 2 6 2 5 3" xfId="23867" xr:uid="{00000000-0005-0000-0000-00003C5D0000}"/>
    <cellStyle name="Note 2 2 6 2 6" xfId="23868" xr:uid="{00000000-0005-0000-0000-00003D5D0000}"/>
    <cellStyle name="Note 2 2 6 2 6 2" xfId="23869" xr:uid="{00000000-0005-0000-0000-00003E5D0000}"/>
    <cellStyle name="Note 2 2 6 2 6 2 2" xfId="23870" xr:uid="{00000000-0005-0000-0000-00003F5D0000}"/>
    <cellStyle name="Note 2 2 6 2 6 3" xfId="23871" xr:uid="{00000000-0005-0000-0000-0000405D0000}"/>
    <cellStyle name="Note 2 2 6 2 7" xfId="23872" xr:uid="{00000000-0005-0000-0000-0000415D0000}"/>
    <cellStyle name="Note 2 2 6 2 7 2" xfId="23873" xr:uid="{00000000-0005-0000-0000-0000425D0000}"/>
    <cellStyle name="Note 2 2 6 2 8" xfId="23874" xr:uid="{00000000-0005-0000-0000-0000435D0000}"/>
    <cellStyle name="Note 2 2 6 2 8 2" xfId="23875" xr:uid="{00000000-0005-0000-0000-0000445D0000}"/>
    <cellStyle name="Note 2 2 6 2 9" xfId="23876" xr:uid="{00000000-0005-0000-0000-0000455D0000}"/>
    <cellStyle name="Note 2 2 6 3" xfId="23877" xr:uid="{00000000-0005-0000-0000-0000465D0000}"/>
    <cellStyle name="Note 2 2 6 4" xfId="23878" xr:uid="{00000000-0005-0000-0000-0000475D0000}"/>
    <cellStyle name="Note 2 2 6 4 2" xfId="23879" xr:uid="{00000000-0005-0000-0000-0000485D0000}"/>
    <cellStyle name="Note 2 2 6 4 2 2" xfId="23880" xr:uid="{00000000-0005-0000-0000-0000495D0000}"/>
    <cellStyle name="Note 2 2 6 4 3" xfId="23881" xr:uid="{00000000-0005-0000-0000-00004A5D0000}"/>
    <cellStyle name="Note 2 2 6 5" xfId="23882" xr:uid="{00000000-0005-0000-0000-00004B5D0000}"/>
    <cellStyle name="Note 2 2 6 5 2" xfId="23883" xr:uid="{00000000-0005-0000-0000-00004C5D0000}"/>
    <cellStyle name="Note 2 2 6 5 2 2" xfId="23884" xr:uid="{00000000-0005-0000-0000-00004D5D0000}"/>
    <cellStyle name="Note 2 2 6 5 3" xfId="23885" xr:uid="{00000000-0005-0000-0000-00004E5D0000}"/>
    <cellStyle name="Note 2 2 7" xfId="23886" xr:uid="{00000000-0005-0000-0000-00004F5D0000}"/>
    <cellStyle name="Note 2 2 7 2" xfId="23887" xr:uid="{00000000-0005-0000-0000-0000505D0000}"/>
    <cellStyle name="Note 2 2 7 3" xfId="23888" xr:uid="{00000000-0005-0000-0000-0000515D0000}"/>
    <cellStyle name="Note 2 2 7 3 2" xfId="23889" xr:uid="{00000000-0005-0000-0000-0000525D0000}"/>
    <cellStyle name="Note 2 2 7 3 3" xfId="23890" xr:uid="{00000000-0005-0000-0000-0000535D0000}"/>
    <cellStyle name="Note 2 2 7 4" xfId="23891" xr:uid="{00000000-0005-0000-0000-0000545D0000}"/>
    <cellStyle name="Note 2 2 7 4 2" xfId="23892" xr:uid="{00000000-0005-0000-0000-0000555D0000}"/>
    <cellStyle name="Note 2 2 7 4 2 2" xfId="23893" xr:uid="{00000000-0005-0000-0000-0000565D0000}"/>
    <cellStyle name="Note 2 2 7 4 3" xfId="23894" xr:uid="{00000000-0005-0000-0000-0000575D0000}"/>
    <cellStyle name="Note 2 2 7 5" xfId="23895" xr:uid="{00000000-0005-0000-0000-0000585D0000}"/>
    <cellStyle name="Note 2 2 7 5 2" xfId="23896" xr:uid="{00000000-0005-0000-0000-0000595D0000}"/>
    <cellStyle name="Note 2 2 7 5 2 2" xfId="23897" xr:uid="{00000000-0005-0000-0000-00005A5D0000}"/>
    <cellStyle name="Note 2 2 7 5 3" xfId="23898" xr:uid="{00000000-0005-0000-0000-00005B5D0000}"/>
    <cellStyle name="Note 2 2 7 6" xfId="23899" xr:uid="{00000000-0005-0000-0000-00005C5D0000}"/>
    <cellStyle name="Note 2 2 7 6 2" xfId="23900" xr:uid="{00000000-0005-0000-0000-00005D5D0000}"/>
    <cellStyle name="Note 2 2 7 6 2 2" xfId="23901" xr:uid="{00000000-0005-0000-0000-00005E5D0000}"/>
    <cellStyle name="Note 2 2 7 6 3" xfId="23902" xr:uid="{00000000-0005-0000-0000-00005F5D0000}"/>
    <cellStyle name="Note 2 2 7 7" xfId="23903" xr:uid="{00000000-0005-0000-0000-0000605D0000}"/>
    <cellStyle name="Note 2 2 7 7 2" xfId="23904" xr:uid="{00000000-0005-0000-0000-0000615D0000}"/>
    <cellStyle name="Note 2 2 7 8" xfId="23905" xr:uid="{00000000-0005-0000-0000-0000625D0000}"/>
    <cellStyle name="Note 2 2 7 8 2" xfId="23906" xr:uid="{00000000-0005-0000-0000-0000635D0000}"/>
    <cellStyle name="Note 2 2 7 9" xfId="23907" xr:uid="{00000000-0005-0000-0000-0000645D0000}"/>
    <cellStyle name="Note 2 2 8" xfId="23908" xr:uid="{00000000-0005-0000-0000-0000655D0000}"/>
    <cellStyle name="Note 2 2 8 2" xfId="23909" xr:uid="{00000000-0005-0000-0000-0000665D0000}"/>
    <cellStyle name="Note 2 2 8 3" xfId="23910" xr:uid="{00000000-0005-0000-0000-0000675D0000}"/>
    <cellStyle name="Note 2 2 8 4" xfId="23911" xr:uid="{00000000-0005-0000-0000-0000685D0000}"/>
    <cellStyle name="Note 2 2 8 5" xfId="23912" xr:uid="{00000000-0005-0000-0000-0000695D0000}"/>
    <cellStyle name="Note 2 2 8 5 2" xfId="23913" xr:uid="{00000000-0005-0000-0000-00006A5D0000}"/>
    <cellStyle name="Note 2 2 8 6" xfId="23914" xr:uid="{00000000-0005-0000-0000-00006B5D0000}"/>
    <cellStyle name="Note 2 2 8 7" xfId="23915" xr:uid="{00000000-0005-0000-0000-00006C5D0000}"/>
    <cellStyle name="Note 2 2 9" xfId="23916" xr:uid="{00000000-0005-0000-0000-00006D5D0000}"/>
    <cellStyle name="Note 2 20" xfId="23917" xr:uid="{00000000-0005-0000-0000-00006E5D0000}"/>
    <cellStyle name="Note 2 21" xfId="23918" xr:uid="{00000000-0005-0000-0000-00006F5D0000}"/>
    <cellStyle name="Note 2 3" xfId="23919" xr:uid="{00000000-0005-0000-0000-0000705D0000}"/>
    <cellStyle name="Note 2 3 10" xfId="23920" xr:uid="{00000000-0005-0000-0000-0000715D0000}"/>
    <cellStyle name="Note 2 3 10 2" xfId="23921" xr:uid="{00000000-0005-0000-0000-0000725D0000}"/>
    <cellStyle name="Note 2 3 10 2 2" xfId="23922" xr:uid="{00000000-0005-0000-0000-0000735D0000}"/>
    <cellStyle name="Note 2 3 10 3" xfId="23923" xr:uid="{00000000-0005-0000-0000-0000745D0000}"/>
    <cellStyle name="Note 2 3 10 4" xfId="23924" xr:uid="{00000000-0005-0000-0000-0000755D0000}"/>
    <cellStyle name="Note 2 3 10 5" xfId="23925" xr:uid="{00000000-0005-0000-0000-0000765D0000}"/>
    <cellStyle name="Note 2 3 11" xfId="23926" xr:uid="{00000000-0005-0000-0000-0000775D0000}"/>
    <cellStyle name="Note 2 3 11 2" xfId="23927" xr:uid="{00000000-0005-0000-0000-0000785D0000}"/>
    <cellStyle name="Note 2 3 11 2 2" xfId="23928" xr:uid="{00000000-0005-0000-0000-0000795D0000}"/>
    <cellStyle name="Note 2 3 11 3" xfId="23929" xr:uid="{00000000-0005-0000-0000-00007A5D0000}"/>
    <cellStyle name="Note 2 3 12" xfId="23930" xr:uid="{00000000-0005-0000-0000-00007B5D0000}"/>
    <cellStyle name="Note 2 3 12 2" xfId="23931" xr:uid="{00000000-0005-0000-0000-00007C5D0000}"/>
    <cellStyle name="Note 2 3 12 2 2" xfId="23932" xr:uid="{00000000-0005-0000-0000-00007D5D0000}"/>
    <cellStyle name="Note 2 3 12 3" xfId="23933" xr:uid="{00000000-0005-0000-0000-00007E5D0000}"/>
    <cellStyle name="Note 2 3 13" xfId="23934" xr:uid="{00000000-0005-0000-0000-00007F5D0000}"/>
    <cellStyle name="Note 2 3 13 2" xfId="23935" xr:uid="{00000000-0005-0000-0000-0000805D0000}"/>
    <cellStyle name="Note 2 3 14" xfId="23936" xr:uid="{00000000-0005-0000-0000-0000815D0000}"/>
    <cellStyle name="Note 2 3 14 2" xfId="23937" xr:uid="{00000000-0005-0000-0000-0000825D0000}"/>
    <cellStyle name="Note 2 3 15" xfId="23938" xr:uid="{00000000-0005-0000-0000-0000835D0000}"/>
    <cellStyle name="Note 2 3 16" xfId="23939" xr:uid="{00000000-0005-0000-0000-0000845D0000}"/>
    <cellStyle name="Note 2 3 17" xfId="23940" xr:uid="{00000000-0005-0000-0000-0000855D0000}"/>
    <cellStyle name="Note 2 3 2" xfId="23941" xr:uid="{00000000-0005-0000-0000-0000865D0000}"/>
    <cellStyle name="Note 2 3 2 10" xfId="23942" xr:uid="{00000000-0005-0000-0000-0000875D0000}"/>
    <cellStyle name="Note 2 3 2 10 2" xfId="23943" xr:uid="{00000000-0005-0000-0000-0000885D0000}"/>
    <cellStyle name="Note 2 3 2 10 2 2" xfId="23944" xr:uid="{00000000-0005-0000-0000-0000895D0000}"/>
    <cellStyle name="Note 2 3 2 10 3" xfId="23945" xr:uid="{00000000-0005-0000-0000-00008A5D0000}"/>
    <cellStyle name="Note 2 3 2 11" xfId="23946" xr:uid="{00000000-0005-0000-0000-00008B5D0000}"/>
    <cellStyle name="Note 2 3 2 11 2" xfId="23947" xr:uid="{00000000-0005-0000-0000-00008C5D0000}"/>
    <cellStyle name="Note 2 3 2 12" xfId="23948" xr:uid="{00000000-0005-0000-0000-00008D5D0000}"/>
    <cellStyle name="Note 2 3 2 12 2" xfId="23949" xr:uid="{00000000-0005-0000-0000-00008E5D0000}"/>
    <cellStyle name="Note 2 3 2 13" xfId="23950" xr:uid="{00000000-0005-0000-0000-00008F5D0000}"/>
    <cellStyle name="Note 2 3 2 14" xfId="23951" xr:uid="{00000000-0005-0000-0000-0000905D0000}"/>
    <cellStyle name="Note 2 3 2 15" xfId="23952" xr:uid="{00000000-0005-0000-0000-0000915D0000}"/>
    <cellStyle name="Note 2 3 2 2" xfId="23953" xr:uid="{00000000-0005-0000-0000-0000925D0000}"/>
    <cellStyle name="Note 2 3 2 2 2" xfId="23954" xr:uid="{00000000-0005-0000-0000-0000935D0000}"/>
    <cellStyle name="Note 2 3 2 2 2 2" xfId="23955" xr:uid="{00000000-0005-0000-0000-0000945D0000}"/>
    <cellStyle name="Note 2 3 2 2 2 3" xfId="23956" xr:uid="{00000000-0005-0000-0000-0000955D0000}"/>
    <cellStyle name="Note 2 3 2 2 2 3 2" xfId="23957" xr:uid="{00000000-0005-0000-0000-0000965D0000}"/>
    <cellStyle name="Note 2 3 2 2 2 3 3" xfId="23958" xr:uid="{00000000-0005-0000-0000-0000975D0000}"/>
    <cellStyle name="Note 2 3 2 2 2 4" xfId="23959" xr:uid="{00000000-0005-0000-0000-0000985D0000}"/>
    <cellStyle name="Note 2 3 2 2 2 4 2" xfId="23960" xr:uid="{00000000-0005-0000-0000-0000995D0000}"/>
    <cellStyle name="Note 2 3 2 2 2 4 2 2" xfId="23961" xr:uid="{00000000-0005-0000-0000-00009A5D0000}"/>
    <cellStyle name="Note 2 3 2 2 2 4 3" xfId="23962" xr:uid="{00000000-0005-0000-0000-00009B5D0000}"/>
    <cellStyle name="Note 2 3 2 2 2 5" xfId="23963" xr:uid="{00000000-0005-0000-0000-00009C5D0000}"/>
    <cellStyle name="Note 2 3 2 2 2 5 2" xfId="23964" xr:uid="{00000000-0005-0000-0000-00009D5D0000}"/>
    <cellStyle name="Note 2 3 2 2 2 5 2 2" xfId="23965" xr:uid="{00000000-0005-0000-0000-00009E5D0000}"/>
    <cellStyle name="Note 2 3 2 2 2 5 3" xfId="23966" xr:uid="{00000000-0005-0000-0000-00009F5D0000}"/>
    <cellStyle name="Note 2 3 2 2 2 6" xfId="23967" xr:uid="{00000000-0005-0000-0000-0000A05D0000}"/>
    <cellStyle name="Note 2 3 2 2 2 6 2" xfId="23968" xr:uid="{00000000-0005-0000-0000-0000A15D0000}"/>
    <cellStyle name="Note 2 3 2 2 2 6 2 2" xfId="23969" xr:uid="{00000000-0005-0000-0000-0000A25D0000}"/>
    <cellStyle name="Note 2 3 2 2 2 6 3" xfId="23970" xr:uid="{00000000-0005-0000-0000-0000A35D0000}"/>
    <cellStyle name="Note 2 3 2 2 2 7" xfId="23971" xr:uid="{00000000-0005-0000-0000-0000A45D0000}"/>
    <cellStyle name="Note 2 3 2 2 2 7 2" xfId="23972" xr:uid="{00000000-0005-0000-0000-0000A55D0000}"/>
    <cellStyle name="Note 2 3 2 2 2 8" xfId="23973" xr:uid="{00000000-0005-0000-0000-0000A65D0000}"/>
    <cellStyle name="Note 2 3 2 2 2 8 2" xfId="23974" xr:uid="{00000000-0005-0000-0000-0000A75D0000}"/>
    <cellStyle name="Note 2 3 2 2 2 9" xfId="23975" xr:uid="{00000000-0005-0000-0000-0000A85D0000}"/>
    <cellStyle name="Note 2 3 2 2 3" xfId="23976" xr:uid="{00000000-0005-0000-0000-0000A95D0000}"/>
    <cellStyle name="Note 2 3 2 2 3 2" xfId="23977" xr:uid="{00000000-0005-0000-0000-0000AA5D0000}"/>
    <cellStyle name="Note 2 3 2 2 3 3" xfId="23978" xr:uid="{00000000-0005-0000-0000-0000AB5D0000}"/>
    <cellStyle name="Note 2 3 2 2 3 3 2" xfId="23979" xr:uid="{00000000-0005-0000-0000-0000AC5D0000}"/>
    <cellStyle name="Note 2 3 2 2 3 3 3" xfId="23980" xr:uid="{00000000-0005-0000-0000-0000AD5D0000}"/>
    <cellStyle name="Note 2 3 2 2 3 4" xfId="23981" xr:uid="{00000000-0005-0000-0000-0000AE5D0000}"/>
    <cellStyle name="Note 2 3 2 2 3 4 2" xfId="23982" xr:uid="{00000000-0005-0000-0000-0000AF5D0000}"/>
    <cellStyle name="Note 2 3 2 2 3 4 2 2" xfId="23983" xr:uid="{00000000-0005-0000-0000-0000B05D0000}"/>
    <cellStyle name="Note 2 3 2 2 3 4 3" xfId="23984" xr:uid="{00000000-0005-0000-0000-0000B15D0000}"/>
    <cellStyle name="Note 2 3 2 2 3 5" xfId="23985" xr:uid="{00000000-0005-0000-0000-0000B25D0000}"/>
    <cellStyle name="Note 2 3 2 2 3 5 2" xfId="23986" xr:uid="{00000000-0005-0000-0000-0000B35D0000}"/>
    <cellStyle name="Note 2 3 2 2 3 5 2 2" xfId="23987" xr:uid="{00000000-0005-0000-0000-0000B45D0000}"/>
    <cellStyle name="Note 2 3 2 2 3 5 3" xfId="23988" xr:uid="{00000000-0005-0000-0000-0000B55D0000}"/>
    <cellStyle name="Note 2 3 2 2 3 6" xfId="23989" xr:uid="{00000000-0005-0000-0000-0000B65D0000}"/>
    <cellStyle name="Note 2 3 2 2 3 6 2" xfId="23990" xr:uid="{00000000-0005-0000-0000-0000B75D0000}"/>
    <cellStyle name="Note 2 3 2 2 3 6 2 2" xfId="23991" xr:uid="{00000000-0005-0000-0000-0000B85D0000}"/>
    <cellStyle name="Note 2 3 2 2 3 6 3" xfId="23992" xr:uid="{00000000-0005-0000-0000-0000B95D0000}"/>
    <cellStyle name="Note 2 3 2 2 3 7" xfId="23993" xr:uid="{00000000-0005-0000-0000-0000BA5D0000}"/>
    <cellStyle name="Note 2 3 2 2 3 7 2" xfId="23994" xr:uid="{00000000-0005-0000-0000-0000BB5D0000}"/>
    <cellStyle name="Note 2 3 2 2 3 8" xfId="23995" xr:uid="{00000000-0005-0000-0000-0000BC5D0000}"/>
    <cellStyle name="Note 2 3 2 2 3 8 2" xfId="23996" xr:uid="{00000000-0005-0000-0000-0000BD5D0000}"/>
    <cellStyle name="Note 2 3 2 2 3 9" xfId="23997" xr:uid="{00000000-0005-0000-0000-0000BE5D0000}"/>
    <cellStyle name="Note 2 3 2 2 4" xfId="23998" xr:uid="{00000000-0005-0000-0000-0000BF5D0000}"/>
    <cellStyle name="Note 2 3 2 2 4 2" xfId="23999" xr:uid="{00000000-0005-0000-0000-0000C05D0000}"/>
    <cellStyle name="Note 2 3 2 2 4 3" xfId="24000" xr:uid="{00000000-0005-0000-0000-0000C15D0000}"/>
    <cellStyle name="Note 2 3 2 2 4 3 2" xfId="24001" xr:uid="{00000000-0005-0000-0000-0000C25D0000}"/>
    <cellStyle name="Note 2 3 2 2 4 3 2 2" xfId="24002" xr:uid="{00000000-0005-0000-0000-0000C35D0000}"/>
    <cellStyle name="Note 2 3 2 2 4 3 3" xfId="24003" xr:uid="{00000000-0005-0000-0000-0000C45D0000}"/>
    <cellStyle name="Note 2 3 2 2 4 4" xfId="24004" xr:uid="{00000000-0005-0000-0000-0000C55D0000}"/>
    <cellStyle name="Note 2 3 2 2 4 4 2" xfId="24005" xr:uid="{00000000-0005-0000-0000-0000C65D0000}"/>
    <cellStyle name="Note 2 3 2 2 4 4 2 2" xfId="24006" xr:uid="{00000000-0005-0000-0000-0000C75D0000}"/>
    <cellStyle name="Note 2 3 2 2 4 4 3" xfId="24007" xr:uid="{00000000-0005-0000-0000-0000C85D0000}"/>
    <cellStyle name="Note 2 3 2 2 4 5" xfId="24008" xr:uid="{00000000-0005-0000-0000-0000C95D0000}"/>
    <cellStyle name="Note 2 3 2 2 4 5 2" xfId="24009" xr:uid="{00000000-0005-0000-0000-0000CA5D0000}"/>
    <cellStyle name="Note 2 3 2 2 4 5 2 2" xfId="24010" xr:uid="{00000000-0005-0000-0000-0000CB5D0000}"/>
    <cellStyle name="Note 2 3 2 2 4 5 3" xfId="24011" xr:uid="{00000000-0005-0000-0000-0000CC5D0000}"/>
    <cellStyle name="Note 2 3 2 2 4 6" xfId="24012" xr:uid="{00000000-0005-0000-0000-0000CD5D0000}"/>
    <cellStyle name="Note 2 3 2 2 4 6 2" xfId="24013" xr:uid="{00000000-0005-0000-0000-0000CE5D0000}"/>
    <cellStyle name="Note 2 3 2 2 4 7" xfId="24014" xr:uid="{00000000-0005-0000-0000-0000CF5D0000}"/>
    <cellStyle name="Note 2 3 2 2 4 7 2" xfId="24015" xr:uid="{00000000-0005-0000-0000-0000D05D0000}"/>
    <cellStyle name="Note 2 3 2 2 4 8" xfId="24016" xr:uid="{00000000-0005-0000-0000-0000D15D0000}"/>
    <cellStyle name="Note 2 3 2 2 4 9" xfId="24017" xr:uid="{00000000-0005-0000-0000-0000D25D0000}"/>
    <cellStyle name="Note 2 3 2 2 5" xfId="24018" xr:uid="{00000000-0005-0000-0000-0000D35D0000}"/>
    <cellStyle name="Note 2 3 2 2 5 2" xfId="24019" xr:uid="{00000000-0005-0000-0000-0000D45D0000}"/>
    <cellStyle name="Note 2 3 2 2 5 3" xfId="24020" xr:uid="{00000000-0005-0000-0000-0000D55D0000}"/>
    <cellStyle name="Note 2 3 2 2 6" xfId="24021" xr:uid="{00000000-0005-0000-0000-0000D65D0000}"/>
    <cellStyle name="Note 2 3 2 2 6 2" xfId="24022" xr:uid="{00000000-0005-0000-0000-0000D75D0000}"/>
    <cellStyle name="Note 2 3 2 2 6 2 2" xfId="24023" xr:uid="{00000000-0005-0000-0000-0000D85D0000}"/>
    <cellStyle name="Note 2 3 2 2 6 2 2 2" xfId="24024" xr:uid="{00000000-0005-0000-0000-0000D95D0000}"/>
    <cellStyle name="Note 2 3 2 2 6 2 3" xfId="24025" xr:uid="{00000000-0005-0000-0000-0000DA5D0000}"/>
    <cellStyle name="Note 2 3 2 2 6 3" xfId="24026" xr:uid="{00000000-0005-0000-0000-0000DB5D0000}"/>
    <cellStyle name="Note 2 3 2 2 6 3 2" xfId="24027" xr:uid="{00000000-0005-0000-0000-0000DC5D0000}"/>
    <cellStyle name="Note 2 3 2 2 6 3 2 2" xfId="24028" xr:uid="{00000000-0005-0000-0000-0000DD5D0000}"/>
    <cellStyle name="Note 2 3 2 2 6 3 3" xfId="24029" xr:uid="{00000000-0005-0000-0000-0000DE5D0000}"/>
    <cellStyle name="Note 2 3 2 2 6 4" xfId="24030" xr:uid="{00000000-0005-0000-0000-0000DF5D0000}"/>
    <cellStyle name="Note 2 3 2 2 6 4 2" xfId="24031" xr:uid="{00000000-0005-0000-0000-0000E05D0000}"/>
    <cellStyle name="Note 2 3 2 2 6 4 2 2" xfId="24032" xr:uid="{00000000-0005-0000-0000-0000E15D0000}"/>
    <cellStyle name="Note 2 3 2 2 6 4 3" xfId="24033" xr:uid="{00000000-0005-0000-0000-0000E25D0000}"/>
    <cellStyle name="Note 2 3 2 2 6 5" xfId="24034" xr:uid="{00000000-0005-0000-0000-0000E35D0000}"/>
    <cellStyle name="Note 2 3 2 2 6 5 2" xfId="24035" xr:uid="{00000000-0005-0000-0000-0000E45D0000}"/>
    <cellStyle name="Note 2 3 2 2 6 6" xfId="24036" xr:uid="{00000000-0005-0000-0000-0000E55D0000}"/>
    <cellStyle name="Note 2 3 2 2 6 6 2" xfId="24037" xr:uid="{00000000-0005-0000-0000-0000E65D0000}"/>
    <cellStyle name="Note 2 3 2 2 6 7" xfId="24038" xr:uid="{00000000-0005-0000-0000-0000E75D0000}"/>
    <cellStyle name="Note 2 3 2 2 7" xfId="24039" xr:uid="{00000000-0005-0000-0000-0000E85D0000}"/>
    <cellStyle name="Note 2 3 2 2 7 2" xfId="24040" xr:uid="{00000000-0005-0000-0000-0000E95D0000}"/>
    <cellStyle name="Note 2 3 2 2 7 2 2" xfId="24041" xr:uid="{00000000-0005-0000-0000-0000EA5D0000}"/>
    <cellStyle name="Note 2 3 2 2 7 3" xfId="24042" xr:uid="{00000000-0005-0000-0000-0000EB5D0000}"/>
    <cellStyle name="Note 2 3 2 2 8" xfId="24043" xr:uid="{00000000-0005-0000-0000-0000EC5D0000}"/>
    <cellStyle name="Note 2 3 2 2 8 2" xfId="24044" xr:uid="{00000000-0005-0000-0000-0000ED5D0000}"/>
    <cellStyle name="Note 2 3 2 2 8 2 2" xfId="24045" xr:uid="{00000000-0005-0000-0000-0000EE5D0000}"/>
    <cellStyle name="Note 2 3 2 2 8 3" xfId="24046" xr:uid="{00000000-0005-0000-0000-0000EF5D0000}"/>
    <cellStyle name="Note 2 3 2 3" xfId="24047" xr:uid="{00000000-0005-0000-0000-0000F05D0000}"/>
    <cellStyle name="Note 2 3 2 3 10" xfId="24048" xr:uid="{00000000-0005-0000-0000-0000F15D0000}"/>
    <cellStyle name="Note 2 3 2 3 2" xfId="24049" xr:uid="{00000000-0005-0000-0000-0000F25D0000}"/>
    <cellStyle name="Note 2 3 2 3 2 2" xfId="24050" xr:uid="{00000000-0005-0000-0000-0000F35D0000}"/>
    <cellStyle name="Note 2 3 2 3 2 3" xfId="24051" xr:uid="{00000000-0005-0000-0000-0000F45D0000}"/>
    <cellStyle name="Note 2 3 2 3 2 3 2" xfId="24052" xr:uid="{00000000-0005-0000-0000-0000F55D0000}"/>
    <cellStyle name="Note 2 3 2 3 2 3 3" xfId="24053" xr:uid="{00000000-0005-0000-0000-0000F65D0000}"/>
    <cellStyle name="Note 2 3 2 3 2 4" xfId="24054" xr:uid="{00000000-0005-0000-0000-0000F75D0000}"/>
    <cellStyle name="Note 2 3 2 3 2 4 2" xfId="24055" xr:uid="{00000000-0005-0000-0000-0000F85D0000}"/>
    <cellStyle name="Note 2 3 2 3 2 4 2 2" xfId="24056" xr:uid="{00000000-0005-0000-0000-0000F95D0000}"/>
    <cellStyle name="Note 2 3 2 3 2 4 3" xfId="24057" xr:uid="{00000000-0005-0000-0000-0000FA5D0000}"/>
    <cellStyle name="Note 2 3 2 3 2 5" xfId="24058" xr:uid="{00000000-0005-0000-0000-0000FB5D0000}"/>
    <cellStyle name="Note 2 3 2 3 2 5 2" xfId="24059" xr:uid="{00000000-0005-0000-0000-0000FC5D0000}"/>
    <cellStyle name="Note 2 3 2 3 2 5 2 2" xfId="24060" xr:uid="{00000000-0005-0000-0000-0000FD5D0000}"/>
    <cellStyle name="Note 2 3 2 3 2 5 3" xfId="24061" xr:uid="{00000000-0005-0000-0000-0000FE5D0000}"/>
    <cellStyle name="Note 2 3 2 3 2 6" xfId="24062" xr:uid="{00000000-0005-0000-0000-0000FF5D0000}"/>
    <cellStyle name="Note 2 3 2 3 2 6 2" xfId="24063" xr:uid="{00000000-0005-0000-0000-0000005E0000}"/>
    <cellStyle name="Note 2 3 2 3 2 6 2 2" xfId="24064" xr:uid="{00000000-0005-0000-0000-0000015E0000}"/>
    <cellStyle name="Note 2 3 2 3 2 6 3" xfId="24065" xr:uid="{00000000-0005-0000-0000-0000025E0000}"/>
    <cellStyle name="Note 2 3 2 3 2 7" xfId="24066" xr:uid="{00000000-0005-0000-0000-0000035E0000}"/>
    <cellStyle name="Note 2 3 2 3 2 7 2" xfId="24067" xr:uid="{00000000-0005-0000-0000-0000045E0000}"/>
    <cellStyle name="Note 2 3 2 3 2 8" xfId="24068" xr:uid="{00000000-0005-0000-0000-0000055E0000}"/>
    <cellStyle name="Note 2 3 2 3 2 8 2" xfId="24069" xr:uid="{00000000-0005-0000-0000-0000065E0000}"/>
    <cellStyle name="Note 2 3 2 3 2 9" xfId="24070" xr:uid="{00000000-0005-0000-0000-0000075E0000}"/>
    <cellStyle name="Note 2 3 2 3 3" xfId="24071" xr:uid="{00000000-0005-0000-0000-0000085E0000}"/>
    <cellStyle name="Note 2 3 2 3 4" xfId="24072" xr:uid="{00000000-0005-0000-0000-0000095E0000}"/>
    <cellStyle name="Note 2 3 2 3 4 2" xfId="24073" xr:uid="{00000000-0005-0000-0000-00000A5E0000}"/>
    <cellStyle name="Note 2 3 2 3 4 3" xfId="24074" xr:uid="{00000000-0005-0000-0000-00000B5E0000}"/>
    <cellStyle name="Note 2 3 2 3 5" xfId="24075" xr:uid="{00000000-0005-0000-0000-00000C5E0000}"/>
    <cellStyle name="Note 2 3 2 3 5 2" xfId="24076" xr:uid="{00000000-0005-0000-0000-00000D5E0000}"/>
    <cellStyle name="Note 2 3 2 3 5 2 2" xfId="24077" xr:uid="{00000000-0005-0000-0000-00000E5E0000}"/>
    <cellStyle name="Note 2 3 2 3 5 3" xfId="24078" xr:uid="{00000000-0005-0000-0000-00000F5E0000}"/>
    <cellStyle name="Note 2 3 2 3 6" xfId="24079" xr:uid="{00000000-0005-0000-0000-0000105E0000}"/>
    <cellStyle name="Note 2 3 2 3 6 2" xfId="24080" xr:uid="{00000000-0005-0000-0000-0000115E0000}"/>
    <cellStyle name="Note 2 3 2 3 6 2 2" xfId="24081" xr:uid="{00000000-0005-0000-0000-0000125E0000}"/>
    <cellStyle name="Note 2 3 2 3 6 3" xfId="24082" xr:uid="{00000000-0005-0000-0000-0000135E0000}"/>
    <cellStyle name="Note 2 3 2 3 7" xfId="24083" xr:uid="{00000000-0005-0000-0000-0000145E0000}"/>
    <cellStyle name="Note 2 3 2 3 7 2" xfId="24084" xr:uid="{00000000-0005-0000-0000-0000155E0000}"/>
    <cellStyle name="Note 2 3 2 3 7 2 2" xfId="24085" xr:uid="{00000000-0005-0000-0000-0000165E0000}"/>
    <cellStyle name="Note 2 3 2 3 7 3" xfId="24086" xr:uid="{00000000-0005-0000-0000-0000175E0000}"/>
    <cellStyle name="Note 2 3 2 3 8" xfId="24087" xr:uid="{00000000-0005-0000-0000-0000185E0000}"/>
    <cellStyle name="Note 2 3 2 3 8 2" xfId="24088" xr:uid="{00000000-0005-0000-0000-0000195E0000}"/>
    <cellStyle name="Note 2 3 2 3 9" xfId="24089" xr:uid="{00000000-0005-0000-0000-00001A5E0000}"/>
    <cellStyle name="Note 2 3 2 3 9 2" xfId="24090" xr:uid="{00000000-0005-0000-0000-00001B5E0000}"/>
    <cellStyle name="Note 2 3 2 4" xfId="24091" xr:uid="{00000000-0005-0000-0000-00001C5E0000}"/>
    <cellStyle name="Note 2 3 2 4 2" xfId="24092" xr:uid="{00000000-0005-0000-0000-00001D5E0000}"/>
    <cellStyle name="Note 2 3 2 4 2 10" xfId="24093" xr:uid="{00000000-0005-0000-0000-00001E5E0000}"/>
    <cellStyle name="Note 2 3 2 4 2 2" xfId="24094" xr:uid="{00000000-0005-0000-0000-00001F5E0000}"/>
    <cellStyle name="Note 2 3 2 4 2 3" xfId="24095" xr:uid="{00000000-0005-0000-0000-0000205E0000}"/>
    <cellStyle name="Note 2 3 2 4 2 4" xfId="24096" xr:uid="{00000000-0005-0000-0000-0000215E0000}"/>
    <cellStyle name="Note 2 3 2 4 2 4 2" xfId="24097" xr:uid="{00000000-0005-0000-0000-0000225E0000}"/>
    <cellStyle name="Note 2 3 2 4 2 4 2 2" xfId="24098" xr:uid="{00000000-0005-0000-0000-0000235E0000}"/>
    <cellStyle name="Note 2 3 2 4 2 4 3" xfId="24099" xr:uid="{00000000-0005-0000-0000-0000245E0000}"/>
    <cellStyle name="Note 2 3 2 4 2 5" xfId="24100" xr:uid="{00000000-0005-0000-0000-0000255E0000}"/>
    <cellStyle name="Note 2 3 2 4 2 5 2" xfId="24101" xr:uid="{00000000-0005-0000-0000-0000265E0000}"/>
    <cellStyle name="Note 2 3 2 4 2 5 2 2" xfId="24102" xr:uid="{00000000-0005-0000-0000-0000275E0000}"/>
    <cellStyle name="Note 2 3 2 4 2 5 3" xfId="24103" xr:uid="{00000000-0005-0000-0000-0000285E0000}"/>
    <cellStyle name="Note 2 3 2 4 2 6" xfId="24104" xr:uid="{00000000-0005-0000-0000-0000295E0000}"/>
    <cellStyle name="Note 2 3 2 4 2 6 2" xfId="24105" xr:uid="{00000000-0005-0000-0000-00002A5E0000}"/>
    <cellStyle name="Note 2 3 2 4 2 6 2 2" xfId="24106" xr:uid="{00000000-0005-0000-0000-00002B5E0000}"/>
    <cellStyle name="Note 2 3 2 4 2 6 3" xfId="24107" xr:uid="{00000000-0005-0000-0000-00002C5E0000}"/>
    <cellStyle name="Note 2 3 2 4 2 7" xfId="24108" xr:uid="{00000000-0005-0000-0000-00002D5E0000}"/>
    <cellStyle name="Note 2 3 2 4 2 7 2" xfId="24109" xr:uid="{00000000-0005-0000-0000-00002E5E0000}"/>
    <cellStyle name="Note 2 3 2 4 2 8" xfId="24110" xr:uid="{00000000-0005-0000-0000-00002F5E0000}"/>
    <cellStyle name="Note 2 3 2 4 2 8 2" xfId="24111" xr:uid="{00000000-0005-0000-0000-0000305E0000}"/>
    <cellStyle name="Note 2 3 2 4 2 9" xfId="24112" xr:uid="{00000000-0005-0000-0000-0000315E0000}"/>
    <cellStyle name="Note 2 3 2 4 3" xfId="24113" xr:uid="{00000000-0005-0000-0000-0000325E0000}"/>
    <cellStyle name="Note 2 3 2 4 4" xfId="24114" xr:uid="{00000000-0005-0000-0000-0000335E0000}"/>
    <cellStyle name="Note 2 3 2 4 4 2" xfId="24115" xr:uid="{00000000-0005-0000-0000-0000345E0000}"/>
    <cellStyle name="Note 2 3 2 4 4 2 2" xfId="24116" xr:uid="{00000000-0005-0000-0000-0000355E0000}"/>
    <cellStyle name="Note 2 3 2 4 4 3" xfId="24117" xr:uid="{00000000-0005-0000-0000-0000365E0000}"/>
    <cellStyle name="Note 2 3 2 4 5" xfId="24118" xr:uid="{00000000-0005-0000-0000-0000375E0000}"/>
    <cellStyle name="Note 2 3 2 4 5 2" xfId="24119" xr:uid="{00000000-0005-0000-0000-0000385E0000}"/>
    <cellStyle name="Note 2 3 2 4 5 2 2" xfId="24120" xr:uid="{00000000-0005-0000-0000-0000395E0000}"/>
    <cellStyle name="Note 2 3 2 4 5 3" xfId="24121" xr:uid="{00000000-0005-0000-0000-00003A5E0000}"/>
    <cellStyle name="Note 2 3 2 5" xfId="24122" xr:uid="{00000000-0005-0000-0000-00003B5E0000}"/>
    <cellStyle name="Note 2 3 2 5 2" xfId="24123" xr:uid="{00000000-0005-0000-0000-00003C5E0000}"/>
    <cellStyle name="Note 2 3 2 5 3" xfId="24124" xr:uid="{00000000-0005-0000-0000-00003D5E0000}"/>
    <cellStyle name="Note 2 3 2 5 3 2" xfId="24125" xr:uid="{00000000-0005-0000-0000-00003E5E0000}"/>
    <cellStyle name="Note 2 3 2 5 3 3" xfId="24126" xr:uid="{00000000-0005-0000-0000-00003F5E0000}"/>
    <cellStyle name="Note 2 3 2 5 4" xfId="24127" xr:uid="{00000000-0005-0000-0000-0000405E0000}"/>
    <cellStyle name="Note 2 3 2 5 4 2" xfId="24128" xr:uid="{00000000-0005-0000-0000-0000415E0000}"/>
    <cellStyle name="Note 2 3 2 5 4 2 2" xfId="24129" xr:uid="{00000000-0005-0000-0000-0000425E0000}"/>
    <cellStyle name="Note 2 3 2 5 4 3" xfId="24130" xr:uid="{00000000-0005-0000-0000-0000435E0000}"/>
    <cellStyle name="Note 2 3 2 5 5" xfId="24131" xr:uid="{00000000-0005-0000-0000-0000445E0000}"/>
    <cellStyle name="Note 2 3 2 5 5 2" xfId="24132" xr:uid="{00000000-0005-0000-0000-0000455E0000}"/>
    <cellStyle name="Note 2 3 2 5 5 2 2" xfId="24133" xr:uid="{00000000-0005-0000-0000-0000465E0000}"/>
    <cellStyle name="Note 2 3 2 5 5 3" xfId="24134" xr:uid="{00000000-0005-0000-0000-0000475E0000}"/>
    <cellStyle name="Note 2 3 2 5 6" xfId="24135" xr:uid="{00000000-0005-0000-0000-0000485E0000}"/>
    <cellStyle name="Note 2 3 2 5 6 2" xfId="24136" xr:uid="{00000000-0005-0000-0000-0000495E0000}"/>
    <cellStyle name="Note 2 3 2 5 6 2 2" xfId="24137" xr:uid="{00000000-0005-0000-0000-00004A5E0000}"/>
    <cellStyle name="Note 2 3 2 5 6 3" xfId="24138" xr:uid="{00000000-0005-0000-0000-00004B5E0000}"/>
    <cellStyle name="Note 2 3 2 5 7" xfId="24139" xr:uid="{00000000-0005-0000-0000-00004C5E0000}"/>
    <cellStyle name="Note 2 3 2 5 7 2" xfId="24140" xr:uid="{00000000-0005-0000-0000-00004D5E0000}"/>
    <cellStyle name="Note 2 3 2 5 8" xfId="24141" xr:uid="{00000000-0005-0000-0000-00004E5E0000}"/>
    <cellStyle name="Note 2 3 2 5 8 2" xfId="24142" xr:uid="{00000000-0005-0000-0000-00004F5E0000}"/>
    <cellStyle name="Note 2 3 2 5 9" xfId="24143" xr:uid="{00000000-0005-0000-0000-0000505E0000}"/>
    <cellStyle name="Note 2 3 2 6" xfId="24144" xr:uid="{00000000-0005-0000-0000-0000515E0000}"/>
    <cellStyle name="Note 2 3 2 6 2" xfId="24145" xr:uid="{00000000-0005-0000-0000-0000525E0000}"/>
    <cellStyle name="Note 2 3 2 6 3" xfId="24146" xr:uid="{00000000-0005-0000-0000-0000535E0000}"/>
    <cellStyle name="Note 2 3 2 7" xfId="24147" xr:uid="{00000000-0005-0000-0000-0000545E0000}"/>
    <cellStyle name="Note 2 3 2 8" xfId="24148" xr:uid="{00000000-0005-0000-0000-0000555E0000}"/>
    <cellStyle name="Note 2 3 2 8 2" xfId="24149" xr:uid="{00000000-0005-0000-0000-0000565E0000}"/>
    <cellStyle name="Note 2 3 2 8 2 2" xfId="24150" xr:uid="{00000000-0005-0000-0000-0000575E0000}"/>
    <cellStyle name="Note 2 3 2 8 3" xfId="24151" xr:uid="{00000000-0005-0000-0000-0000585E0000}"/>
    <cellStyle name="Note 2 3 2 8 4" xfId="24152" xr:uid="{00000000-0005-0000-0000-0000595E0000}"/>
    <cellStyle name="Note 2 3 2 8 5" xfId="24153" xr:uid="{00000000-0005-0000-0000-00005A5E0000}"/>
    <cellStyle name="Note 2 3 2 9" xfId="24154" xr:uid="{00000000-0005-0000-0000-00005B5E0000}"/>
    <cellStyle name="Note 2 3 2 9 2" xfId="24155" xr:uid="{00000000-0005-0000-0000-00005C5E0000}"/>
    <cellStyle name="Note 2 3 2 9 2 2" xfId="24156" xr:uid="{00000000-0005-0000-0000-00005D5E0000}"/>
    <cellStyle name="Note 2 3 2 9 3" xfId="24157" xr:uid="{00000000-0005-0000-0000-00005E5E0000}"/>
    <cellStyle name="Note 2 3 3" xfId="24158" xr:uid="{00000000-0005-0000-0000-00005F5E0000}"/>
    <cellStyle name="Note 2 3 3 10" xfId="24159" xr:uid="{00000000-0005-0000-0000-0000605E0000}"/>
    <cellStyle name="Note 2 3 3 10 2" xfId="24160" xr:uid="{00000000-0005-0000-0000-0000615E0000}"/>
    <cellStyle name="Note 2 3 3 10 2 2" xfId="24161" xr:uid="{00000000-0005-0000-0000-0000625E0000}"/>
    <cellStyle name="Note 2 3 3 10 3" xfId="24162" xr:uid="{00000000-0005-0000-0000-0000635E0000}"/>
    <cellStyle name="Note 2 3 3 11" xfId="24163" xr:uid="{00000000-0005-0000-0000-0000645E0000}"/>
    <cellStyle name="Note 2 3 3 11 2" xfId="24164" xr:uid="{00000000-0005-0000-0000-0000655E0000}"/>
    <cellStyle name="Note 2 3 3 12" xfId="24165" xr:uid="{00000000-0005-0000-0000-0000665E0000}"/>
    <cellStyle name="Note 2 3 3 12 2" xfId="24166" xr:uid="{00000000-0005-0000-0000-0000675E0000}"/>
    <cellStyle name="Note 2 3 3 13" xfId="24167" xr:uid="{00000000-0005-0000-0000-0000685E0000}"/>
    <cellStyle name="Note 2 3 3 14" xfId="24168" xr:uid="{00000000-0005-0000-0000-0000695E0000}"/>
    <cellStyle name="Note 2 3 3 15" xfId="24169" xr:uid="{00000000-0005-0000-0000-00006A5E0000}"/>
    <cellStyle name="Note 2 3 3 2" xfId="24170" xr:uid="{00000000-0005-0000-0000-00006B5E0000}"/>
    <cellStyle name="Note 2 3 3 2 2" xfId="24171" xr:uid="{00000000-0005-0000-0000-00006C5E0000}"/>
    <cellStyle name="Note 2 3 3 2 2 2" xfId="24172" xr:uid="{00000000-0005-0000-0000-00006D5E0000}"/>
    <cellStyle name="Note 2 3 3 2 2 3" xfId="24173" xr:uid="{00000000-0005-0000-0000-00006E5E0000}"/>
    <cellStyle name="Note 2 3 3 2 2 3 2" xfId="24174" xr:uid="{00000000-0005-0000-0000-00006F5E0000}"/>
    <cellStyle name="Note 2 3 3 2 2 3 3" xfId="24175" xr:uid="{00000000-0005-0000-0000-0000705E0000}"/>
    <cellStyle name="Note 2 3 3 2 2 4" xfId="24176" xr:uid="{00000000-0005-0000-0000-0000715E0000}"/>
    <cellStyle name="Note 2 3 3 2 2 4 2" xfId="24177" xr:uid="{00000000-0005-0000-0000-0000725E0000}"/>
    <cellStyle name="Note 2 3 3 2 2 4 2 2" xfId="24178" xr:uid="{00000000-0005-0000-0000-0000735E0000}"/>
    <cellStyle name="Note 2 3 3 2 2 4 3" xfId="24179" xr:uid="{00000000-0005-0000-0000-0000745E0000}"/>
    <cellStyle name="Note 2 3 3 2 2 5" xfId="24180" xr:uid="{00000000-0005-0000-0000-0000755E0000}"/>
    <cellStyle name="Note 2 3 3 2 2 5 2" xfId="24181" xr:uid="{00000000-0005-0000-0000-0000765E0000}"/>
    <cellStyle name="Note 2 3 3 2 2 5 2 2" xfId="24182" xr:uid="{00000000-0005-0000-0000-0000775E0000}"/>
    <cellStyle name="Note 2 3 3 2 2 5 3" xfId="24183" xr:uid="{00000000-0005-0000-0000-0000785E0000}"/>
    <cellStyle name="Note 2 3 3 2 2 6" xfId="24184" xr:uid="{00000000-0005-0000-0000-0000795E0000}"/>
    <cellStyle name="Note 2 3 3 2 2 6 2" xfId="24185" xr:uid="{00000000-0005-0000-0000-00007A5E0000}"/>
    <cellStyle name="Note 2 3 3 2 2 6 2 2" xfId="24186" xr:uid="{00000000-0005-0000-0000-00007B5E0000}"/>
    <cellStyle name="Note 2 3 3 2 2 6 3" xfId="24187" xr:uid="{00000000-0005-0000-0000-00007C5E0000}"/>
    <cellStyle name="Note 2 3 3 2 2 7" xfId="24188" xr:uid="{00000000-0005-0000-0000-00007D5E0000}"/>
    <cellStyle name="Note 2 3 3 2 2 7 2" xfId="24189" xr:uid="{00000000-0005-0000-0000-00007E5E0000}"/>
    <cellStyle name="Note 2 3 3 2 2 8" xfId="24190" xr:uid="{00000000-0005-0000-0000-00007F5E0000}"/>
    <cellStyle name="Note 2 3 3 2 2 8 2" xfId="24191" xr:uid="{00000000-0005-0000-0000-0000805E0000}"/>
    <cellStyle name="Note 2 3 3 2 2 9" xfId="24192" xr:uid="{00000000-0005-0000-0000-0000815E0000}"/>
    <cellStyle name="Note 2 3 3 2 3" xfId="24193" xr:uid="{00000000-0005-0000-0000-0000825E0000}"/>
    <cellStyle name="Note 2 3 3 2 3 2" xfId="24194" xr:uid="{00000000-0005-0000-0000-0000835E0000}"/>
    <cellStyle name="Note 2 3 3 2 3 3" xfId="24195" xr:uid="{00000000-0005-0000-0000-0000845E0000}"/>
    <cellStyle name="Note 2 3 3 2 3 3 2" xfId="24196" xr:uid="{00000000-0005-0000-0000-0000855E0000}"/>
    <cellStyle name="Note 2 3 3 2 3 3 3" xfId="24197" xr:uid="{00000000-0005-0000-0000-0000865E0000}"/>
    <cellStyle name="Note 2 3 3 2 3 4" xfId="24198" xr:uid="{00000000-0005-0000-0000-0000875E0000}"/>
    <cellStyle name="Note 2 3 3 2 3 4 2" xfId="24199" xr:uid="{00000000-0005-0000-0000-0000885E0000}"/>
    <cellStyle name="Note 2 3 3 2 3 4 2 2" xfId="24200" xr:uid="{00000000-0005-0000-0000-0000895E0000}"/>
    <cellStyle name="Note 2 3 3 2 3 4 3" xfId="24201" xr:uid="{00000000-0005-0000-0000-00008A5E0000}"/>
    <cellStyle name="Note 2 3 3 2 3 5" xfId="24202" xr:uid="{00000000-0005-0000-0000-00008B5E0000}"/>
    <cellStyle name="Note 2 3 3 2 3 5 2" xfId="24203" xr:uid="{00000000-0005-0000-0000-00008C5E0000}"/>
    <cellStyle name="Note 2 3 3 2 3 5 2 2" xfId="24204" xr:uid="{00000000-0005-0000-0000-00008D5E0000}"/>
    <cellStyle name="Note 2 3 3 2 3 5 3" xfId="24205" xr:uid="{00000000-0005-0000-0000-00008E5E0000}"/>
    <cellStyle name="Note 2 3 3 2 3 6" xfId="24206" xr:uid="{00000000-0005-0000-0000-00008F5E0000}"/>
    <cellStyle name="Note 2 3 3 2 3 6 2" xfId="24207" xr:uid="{00000000-0005-0000-0000-0000905E0000}"/>
    <cellStyle name="Note 2 3 3 2 3 6 2 2" xfId="24208" xr:uid="{00000000-0005-0000-0000-0000915E0000}"/>
    <cellStyle name="Note 2 3 3 2 3 6 3" xfId="24209" xr:uid="{00000000-0005-0000-0000-0000925E0000}"/>
    <cellStyle name="Note 2 3 3 2 3 7" xfId="24210" xr:uid="{00000000-0005-0000-0000-0000935E0000}"/>
    <cellStyle name="Note 2 3 3 2 3 7 2" xfId="24211" xr:uid="{00000000-0005-0000-0000-0000945E0000}"/>
    <cellStyle name="Note 2 3 3 2 3 8" xfId="24212" xr:uid="{00000000-0005-0000-0000-0000955E0000}"/>
    <cellStyle name="Note 2 3 3 2 3 8 2" xfId="24213" xr:uid="{00000000-0005-0000-0000-0000965E0000}"/>
    <cellStyle name="Note 2 3 3 2 3 9" xfId="24214" xr:uid="{00000000-0005-0000-0000-0000975E0000}"/>
    <cellStyle name="Note 2 3 3 2 4" xfId="24215" xr:uid="{00000000-0005-0000-0000-0000985E0000}"/>
    <cellStyle name="Note 2 3 3 2 4 2" xfId="24216" xr:uid="{00000000-0005-0000-0000-0000995E0000}"/>
    <cellStyle name="Note 2 3 3 2 4 3" xfId="24217" xr:uid="{00000000-0005-0000-0000-00009A5E0000}"/>
    <cellStyle name="Note 2 3 3 2 4 3 2" xfId="24218" xr:uid="{00000000-0005-0000-0000-00009B5E0000}"/>
    <cellStyle name="Note 2 3 3 2 4 3 2 2" xfId="24219" xr:uid="{00000000-0005-0000-0000-00009C5E0000}"/>
    <cellStyle name="Note 2 3 3 2 4 3 3" xfId="24220" xr:uid="{00000000-0005-0000-0000-00009D5E0000}"/>
    <cellStyle name="Note 2 3 3 2 4 4" xfId="24221" xr:uid="{00000000-0005-0000-0000-00009E5E0000}"/>
    <cellStyle name="Note 2 3 3 2 4 4 2" xfId="24222" xr:uid="{00000000-0005-0000-0000-00009F5E0000}"/>
    <cellStyle name="Note 2 3 3 2 4 4 2 2" xfId="24223" xr:uid="{00000000-0005-0000-0000-0000A05E0000}"/>
    <cellStyle name="Note 2 3 3 2 4 4 3" xfId="24224" xr:uid="{00000000-0005-0000-0000-0000A15E0000}"/>
    <cellStyle name="Note 2 3 3 2 4 5" xfId="24225" xr:uid="{00000000-0005-0000-0000-0000A25E0000}"/>
    <cellStyle name="Note 2 3 3 2 4 5 2" xfId="24226" xr:uid="{00000000-0005-0000-0000-0000A35E0000}"/>
    <cellStyle name="Note 2 3 3 2 4 5 2 2" xfId="24227" xr:uid="{00000000-0005-0000-0000-0000A45E0000}"/>
    <cellStyle name="Note 2 3 3 2 4 5 3" xfId="24228" xr:uid="{00000000-0005-0000-0000-0000A55E0000}"/>
    <cellStyle name="Note 2 3 3 2 4 6" xfId="24229" xr:uid="{00000000-0005-0000-0000-0000A65E0000}"/>
    <cellStyle name="Note 2 3 3 2 4 6 2" xfId="24230" xr:uid="{00000000-0005-0000-0000-0000A75E0000}"/>
    <cellStyle name="Note 2 3 3 2 4 7" xfId="24231" xr:uid="{00000000-0005-0000-0000-0000A85E0000}"/>
    <cellStyle name="Note 2 3 3 2 4 7 2" xfId="24232" xr:uid="{00000000-0005-0000-0000-0000A95E0000}"/>
    <cellStyle name="Note 2 3 3 2 4 8" xfId="24233" xr:uid="{00000000-0005-0000-0000-0000AA5E0000}"/>
    <cellStyle name="Note 2 3 3 2 4 9" xfId="24234" xr:uid="{00000000-0005-0000-0000-0000AB5E0000}"/>
    <cellStyle name="Note 2 3 3 2 5" xfId="24235" xr:uid="{00000000-0005-0000-0000-0000AC5E0000}"/>
    <cellStyle name="Note 2 3 3 2 5 2" xfId="24236" xr:uid="{00000000-0005-0000-0000-0000AD5E0000}"/>
    <cellStyle name="Note 2 3 3 2 5 3" xfId="24237" xr:uid="{00000000-0005-0000-0000-0000AE5E0000}"/>
    <cellStyle name="Note 2 3 3 2 6" xfId="24238" xr:uid="{00000000-0005-0000-0000-0000AF5E0000}"/>
    <cellStyle name="Note 2 3 3 2 6 2" xfId="24239" xr:uid="{00000000-0005-0000-0000-0000B05E0000}"/>
    <cellStyle name="Note 2 3 3 2 6 2 2" xfId="24240" xr:uid="{00000000-0005-0000-0000-0000B15E0000}"/>
    <cellStyle name="Note 2 3 3 2 6 2 2 2" xfId="24241" xr:uid="{00000000-0005-0000-0000-0000B25E0000}"/>
    <cellStyle name="Note 2 3 3 2 6 2 3" xfId="24242" xr:uid="{00000000-0005-0000-0000-0000B35E0000}"/>
    <cellStyle name="Note 2 3 3 2 6 3" xfId="24243" xr:uid="{00000000-0005-0000-0000-0000B45E0000}"/>
    <cellStyle name="Note 2 3 3 2 6 3 2" xfId="24244" xr:uid="{00000000-0005-0000-0000-0000B55E0000}"/>
    <cellStyle name="Note 2 3 3 2 6 3 2 2" xfId="24245" xr:uid="{00000000-0005-0000-0000-0000B65E0000}"/>
    <cellStyle name="Note 2 3 3 2 6 3 3" xfId="24246" xr:uid="{00000000-0005-0000-0000-0000B75E0000}"/>
    <cellStyle name="Note 2 3 3 2 6 4" xfId="24247" xr:uid="{00000000-0005-0000-0000-0000B85E0000}"/>
    <cellStyle name="Note 2 3 3 2 6 4 2" xfId="24248" xr:uid="{00000000-0005-0000-0000-0000B95E0000}"/>
    <cellStyle name="Note 2 3 3 2 6 4 2 2" xfId="24249" xr:uid="{00000000-0005-0000-0000-0000BA5E0000}"/>
    <cellStyle name="Note 2 3 3 2 6 4 3" xfId="24250" xr:uid="{00000000-0005-0000-0000-0000BB5E0000}"/>
    <cellStyle name="Note 2 3 3 2 6 5" xfId="24251" xr:uid="{00000000-0005-0000-0000-0000BC5E0000}"/>
    <cellStyle name="Note 2 3 3 2 6 5 2" xfId="24252" xr:uid="{00000000-0005-0000-0000-0000BD5E0000}"/>
    <cellStyle name="Note 2 3 3 2 6 6" xfId="24253" xr:uid="{00000000-0005-0000-0000-0000BE5E0000}"/>
    <cellStyle name="Note 2 3 3 2 6 6 2" xfId="24254" xr:uid="{00000000-0005-0000-0000-0000BF5E0000}"/>
    <cellStyle name="Note 2 3 3 2 6 7" xfId="24255" xr:uid="{00000000-0005-0000-0000-0000C05E0000}"/>
    <cellStyle name="Note 2 3 3 2 7" xfId="24256" xr:uid="{00000000-0005-0000-0000-0000C15E0000}"/>
    <cellStyle name="Note 2 3 3 2 7 2" xfId="24257" xr:uid="{00000000-0005-0000-0000-0000C25E0000}"/>
    <cellStyle name="Note 2 3 3 2 7 2 2" xfId="24258" xr:uid="{00000000-0005-0000-0000-0000C35E0000}"/>
    <cellStyle name="Note 2 3 3 2 7 3" xfId="24259" xr:uid="{00000000-0005-0000-0000-0000C45E0000}"/>
    <cellStyle name="Note 2 3 3 2 8" xfId="24260" xr:uid="{00000000-0005-0000-0000-0000C55E0000}"/>
    <cellStyle name="Note 2 3 3 2 8 2" xfId="24261" xr:uid="{00000000-0005-0000-0000-0000C65E0000}"/>
    <cellStyle name="Note 2 3 3 2 8 2 2" xfId="24262" xr:uid="{00000000-0005-0000-0000-0000C75E0000}"/>
    <cellStyle name="Note 2 3 3 2 8 3" xfId="24263" xr:uid="{00000000-0005-0000-0000-0000C85E0000}"/>
    <cellStyle name="Note 2 3 3 3" xfId="24264" xr:uid="{00000000-0005-0000-0000-0000C95E0000}"/>
    <cellStyle name="Note 2 3 3 3 10" xfId="24265" xr:uid="{00000000-0005-0000-0000-0000CA5E0000}"/>
    <cellStyle name="Note 2 3 3 3 2" xfId="24266" xr:uid="{00000000-0005-0000-0000-0000CB5E0000}"/>
    <cellStyle name="Note 2 3 3 3 2 2" xfId="24267" xr:uid="{00000000-0005-0000-0000-0000CC5E0000}"/>
    <cellStyle name="Note 2 3 3 3 2 3" xfId="24268" xr:uid="{00000000-0005-0000-0000-0000CD5E0000}"/>
    <cellStyle name="Note 2 3 3 3 2 3 2" xfId="24269" xr:uid="{00000000-0005-0000-0000-0000CE5E0000}"/>
    <cellStyle name="Note 2 3 3 3 2 3 3" xfId="24270" xr:uid="{00000000-0005-0000-0000-0000CF5E0000}"/>
    <cellStyle name="Note 2 3 3 3 2 4" xfId="24271" xr:uid="{00000000-0005-0000-0000-0000D05E0000}"/>
    <cellStyle name="Note 2 3 3 3 2 4 2" xfId="24272" xr:uid="{00000000-0005-0000-0000-0000D15E0000}"/>
    <cellStyle name="Note 2 3 3 3 2 4 2 2" xfId="24273" xr:uid="{00000000-0005-0000-0000-0000D25E0000}"/>
    <cellStyle name="Note 2 3 3 3 2 4 3" xfId="24274" xr:uid="{00000000-0005-0000-0000-0000D35E0000}"/>
    <cellStyle name="Note 2 3 3 3 2 5" xfId="24275" xr:uid="{00000000-0005-0000-0000-0000D45E0000}"/>
    <cellStyle name="Note 2 3 3 3 2 5 2" xfId="24276" xr:uid="{00000000-0005-0000-0000-0000D55E0000}"/>
    <cellStyle name="Note 2 3 3 3 2 5 2 2" xfId="24277" xr:uid="{00000000-0005-0000-0000-0000D65E0000}"/>
    <cellStyle name="Note 2 3 3 3 2 5 3" xfId="24278" xr:uid="{00000000-0005-0000-0000-0000D75E0000}"/>
    <cellStyle name="Note 2 3 3 3 2 6" xfId="24279" xr:uid="{00000000-0005-0000-0000-0000D85E0000}"/>
    <cellStyle name="Note 2 3 3 3 2 6 2" xfId="24280" xr:uid="{00000000-0005-0000-0000-0000D95E0000}"/>
    <cellStyle name="Note 2 3 3 3 2 6 2 2" xfId="24281" xr:uid="{00000000-0005-0000-0000-0000DA5E0000}"/>
    <cellStyle name="Note 2 3 3 3 2 6 3" xfId="24282" xr:uid="{00000000-0005-0000-0000-0000DB5E0000}"/>
    <cellStyle name="Note 2 3 3 3 2 7" xfId="24283" xr:uid="{00000000-0005-0000-0000-0000DC5E0000}"/>
    <cellStyle name="Note 2 3 3 3 2 7 2" xfId="24284" xr:uid="{00000000-0005-0000-0000-0000DD5E0000}"/>
    <cellStyle name="Note 2 3 3 3 2 8" xfId="24285" xr:uid="{00000000-0005-0000-0000-0000DE5E0000}"/>
    <cellStyle name="Note 2 3 3 3 2 8 2" xfId="24286" xr:uid="{00000000-0005-0000-0000-0000DF5E0000}"/>
    <cellStyle name="Note 2 3 3 3 2 9" xfId="24287" xr:uid="{00000000-0005-0000-0000-0000E05E0000}"/>
    <cellStyle name="Note 2 3 3 3 3" xfId="24288" xr:uid="{00000000-0005-0000-0000-0000E15E0000}"/>
    <cellStyle name="Note 2 3 3 3 4" xfId="24289" xr:uid="{00000000-0005-0000-0000-0000E25E0000}"/>
    <cellStyle name="Note 2 3 3 3 4 2" xfId="24290" xr:uid="{00000000-0005-0000-0000-0000E35E0000}"/>
    <cellStyle name="Note 2 3 3 3 4 3" xfId="24291" xr:uid="{00000000-0005-0000-0000-0000E45E0000}"/>
    <cellStyle name="Note 2 3 3 3 5" xfId="24292" xr:uid="{00000000-0005-0000-0000-0000E55E0000}"/>
    <cellStyle name="Note 2 3 3 3 5 2" xfId="24293" xr:uid="{00000000-0005-0000-0000-0000E65E0000}"/>
    <cellStyle name="Note 2 3 3 3 5 2 2" xfId="24294" xr:uid="{00000000-0005-0000-0000-0000E75E0000}"/>
    <cellStyle name="Note 2 3 3 3 5 3" xfId="24295" xr:uid="{00000000-0005-0000-0000-0000E85E0000}"/>
    <cellStyle name="Note 2 3 3 3 6" xfId="24296" xr:uid="{00000000-0005-0000-0000-0000E95E0000}"/>
    <cellStyle name="Note 2 3 3 3 6 2" xfId="24297" xr:uid="{00000000-0005-0000-0000-0000EA5E0000}"/>
    <cellStyle name="Note 2 3 3 3 6 2 2" xfId="24298" xr:uid="{00000000-0005-0000-0000-0000EB5E0000}"/>
    <cellStyle name="Note 2 3 3 3 6 3" xfId="24299" xr:uid="{00000000-0005-0000-0000-0000EC5E0000}"/>
    <cellStyle name="Note 2 3 3 3 7" xfId="24300" xr:uid="{00000000-0005-0000-0000-0000ED5E0000}"/>
    <cellStyle name="Note 2 3 3 3 7 2" xfId="24301" xr:uid="{00000000-0005-0000-0000-0000EE5E0000}"/>
    <cellStyle name="Note 2 3 3 3 7 2 2" xfId="24302" xr:uid="{00000000-0005-0000-0000-0000EF5E0000}"/>
    <cellStyle name="Note 2 3 3 3 7 3" xfId="24303" xr:uid="{00000000-0005-0000-0000-0000F05E0000}"/>
    <cellStyle name="Note 2 3 3 3 8" xfId="24304" xr:uid="{00000000-0005-0000-0000-0000F15E0000}"/>
    <cellStyle name="Note 2 3 3 3 8 2" xfId="24305" xr:uid="{00000000-0005-0000-0000-0000F25E0000}"/>
    <cellStyle name="Note 2 3 3 3 9" xfId="24306" xr:uid="{00000000-0005-0000-0000-0000F35E0000}"/>
    <cellStyle name="Note 2 3 3 3 9 2" xfId="24307" xr:uid="{00000000-0005-0000-0000-0000F45E0000}"/>
    <cellStyle name="Note 2 3 3 4" xfId="24308" xr:uid="{00000000-0005-0000-0000-0000F55E0000}"/>
    <cellStyle name="Note 2 3 3 4 2" xfId="24309" xr:uid="{00000000-0005-0000-0000-0000F65E0000}"/>
    <cellStyle name="Note 2 3 3 4 2 10" xfId="24310" xr:uid="{00000000-0005-0000-0000-0000F75E0000}"/>
    <cellStyle name="Note 2 3 3 4 2 2" xfId="24311" xr:uid="{00000000-0005-0000-0000-0000F85E0000}"/>
    <cellStyle name="Note 2 3 3 4 2 3" xfId="24312" xr:uid="{00000000-0005-0000-0000-0000F95E0000}"/>
    <cellStyle name="Note 2 3 3 4 2 4" xfId="24313" xr:uid="{00000000-0005-0000-0000-0000FA5E0000}"/>
    <cellStyle name="Note 2 3 3 4 2 4 2" xfId="24314" xr:uid="{00000000-0005-0000-0000-0000FB5E0000}"/>
    <cellStyle name="Note 2 3 3 4 2 4 2 2" xfId="24315" xr:uid="{00000000-0005-0000-0000-0000FC5E0000}"/>
    <cellStyle name="Note 2 3 3 4 2 4 3" xfId="24316" xr:uid="{00000000-0005-0000-0000-0000FD5E0000}"/>
    <cellStyle name="Note 2 3 3 4 2 5" xfId="24317" xr:uid="{00000000-0005-0000-0000-0000FE5E0000}"/>
    <cellStyle name="Note 2 3 3 4 2 5 2" xfId="24318" xr:uid="{00000000-0005-0000-0000-0000FF5E0000}"/>
    <cellStyle name="Note 2 3 3 4 2 5 2 2" xfId="24319" xr:uid="{00000000-0005-0000-0000-0000005F0000}"/>
    <cellStyle name="Note 2 3 3 4 2 5 3" xfId="24320" xr:uid="{00000000-0005-0000-0000-0000015F0000}"/>
    <cellStyle name="Note 2 3 3 4 2 6" xfId="24321" xr:uid="{00000000-0005-0000-0000-0000025F0000}"/>
    <cellStyle name="Note 2 3 3 4 2 6 2" xfId="24322" xr:uid="{00000000-0005-0000-0000-0000035F0000}"/>
    <cellStyle name="Note 2 3 3 4 2 6 2 2" xfId="24323" xr:uid="{00000000-0005-0000-0000-0000045F0000}"/>
    <cellStyle name="Note 2 3 3 4 2 6 3" xfId="24324" xr:uid="{00000000-0005-0000-0000-0000055F0000}"/>
    <cellStyle name="Note 2 3 3 4 2 7" xfId="24325" xr:uid="{00000000-0005-0000-0000-0000065F0000}"/>
    <cellStyle name="Note 2 3 3 4 2 7 2" xfId="24326" xr:uid="{00000000-0005-0000-0000-0000075F0000}"/>
    <cellStyle name="Note 2 3 3 4 2 8" xfId="24327" xr:uid="{00000000-0005-0000-0000-0000085F0000}"/>
    <cellStyle name="Note 2 3 3 4 2 8 2" xfId="24328" xr:uid="{00000000-0005-0000-0000-0000095F0000}"/>
    <cellStyle name="Note 2 3 3 4 2 9" xfId="24329" xr:uid="{00000000-0005-0000-0000-00000A5F0000}"/>
    <cellStyle name="Note 2 3 3 4 3" xfId="24330" xr:uid="{00000000-0005-0000-0000-00000B5F0000}"/>
    <cellStyle name="Note 2 3 3 4 4" xfId="24331" xr:uid="{00000000-0005-0000-0000-00000C5F0000}"/>
    <cellStyle name="Note 2 3 3 4 4 2" xfId="24332" xr:uid="{00000000-0005-0000-0000-00000D5F0000}"/>
    <cellStyle name="Note 2 3 3 4 4 2 2" xfId="24333" xr:uid="{00000000-0005-0000-0000-00000E5F0000}"/>
    <cellStyle name="Note 2 3 3 4 4 3" xfId="24334" xr:uid="{00000000-0005-0000-0000-00000F5F0000}"/>
    <cellStyle name="Note 2 3 3 4 5" xfId="24335" xr:uid="{00000000-0005-0000-0000-0000105F0000}"/>
    <cellStyle name="Note 2 3 3 4 5 2" xfId="24336" xr:uid="{00000000-0005-0000-0000-0000115F0000}"/>
    <cellStyle name="Note 2 3 3 4 5 2 2" xfId="24337" xr:uid="{00000000-0005-0000-0000-0000125F0000}"/>
    <cellStyle name="Note 2 3 3 4 5 3" xfId="24338" xr:uid="{00000000-0005-0000-0000-0000135F0000}"/>
    <cellStyle name="Note 2 3 3 5" xfId="24339" xr:uid="{00000000-0005-0000-0000-0000145F0000}"/>
    <cellStyle name="Note 2 3 3 5 2" xfId="24340" xr:uid="{00000000-0005-0000-0000-0000155F0000}"/>
    <cellStyle name="Note 2 3 3 5 3" xfId="24341" xr:uid="{00000000-0005-0000-0000-0000165F0000}"/>
    <cellStyle name="Note 2 3 3 5 3 2" xfId="24342" xr:uid="{00000000-0005-0000-0000-0000175F0000}"/>
    <cellStyle name="Note 2 3 3 5 3 3" xfId="24343" xr:uid="{00000000-0005-0000-0000-0000185F0000}"/>
    <cellStyle name="Note 2 3 3 5 4" xfId="24344" xr:uid="{00000000-0005-0000-0000-0000195F0000}"/>
    <cellStyle name="Note 2 3 3 5 4 2" xfId="24345" xr:uid="{00000000-0005-0000-0000-00001A5F0000}"/>
    <cellStyle name="Note 2 3 3 5 4 2 2" xfId="24346" xr:uid="{00000000-0005-0000-0000-00001B5F0000}"/>
    <cellStyle name="Note 2 3 3 5 4 3" xfId="24347" xr:uid="{00000000-0005-0000-0000-00001C5F0000}"/>
    <cellStyle name="Note 2 3 3 5 5" xfId="24348" xr:uid="{00000000-0005-0000-0000-00001D5F0000}"/>
    <cellStyle name="Note 2 3 3 5 5 2" xfId="24349" xr:uid="{00000000-0005-0000-0000-00001E5F0000}"/>
    <cellStyle name="Note 2 3 3 5 5 2 2" xfId="24350" xr:uid="{00000000-0005-0000-0000-00001F5F0000}"/>
    <cellStyle name="Note 2 3 3 5 5 3" xfId="24351" xr:uid="{00000000-0005-0000-0000-0000205F0000}"/>
    <cellStyle name="Note 2 3 3 5 6" xfId="24352" xr:uid="{00000000-0005-0000-0000-0000215F0000}"/>
    <cellStyle name="Note 2 3 3 5 6 2" xfId="24353" xr:uid="{00000000-0005-0000-0000-0000225F0000}"/>
    <cellStyle name="Note 2 3 3 5 6 2 2" xfId="24354" xr:uid="{00000000-0005-0000-0000-0000235F0000}"/>
    <cellStyle name="Note 2 3 3 5 6 3" xfId="24355" xr:uid="{00000000-0005-0000-0000-0000245F0000}"/>
    <cellStyle name="Note 2 3 3 5 7" xfId="24356" xr:uid="{00000000-0005-0000-0000-0000255F0000}"/>
    <cellStyle name="Note 2 3 3 5 7 2" xfId="24357" xr:uid="{00000000-0005-0000-0000-0000265F0000}"/>
    <cellStyle name="Note 2 3 3 5 8" xfId="24358" xr:uid="{00000000-0005-0000-0000-0000275F0000}"/>
    <cellStyle name="Note 2 3 3 5 8 2" xfId="24359" xr:uid="{00000000-0005-0000-0000-0000285F0000}"/>
    <cellStyle name="Note 2 3 3 5 9" xfId="24360" xr:uid="{00000000-0005-0000-0000-0000295F0000}"/>
    <cellStyle name="Note 2 3 3 6" xfId="24361" xr:uid="{00000000-0005-0000-0000-00002A5F0000}"/>
    <cellStyle name="Note 2 3 3 6 2" xfId="24362" xr:uid="{00000000-0005-0000-0000-00002B5F0000}"/>
    <cellStyle name="Note 2 3 3 6 3" xfId="24363" xr:uid="{00000000-0005-0000-0000-00002C5F0000}"/>
    <cellStyle name="Note 2 3 3 7" xfId="24364" xr:uid="{00000000-0005-0000-0000-00002D5F0000}"/>
    <cellStyle name="Note 2 3 3 8" xfId="24365" xr:uid="{00000000-0005-0000-0000-00002E5F0000}"/>
    <cellStyle name="Note 2 3 3 8 2" xfId="24366" xr:uid="{00000000-0005-0000-0000-00002F5F0000}"/>
    <cellStyle name="Note 2 3 3 8 2 2" xfId="24367" xr:uid="{00000000-0005-0000-0000-0000305F0000}"/>
    <cellStyle name="Note 2 3 3 8 3" xfId="24368" xr:uid="{00000000-0005-0000-0000-0000315F0000}"/>
    <cellStyle name="Note 2 3 3 8 4" xfId="24369" xr:uid="{00000000-0005-0000-0000-0000325F0000}"/>
    <cellStyle name="Note 2 3 3 8 5" xfId="24370" xr:uid="{00000000-0005-0000-0000-0000335F0000}"/>
    <cellStyle name="Note 2 3 3 9" xfId="24371" xr:uid="{00000000-0005-0000-0000-0000345F0000}"/>
    <cellStyle name="Note 2 3 3 9 2" xfId="24372" xr:uid="{00000000-0005-0000-0000-0000355F0000}"/>
    <cellStyle name="Note 2 3 3 9 2 2" xfId="24373" xr:uid="{00000000-0005-0000-0000-0000365F0000}"/>
    <cellStyle name="Note 2 3 3 9 3" xfId="24374" xr:uid="{00000000-0005-0000-0000-0000375F0000}"/>
    <cellStyle name="Note 2 3 4" xfId="24375" xr:uid="{00000000-0005-0000-0000-0000385F0000}"/>
    <cellStyle name="Note 2 3 4 2" xfId="24376" xr:uid="{00000000-0005-0000-0000-0000395F0000}"/>
    <cellStyle name="Note 2 3 4 2 2" xfId="24377" xr:uid="{00000000-0005-0000-0000-00003A5F0000}"/>
    <cellStyle name="Note 2 3 4 2 3" xfId="24378" xr:uid="{00000000-0005-0000-0000-00003B5F0000}"/>
    <cellStyle name="Note 2 3 4 2 3 2" xfId="24379" xr:uid="{00000000-0005-0000-0000-00003C5F0000}"/>
    <cellStyle name="Note 2 3 4 2 3 3" xfId="24380" xr:uid="{00000000-0005-0000-0000-00003D5F0000}"/>
    <cellStyle name="Note 2 3 4 2 4" xfId="24381" xr:uid="{00000000-0005-0000-0000-00003E5F0000}"/>
    <cellStyle name="Note 2 3 4 2 4 2" xfId="24382" xr:uid="{00000000-0005-0000-0000-00003F5F0000}"/>
    <cellStyle name="Note 2 3 4 2 4 2 2" xfId="24383" xr:uid="{00000000-0005-0000-0000-0000405F0000}"/>
    <cellStyle name="Note 2 3 4 2 4 3" xfId="24384" xr:uid="{00000000-0005-0000-0000-0000415F0000}"/>
    <cellStyle name="Note 2 3 4 2 5" xfId="24385" xr:uid="{00000000-0005-0000-0000-0000425F0000}"/>
    <cellStyle name="Note 2 3 4 2 5 2" xfId="24386" xr:uid="{00000000-0005-0000-0000-0000435F0000}"/>
    <cellStyle name="Note 2 3 4 2 5 2 2" xfId="24387" xr:uid="{00000000-0005-0000-0000-0000445F0000}"/>
    <cellStyle name="Note 2 3 4 2 5 3" xfId="24388" xr:uid="{00000000-0005-0000-0000-0000455F0000}"/>
    <cellStyle name="Note 2 3 4 2 6" xfId="24389" xr:uid="{00000000-0005-0000-0000-0000465F0000}"/>
    <cellStyle name="Note 2 3 4 2 6 2" xfId="24390" xr:uid="{00000000-0005-0000-0000-0000475F0000}"/>
    <cellStyle name="Note 2 3 4 2 6 2 2" xfId="24391" xr:uid="{00000000-0005-0000-0000-0000485F0000}"/>
    <cellStyle name="Note 2 3 4 2 6 3" xfId="24392" xr:uid="{00000000-0005-0000-0000-0000495F0000}"/>
    <cellStyle name="Note 2 3 4 2 7" xfId="24393" xr:uid="{00000000-0005-0000-0000-00004A5F0000}"/>
    <cellStyle name="Note 2 3 4 2 7 2" xfId="24394" xr:uid="{00000000-0005-0000-0000-00004B5F0000}"/>
    <cellStyle name="Note 2 3 4 2 8" xfId="24395" xr:uid="{00000000-0005-0000-0000-00004C5F0000}"/>
    <cellStyle name="Note 2 3 4 2 8 2" xfId="24396" xr:uid="{00000000-0005-0000-0000-00004D5F0000}"/>
    <cellStyle name="Note 2 3 4 2 9" xfId="24397" xr:uid="{00000000-0005-0000-0000-00004E5F0000}"/>
    <cellStyle name="Note 2 3 4 3" xfId="24398" xr:uid="{00000000-0005-0000-0000-00004F5F0000}"/>
    <cellStyle name="Note 2 3 4 3 2" xfId="24399" xr:uid="{00000000-0005-0000-0000-0000505F0000}"/>
    <cellStyle name="Note 2 3 4 3 3" xfId="24400" xr:uid="{00000000-0005-0000-0000-0000515F0000}"/>
    <cellStyle name="Note 2 3 4 3 3 2" xfId="24401" xr:uid="{00000000-0005-0000-0000-0000525F0000}"/>
    <cellStyle name="Note 2 3 4 3 3 3" xfId="24402" xr:uid="{00000000-0005-0000-0000-0000535F0000}"/>
    <cellStyle name="Note 2 3 4 3 4" xfId="24403" xr:uid="{00000000-0005-0000-0000-0000545F0000}"/>
    <cellStyle name="Note 2 3 4 3 4 2" xfId="24404" xr:uid="{00000000-0005-0000-0000-0000555F0000}"/>
    <cellStyle name="Note 2 3 4 3 4 2 2" xfId="24405" xr:uid="{00000000-0005-0000-0000-0000565F0000}"/>
    <cellStyle name="Note 2 3 4 3 4 3" xfId="24406" xr:uid="{00000000-0005-0000-0000-0000575F0000}"/>
    <cellStyle name="Note 2 3 4 3 5" xfId="24407" xr:uid="{00000000-0005-0000-0000-0000585F0000}"/>
    <cellStyle name="Note 2 3 4 3 5 2" xfId="24408" xr:uid="{00000000-0005-0000-0000-0000595F0000}"/>
    <cellStyle name="Note 2 3 4 3 5 2 2" xfId="24409" xr:uid="{00000000-0005-0000-0000-00005A5F0000}"/>
    <cellStyle name="Note 2 3 4 3 5 3" xfId="24410" xr:uid="{00000000-0005-0000-0000-00005B5F0000}"/>
    <cellStyle name="Note 2 3 4 3 6" xfId="24411" xr:uid="{00000000-0005-0000-0000-00005C5F0000}"/>
    <cellStyle name="Note 2 3 4 3 6 2" xfId="24412" xr:uid="{00000000-0005-0000-0000-00005D5F0000}"/>
    <cellStyle name="Note 2 3 4 3 6 2 2" xfId="24413" xr:uid="{00000000-0005-0000-0000-00005E5F0000}"/>
    <cellStyle name="Note 2 3 4 3 6 3" xfId="24414" xr:uid="{00000000-0005-0000-0000-00005F5F0000}"/>
    <cellStyle name="Note 2 3 4 3 7" xfId="24415" xr:uid="{00000000-0005-0000-0000-0000605F0000}"/>
    <cellStyle name="Note 2 3 4 3 7 2" xfId="24416" xr:uid="{00000000-0005-0000-0000-0000615F0000}"/>
    <cellStyle name="Note 2 3 4 3 8" xfId="24417" xr:uid="{00000000-0005-0000-0000-0000625F0000}"/>
    <cellStyle name="Note 2 3 4 3 8 2" xfId="24418" xr:uid="{00000000-0005-0000-0000-0000635F0000}"/>
    <cellStyle name="Note 2 3 4 3 9" xfId="24419" xr:uid="{00000000-0005-0000-0000-0000645F0000}"/>
    <cellStyle name="Note 2 3 4 4" xfId="24420" xr:uid="{00000000-0005-0000-0000-0000655F0000}"/>
    <cellStyle name="Note 2 3 4 4 2" xfId="24421" xr:uid="{00000000-0005-0000-0000-0000665F0000}"/>
    <cellStyle name="Note 2 3 4 4 3" xfId="24422" xr:uid="{00000000-0005-0000-0000-0000675F0000}"/>
    <cellStyle name="Note 2 3 4 4 3 2" xfId="24423" xr:uid="{00000000-0005-0000-0000-0000685F0000}"/>
    <cellStyle name="Note 2 3 4 4 3 2 2" xfId="24424" xr:uid="{00000000-0005-0000-0000-0000695F0000}"/>
    <cellStyle name="Note 2 3 4 4 3 3" xfId="24425" xr:uid="{00000000-0005-0000-0000-00006A5F0000}"/>
    <cellStyle name="Note 2 3 4 4 4" xfId="24426" xr:uid="{00000000-0005-0000-0000-00006B5F0000}"/>
    <cellStyle name="Note 2 3 4 4 4 2" xfId="24427" xr:uid="{00000000-0005-0000-0000-00006C5F0000}"/>
    <cellStyle name="Note 2 3 4 4 4 2 2" xfId="24428" xr:uid="{00000000-0005-0000-0000-00006D5F0000}"/>
    <cellStyle name="Note 2 3 4 4 4 3" xfId="24429" xr:uid="{00000000-0005-0000-0000-00006E5F0000}"/>
    <cellStyle name="Note 2 3 4 4 5" xfId="24430" xr:uid="{00000000-0005-0000-0000-00006F5F0000}"/>
    <cellStyle name="Note 2 3 4 4 5 2" xfId="24431" xr:uid="{00000000-0005-0000-0000-0000705F0000}"/>
    <cellStyle name="Note 2 3 4 4 5 2 2" xfId="24432" xr:uid="{00000000-0005-0000-0000-0000715F0000}"/>
    <cellStyle name="Note 2 3 4 4 5 3" xfId="24433" xr:uid="{00000000-0005-0000-0000-0000725F0000}"/>
    <cellStyle name="Note 2 3 4 4 6" xfId="24434" xr:uid="{00000000-0005-0000-0000-0000735F0000}"/>
    <cellStyle name="Note 2 3 4 4 6 2" xfId="24435" xr:uid="{00000000-0005-0000-0000-0000745F0000}"/>
    <cellStyle name="Note 2 3 4 4 7" xfId="24436" xr:uid="{00000000-0005-0000-0000-0000755F0000}"/>
    <cellStyle name="Note 2 3 4 4 7 2" xfId="24437" xr:uid="{00000000-0005-0000-0000-0000765F0000}"/>
    <cellStyle name="Note 2 3 4 4 8" xfId="24438" xr:uid="{00000000-0005-0000-0000-0000775F0000}"/>
    <cellStyle name="Note 2 3 4 4 9" xfId="24439" xr:uid="{00000000-0005-0000-0000-0000785F0000}"/>
    <cellStyle name="Note 2 3 4 5" xfId="24440" xr:uid="{00000000-0005-0000-0000-0000795F0000}"/>
    <cellStyle name="Note 2 3 4 5 2" xfId="24441" xr:uid="{00000000-0005-0000-0000-00007A5F0000}"/>
    <cellStyle name="Note 2 3 4 5 3" xfId="24442" xr:uid="{00000000-0005-0000-0000-00007B5F0000}"/>
    <cellStyle name="Note 2 3 4 6" xfId="24443" xr:uid="{00000000-0005-0000-0000-00007C5F0000}"/>
    <cellStyle name="Note 2 3 4 6 2" xfId="24444" xr:uid="{00000000-0005-0000-0000-00007D5F0000}"/>
    <cellStyle name="Note 2 3 4 6 2 2" xfId="24445" xr:uid="{00000000-0005-0000-0000-00007E5F0000}"/>
    <cellStyle name="Note 2 3 4 6 2 2 2" xfId="24446" xr:uid="{00000000-0005-0000-0000-00007F5F0000}"/>
    <cellStyle name="Note 2 3 4 6 2 3" xfId="24447" xr:uid="{00000000-0005-0000-0000-0000805F0000}"/>
    <cellStyle name="Note 2 3 4 6 3" xfId="24448" xr:uid="{00000000-0005-0000-0000-0000815F0000}"/>
    <cellStyle name="Note 2 3 4 6 3 2" xfId="24449" xr:uid="{00000000-0005-0000-0000-0000825F0000}"/>
    <cellStyle name="Note 2 3 4 6 3 2 2" xfId="24450" xr:uid="{00000000-0005-0000-0000-0000835F0000}"/>
    <cellStyle name="Note 2 3 4 6 3 3" xfId="24451" xr:uid="{00000000-0005-0000-0000-0000845F0000}"/>
    <cellStyle name="Note 2 3 4 6 4" xfId="24452" xr:uid="{00000000-0005-0000-0000-0000855F0000}"/>
    <cellStyle name="Note 2 3 4 6 4 2" xfId="24453" xr:uid="{00000000-0005-0000-0000-0000865F0000}"/>
    <cellStyle name="Note 2 3 4 6 4 2 2" xfId="24454" xr:uid="{00000000-0005-0000-0000-0000875F0000}"/>
    <cellStyle name="Note 2 3 4 6 4 3" xfId="24455" xr:uid="{00000000-0005-0000-0000-0000885F0000}"/>
    <cellStyle name="Note 2 3 4 6 5" xfId="24456" xr:uid="{00000000-0005-0000-0000-0000895F0000}"/>
    <cellStyle name="Note 2 3 4 6 5 2" xfId="24457" xr:uid="{00000000-0005-0000-0000-00008A5F0000}"/>
    <cellStyle name="Note 2 3 4 6 6" xfId="24458" xr:uid="{00000000-0005-0000-0000-00008B5F0000}"/>
    <cellStyle name="Note 2 3 4 6 6 2" xfId="24459" xr:uid="{00000000-0005-0000-0000-00008C5F0000}"/>
    <cellStyle name="Note 2 3 4 6 7" xfId="24460" xr:uid="{00000000-0005-0000-0000-00008D5F0000}"/>
    <cellStyle name="Note 2 3 4 7" xfId="24461" xr:uid="{00000000-0005-0000-0000-00008E5F0000}"/>
    <cellStyle name="Note 2 3 4 7 2" xfId="24462" xr:uid="{00000000-0005-0000-0000-00008F5F0000}"/>
    <cellStyle name="Note 2 3 4 7 2 2" xfId="24463" xr:uid="{00000000-0005-0000-0000-0000905F0000}"/>
    <cellStyle name="Note 2 3 4 7 3" xfId="24464" xr:uid="{00000000-0005-0000-0000-0000915F0000}"/>
    <cellStyle name="Note 2 3 4 8" xfId="24465" xr:uid="{00000000-0005-0000-0000-0000925F0000}"/>
    <cellStyle name="Note 2 3 4 8 2" xfId="24466" xr:uid="{00000000-0005-0000-0000-0000935F0000}"/>
    <cellStyle name="Note 2 3 4 8 2 2" xfId="24467" xr:uid="{00000000-0005-0000-0000-0000945F0000}"/>
    <cellStyle name="Note 2 3 4 8 3" xfId="24468" xr:uid="{00000000-0005-0000-0000-0000955F0000}"/>
    <cellStyle name="Note 2 3 5" xfId="24469" xr:uid="{00000000-0005-0000-0000-0000965F0000}"/>
    <cellStyle name="Note 2 3 5 10" xfId="24470" xr:uid="{00000000-0005-0000-0000-0000975F0000}"/>
    <cellStyle name="Note 2 3 5 2" xfId="24471" xr:uid="{00000000-0005-0000-0000-0000985F0000}"/>
    <cellStyle name="Note 2 3 5 2 2" xfId="24472" xr:uid="{00000000-0005-0000-0000-0000995F0000}"/>
    <cellStyle name="Note 2 3 5 2 3" xfId="24473" xr:uid="{00000000-0005-0000-0000-00009A5F0000}"/>
    <cellStyle name="Note 2 3 5 2 3 2" xfId="24474" xr:uid="{00000000-0005-0000-0000-00009B5F0000}"/>
    <cellStyle name="Note 2 3 5 2 3 3" xfId="24475" xr:uid="{00000000-0005-0000-0000-00009C5F0000}"/>
    <cellStyle name="Note 2 3 5 2 4" xfId="24476" xr:uid="{00000000-0005-0000-0000-00009D5F0000}"/>
    <cellStyle name="Note 2 3 5 2 4 2" xfId="24477" xr:uid="{00000000-0005-0000-0000-00009E5F0000}"/>
    <cellStyle name="Note 2 3 5 2 4 2 2" xfId="24478" xr:uid="{00000000-0005-0000-0000-00009F5F0000}"/>
    <cellStyle name="Note 2 3 5 2 4 3" xfId="24479" xr:uid="{00000000-0005-0000-0000-0000A05F0000}"/>
    <cellStyle name="Note 2 3 5 2 5" xfId="24480" xr:uid="{00000000-0005-0000-0000-0000A15F0000}"/>
    <cellStyle name="Note 2 3 5 2 5 2" xfId="24481" xr:uid="{00000000-0005-0000-0000-0000A25F0000}"/>
    <cellStyle name="Note 2 3 5 2 5 2 2" xfId="24482" xr:uid="{00000000-0005-0000-0000-0000A35F0000}"/>
    <cellStyle name="Note 2 3 5 2 5 3" xfId="24483" xr:uid="{00000000-0005-0000-0000-0000A45F0000}"/>
    <cellStyle name="Note 2 3 5 2 6" xfId="24484" xr:uid="{00000000-0005-0000-0000-0000A55F0000}"/>
    <cellStyle name="Note 2 3 5 2 6 2" xfId="24485" xr:uid="{00000000-0005-0000-0000-0000A65F0000}"/>
    <cellStyle name="Note 2 3 5 2 6 2 2" xfId="24486" xr:uid="{00000000-0005-0000-0000-0000A75F0000}"/>
    <cellStyle name="Note 2 3 5 2 6 3" xfId="24487" xr:uid="{00000000-0005-0000-0000-0000A85F0000}"/>
    <cellStyle name="Note 2 3 5 2 7" xfId="24488" xr:uid="{00000000-0005-0000-0000-0000A95F0000}"/>
    <cellStyle name="Note 2 3 5 2 7 2" xfId="24489" xr:uid="{00000000-0005-0000-0000-0000AA5F0000}"/>
    <cellStyle name="Note 2 3 5 2 8" xfId="24490" xr:uid="{00000000-0005-0000-0000-0000AB5F0000}"/>
    <cellStyle name="Note 2 3 5 2 8 2" xfId="24491" xr:uid="{00000000-0005-0000-0000-0000AC5F0000}"/>
    <cellStyle name="Note 2 3 5 2 9" xfId="24492" xr:uid="{00000000-0005-0000-0000-0000AD5F0000}"/>
    <cellStyle name="Note 2 3 5 3" xfId="24493" xr:uid="{00000000-0005-0000-0000-0000AE5F0000}"/>
    <cellStyle name="Note 2 3 5 4" xfId="24494" xr:uid="{00000000-0005-0000-0000-0000AF5F0000}"/>
    <cellStyle name="Note 2 3 5 4 2" xfId="24495" xr:uid="{00000000-0005-0000-0000-0000B05F0000}"/>
    <cellStyle name="Note 2 3 5 4 3" xfId="24496" xr:uid="{00000000-0005-0000-0000-0000B15F0000}"/>
    <cellStyle name="Note 2 3 5 5" xfId="24497" xr:uid="{00000000-0005-0000-0000-0000B25F0000}"/>
    <cellStyle name="Note 2 3 5 5 2" xfId="24498" xr:uid="{00000000-0005-0000-0000-0000B35F0000}"/>
    <cellStyle name="Note 2 3 5 5 2 2" xfId="24499" xr:uid="{00000000-0005-0000-0000-0000B45F0000}"/>
    <cellStyle name="Note 2 3 5 5 3" xfId="24500" xr:uid="{00000000-0005-0000-0000-0000B55F0000}"/>
    <cellStyle name="Note 2 3 5 6" xfId="24501" xr:uid="{00000000-0005-0000-0000-0000B65F0000}"/>
    <cellStyle name="Note 2 3 5 6 2" xfId="24502" xr:uid="{00000000-0005-0000-0000-0000B75F0000}"/>
    <cellStyle name="Note 2 3 5 6 2 2" xfId="24503" xr:uid="{00000000-0005-0000-0000-0000B85F0000}"/>
    <cellStyle name="Note 2 3 5 6 3" xfId="24504" xr:uid="{00000000-0005-0000-0000-0000B95F0000}"/>
    <cellStyle name="Note 2 3 5 7" xfId="24505" xr:uid="{00000000-0005-0000-0000-0000BA5F0000}"/>
    <cellStyle name="Note 2 3 5 7 2" xfId="24506" xr:uid="{00000000-0005-0000-0000-0000BB5F0000}"/>
    <cellStyle name="Note 2 3 5 7 2 2" xfId="24507" xr:uid="{00000000-0005-0000-0000-0000BC5F0000}"/>
    <cellStyle name="Note 2 3 5 7 3" xfId="24508" xr:uid="{00000000-0005-0000-0000-0000BD5F0000}"/>
    <cellStyle name="Note 2 3 5 8" xfId="24509" xr:uid="{00000000-0005-0000-0000-0000BE5F0000}"/>
    <cellStyle name="Note 2 3 5 8 2" xfId="24510" xr:uid="{00000000-0005-0000-0000-0000BF5F0000}"/>
    <cellStyle name="Note 2 3 5 9" xfId="24511" xr:uid="{00000000-0005-0000-0000-0000C05F0000}"/>
    <cellStyle name="Note 2 3 5 9 2" xfId="24512" xr:uid="{00000000-0005-0000-0000-0000C15F0000}"/>
    <cellStyle name="Note 2 3 6" xfId="24513" xr:uid="{00000000-0005-0000-0000-0000C25F0000}"/>
    <cellStyle name="Note 2 3 6 2" xfId="24514" xr:uid="{00000000-0005-0000-0000-0000C35F0000}"/>
    <cellStyle name="Note 2 3 6 2 10" xfId="24515" xr:uid="{00000000-0005-0000-0000-0000C45F0000}"/>
    <cellStyle name="Note 2 3 6 2 2" xfId="24516" xr:uid="{00000000-0005-0000-0000-0000C55F0000}"/>
    <cellStyle name="Note 2 3 6 2 3" xfId="24517" xr:uid="{00000000-0005-0000-0000-0000C65F0000}"/>
    <cellStyle name="Note 2 3 6 2 4" xfId="24518" xr:uid="{00000000-0005-0000-0000-0000C75F0000}"/>
    <cellStyle name="Note 2 3 6 2 4 2" xfId="24519" xr:uid="{00000000-0005-0000-0000-0000C85F0000}"/>
    <cellStyle name="Note 2 3 6 2 4 2 2" xfId="24520" xr:uid="{00000000-0005-0000-0000-0000C95F0000}"/>
    <cellStyle name="Note 2 3 6 2 4 3" xfId="24521" xr:uid="{00000000-0005-0000-0000-0000CA5F0000}"/>
    <cellStyle name="Note 2 3 6 2 5" xfId="24522" xr:uid="{00000000-0005-0000-0000-0000CB5F0000}"/>
    <cellStyle name="Note 2 3 6 2 5 2" xfId="24523" xr:uid="{00000000-0005-0000-0000-0000CC5F0000}"/>
    <cellStyle name="Note 2 3 6 2 5 2 2" xfId="24524" xr:uid="{00000000-0005-0000-0000-0000CD5F0000}"/>
    <cellStyle name="Note 2 3 6 2 5 3" xfId="24525" xr:uid="{00000000-0005-0000-0000-0000CE5F0000}"/>
    <cellStyle name="Note 2 3 6 2 6" xfId="24526" xr:uid="{00000000-0005-0000-0000-0000CF5F0000}"/>
    <cellStyle name="Note 2 3 6 2 6 2" xfId="24527" xr:uid="{00000000-0005-0000-0000-0000D05F0000}"/>
    <cellStyle name="Note 2 3 6 2 6 2 2" xfId="24528" xr:uid="{00000000-0005-0000-0000-0000D15F0000}"/>
    <cellStyle name="Note 2 3 6 2 6 3" xfId="24529" xr:uid="{00000000-0005-0000-0000-0000D25F0000}"/>
    <cellStyle name="Note 2 3 6 2 7" xfId="24530" xr:uid="{00000000-0005-0000-0000-0000D35F0000}"/>
    <cellStyle name="Note 2 3 6 2 7 2" xfId="24531" xr:uid="{00000000-0005-0000-0000-0000D45F0000}"/>
    <cellStyle name="Note 2 3 6 2 8" xfId="24532" xr:uid="{00000000-0005-0000-0000-0000D55F0000}"/>
    <cellStyle name="Note 2 3 6 2 8 2" xfId="24533" xr:uid="{00000000-0005-0000-0000-0000D65F0000}"/>
    <cellStyle name="Note 2 3 6 2 9" xfId="24534" xr:uid="{00000000-0005-0000-0000-0000D75F0000}"/>
    <cellStyle name="Note 2 3 6 3" xfId="24535" xr:uid="{00000000-0005-0000-0000-0000D85F0000}"/>
    <cellStyle name="Note 2 3 6 4" xfId="24536" xr:uid="{00000000-0005-0000-0000-0000D95F0000}"/>
    <cellStyle name="Note 2 3 6 4 2" xfId="24537" xr:uid="{00000000-0005-0000-0000-0000DA5F0000}"/>
    <cellStyle name="Note 2 3 6 4 2 2" xfId="24538" xr:uid="{00000000-0005-0000-0000-0000DB5F0000}"/>
    <cellStyle name="Note 2 3 6 4 3" xfId="24539" xr:uid="{00000000-0005-0000-0000-0000DC5F0000}"/>
    <cellStyle name="Note 2 3 6 5" xfId="24540" xr:uid="{00000000-0005-0000-0000-0000DD5F0000}"/>
    <cellStyle name="Note 2 3 6 5 2" xfId="24541" xr:uid="{00000000-0005-0000-0000-0000DE5F0000}"/>
    <cellStyle name="Note 2 3 6 5 2 2" xfId="24542" xr:uid="{00000000-0005-0000-0000-0000DF5F0000}"/>
    <cellStyle name="Note 2 3 6 5 3" xfId="24543" xr:uid="{00000000-0005-0000-0000-0000E05F0000}"/>
    <cellStyle name="Note 2 3 7" xfId="24544" xr:uid="{00000000-0005-0000-0000-0000E15F0000}"/>
    <cellStyle name="Note 2 3 7 2" xfId="24545" xr:uid="{00000000-0005-0000-0000-0000E25F0000}"/>
    <cellStyle name="Note 2 3 7 3" xfId="24546" xr:uid="{00000000-0005-0000-0000-0000E35F0000}"/>
    <cellStyle name="Note 2 3 7 3 2" xfId="24547" xr:uid="{00000000-0005-0000-0000-0000E45F0000}"/>
    <cellStyle name="Note 2 3 7 3 3" xfId="24548" xr:uid="{00000000-0005-0000-0000-0000E55F0000}"/>
    <cellStyle name="Note 2 3 7 4" xfId="24549" xr:uid="{00000000-0005-0000-0000-0000E65F0000}"/>
    <cellStyle name="Note 2 3 7 4 2" xfId="24550" xr:uid="{00000000-0005-0000-0000-0000E75F0000}"/>
    <cellStyle name="Note 2 3 7 4 2 2" xfId="24551" xr:uid="{00000000-0005-0000-0000-0000E85F0000}"/>
    <cellStyle name="Note 2 3 7 4 3" xfId="24552" xr:uid="{00000000-0005-0000-0000-0000E95F0000}"/>
    <cellStyle name="Note 2 3 7 5" xfId="24553" xr:uid="{00000000-0005-0000-0000-0000EA5F0000}"/>
    <cellStyle name="Note 2 3 7 5 2" xfId="24554" xr:uid="{00000000-0005-0000-0000-0000EB5F0000}"/>
    <cellStyle name="Note 2 3 7 5 2 2" xfId="24555" xr:uid="{00000000-0005-0000-0000-0000EC5F0000}"/>
    <cellStyle name="Note 2 3 7 5 3" xfId="24556" xr:uid="{00000000-0005-0000-0000-0000ED5F0000}"/>
    <cellStyle name="Note 2 3 7 6" xfId="24557" xr:uid="{00000000-0005-0000-0000-0000EE5F0000}"/>
    <cellStyle name="Note 2 3 7 6 2" xfId="24558" xr:uid="{00000000-0005-0000-0000-0000EF5F0000}"/>
    <cellStyle name="Note 2 3 7 6 2 2" xfId="24559" xr:uid="{00000000-0005-0000-0000-0000F05F0000}"/>
    <cellStyle name="Note 2 3 7 6 3" xfId="24560" xr:uid="{00000000-0005-0000-0000-0000F15F0000}"/>
    <cellStyle name="Note 2 3 7 7" xfId="24561" xr:uid="{00000000-0005-0000-0000-0000F25F0000}"/>
    <cellStyle name="Note 2 3 7 7 2" xfId="24562" xr:uid="{00000000-0005-0000-0000-0000F35F0000}"/>
    <cellStyle name="Note 2 3 7 8" xfId="24563" xr:uid="{00000000-0005-0000-0000-0000F45F0000}"/>
    <cellStyle name="Note 2 3 7 8 2" xfId="24564" xr:uid="{00000000-0005-0000-0000-0000F55F0000}"/>
    <cellStyle name="Note 2 3 7 9" xfId="24565" xr:uid="{00000000-0005-0000-0000-0000F65F0000}"/>
    <cellStyle name="Note 2 3 8" xfId="24566" xr:uid="{00000000-0005-0000-0000-0000F75F0000}"/>
    <cellStyle name="Note 2 3 8 2" xfId="24567" xr:uid="{00000000-0005-0000-0000-0000F85F0000}"/>
    <cellStyle name="Note 2 3 8 3" xfId="24568" xr:uid="{00000000-0005-0000-0000-0000F95F0000}"/>
    <cellStyle name="Note 2 3 9" xfId="24569" xr:uid="{00000000-0005-0000-0000-0000FA5F0000}"/>
    <cellStyle name="Note 2 4" xfId="24570" xr:uid="{00000000-0005-0000-0000-0000FB5F0000}"/>
    <cellStyle name="Note 2 4 10" xfId="24571" xr:uid="{00000000-0005-0000-0000-0000FC5F0000}"/>
    <cellStyle name="Note 2 4 10 2" xfId="24572" xr:uid="{00000000-0005-0000-0000-0000FD5F0000}"/>
    <cellStyle name="Note 2 4 10 2 2" xfId="24573" xr:uid="{00000000-0005-0000-0000-0000FE5F0000}"/>
    <cellStyle name="Note 2 4 10 3" xfId="24574" xr:uid="{00000000-0005-0000-0000-0000FF5F0000}"/>
    <cellStyle name="Note 2 4 11" xfId="24575" xr:uid="{00000000-0005-0000-0000-000000600000}"/>
    <cellStyle name="Note 2 4 11 2" xfId="24576" xr:uid="{00000000-0005-0000-0000-000001600000}"/>
    <cellStyle name="Note 2 4 12" xfId="24577" xr:uid="{00000000-0005-0000-0000-000002600000}"/>
    <cellStyle name="Note 2 4 12 2" xfId="24578" xr:uid="{00000000-0005-0000-0000-000003600000}"/>
    <cellStyle name="Note 2 4 13" xfId="24579" xr:uid="{00000000-0005-0000-0000-000004600000}"/>
    <cellStyle name="Note 2 4 14" xfId="24580" xr:uid="{00000000-0005-0000-0000-000005600000}"/>
    <cellStyle name="Note 2 4 15" xfId="24581" xr:uid="{00000000-0005-0000-0000-000006600000}"/>
    <cellStyle name="Note 2 4 2" xfId="24582" xr:uid="{00000000-0005-0000-0000-000007600000}"/>
    <cellStyle name="Note 2 4 2 2" xfId="24583" xr:uid="{00000000-0005-0000-0000-000008600000}"/>
    <cellStyle name="Note 2 4 2 2 2" xfId="24584" xr:uid="{00000000-0005-0000-0000-000009600000}"/>
    <cellStyle name="Note 2 4 2 2 3" xfId="24585" xr:uid="{00000000-0005-0000-0000-00000A600000}"/>
    <cellStyle name="Note 2 4 2 2 3 2" xfId="24586" xr:uid="{00000000-0005-0000-0000-00000B600000}"/>
    <cellStyle name="Note 2 4 2 2 3 3" xfId="24587" xr:uid="{00000000-0005-0000-0000-00000C600000}"/>
    <cellStyle name="Note 2 4 2 2 4" xfId="24588" xr:uid="{00000000-0005-0000-0000-00000D600000}"/>
    <cellStyle name="Note 2 4 2 2 4 2" xfId="24589" xr:uid="{00000000-0005-0000-0000-00000E600000}"/>
    <cellStyle name="Note 2 4 2 2 4 2 2" xfId="24590" xr:uid="{00000000-0005-0000-0000-00000F600000}"/>
    <cellStyle name="Note 2 4 2 2 4 3" xfId="24591" xr:uid="{00000000-0005-0000-0000-000010600000}"/>
    <cellStyle name="Note 2 4 2 2 5" xfId="24592" xr:uid="{00000000-0005-0000-0000-000011600000}"/>
    <cellStyle name="Note 2 4 2 2 5 2" xfId="24593" xr:uid="{00000000-0005-0000-0000-000012600000}"/>
    <cellStyle name="Note 2 4 2 2 5 2 2" xfId="24594" xr:uid="{00000000-0005-0000-0000-000013600000}"/>
    <cellStyle name="Note 2 4 2 2 5 3" xfId="24595" xr:uid="{00000000-0005-0000-0000-000014600000}"/>
    <cellStyle name="Note 2 4 2 2 6" xfId="24596" xr:uid="{00000000-0005-0000-0000-000015600000}"/>
    <cellStyle name="Note 2 4 2 2 6 2" xfId="24597" xr:uid="{00000000-0005-0000-0000-000016600000}"/>
    <cellStyle name="Note 2 4 2 2 6 2 2" xfId="24598" xr:uid="{00000000-0005-0000-0000-000017600000}"/>
    <cellStyle name="Note 2 4 2 2 6 3" xfId="24599" xr:uid="{00000000-0005-0000-0000-000018600000}"/>
    <cellStyle name="Note 2 4 2 2 7" xfId="24600" xr:uid="{00000000-0005-0000-0000-000019600000}"/>
    <cellStyle name="Note 2 4 2 2 7 2" xfId="24601" xr:uid="{00000000-0005-0000-0000-00001A600000}"/>
    <cellStyle name="Note 2 4 2 2 8" xfId="24602" xr:uid="{00000000-0005-0000-0000-00001B600000}"/>
    <cellStyle name="Note 2 4 2 2 8 2" xfId="24603" xr:uid="{00000000-0005-0000-0000-00001C600000}"/>
    <cellStyle name="Note 2 4 2 2 9" xfId="24604" xr:uid="{00000000-0005-0000-0000-00001D600000}"/>
    <cellStyle name="Note 2 4 2 3" xfId="24605" xr:uid="{00000000-0005-0000-0000-00001E600000}"/>
    <cellStyle name="Note 2 4 2 3 2" xfId="24606" xr:uid="{00000000-0005-0000-0000-00001F600000}"/>
    <cellStyle name="Note 2 4 2 3 3" xfId="24607" xr:uid="{00000000-0005-0000-0000-000020600000}"/>
    <cellStyle name="Note 2 4 2 3 3 2" xfId="24608" xr:uid="{00000000-0005-0000-0000-000021600000}"/>
    <cellStyle name="Note 2 4 2 3 3 3" xfId="24609" xr:uid="{00000000-0005-0000-0000-000022600000}"/>
    <cellStyle name="Note 2 4 2 3 4" xfId="24610" xr:uid="{00000000-0005-0000-0000-000023600000}"/>
    <cellStyle name="Note 2 4 2 3 4 2" xfId="24611" xr:uid="{00000000-0005-0000-0000-000024600000}"/>
    <cellStyle name="Note 2 4 2 3 4 2 2" xfId="24612" xr:uid="{00000000-0005-0000-0000-000025600000}"/>
    <cellStyle name="Note 2 4 2 3 4 3" xfId="24613" xr:uid="{00000000-0005-0000-0000-000026600000}"/>
    <cellStyle name="Note 2 4 2 3 5" xfId="24614" xr:uid="{00000000-0005-0000-0000-000027600000}"/>
    <cellStyle name="Note 2 4 2 3 5 2" xfId="24615" xr:uid="{00000000-0005-0000-0000-000028600000}"/>
    <cellStyle name="Note 2 4 2 3 5 2 2" xfId="24616" xr:uid="{00000000-0005-0000-0000-000029600000}"/>
    <cellStyle name="Note 2 4 2 3 5 3" xfId="24617" xr:uid="{00000000-0005-0000-0000-00002A600000}"/>
    <cellStyle name="Note 2 4 2 3 6" xfId="24618" xr:uid="{00000000-0005-0000-0000-00002B600000}"/>
    <cellStyle name="Note 2 4 2 3 6 2" xfId="24619" xr:uid="{00000000-0005-0000-0000-00002C600000}"/>
    <cellStyle name="Note 2 4 2 3 6 2 2" xfId="24620" xr:uid="{00000000-0005-0000-0000-00002D600000}"/>
    <cellStyle name="Note 2 4 2 3 6 3" xfId="24621" xr:uid="{00000000-0005-0000-0000-00002E600000}"/>
    <cellStyle name="Note 2 4 2 3 7" xfId="24622" xr:uid="{00000000-0005-0000-0000-00002F600000}"/>
    <cellStyle name="Note 2 4 2 3 7 2" xfId="24623" xr:uid="{00000000-0005-0000-0000-000030600000}"/>
    <cellStyle name="Note 2 4 2 3 8" xfId="24624" xr:uid="{00000000-0005-0000-0000-000031600000}"/>
    <cellStyle name="Note 2 4 2 3 8 2" xfId="24625" xr:uid="{00000000-0005-0000-0000-000032600000}"/>
    <cellStyle name="Note 2 4 2 3 9" xfId="24626" xr:uid="{00000000-0005-0000-0000-000033600000}"/>
    <cellStyle name="Note 2 4 2 4" xfId="24627" xr:uid="{00000000-0005-0000-0000-000034600000}"/>
    <cellStyle name="Note 2 4 2 4 2" xfId="24628" xr:uid="{00000000-0005-0000-0000-000035600000}"/>
    <cellStyle name="Note 2 4 2 4 3" xfId="24629" xr:uid="{00000000-0005-0000-0000-000036600000}"/>
    <cellStyle name="Note 2 4 2 4 3 2" xfId="24630" xr:uid="{00000000-0005-0000-0000-000037600000}"/>
    <cellStyle name="Note 2 4 2 4 3 2 2" xfId="24631" xr:uid="{00000000-0005-0000-0000-000038600000}"/>
    <cellStyle name="Note 2 4 2 4 3 3" xfId="24632" xr:uid="{00000000-0005-0000-0000-000039600000}"/>
    <cellStyle name="Note 2 4 2 4 4" xfId="24633" xr:uid="{00000000-0005-0000-0000-00003A600000}"/>
    <cellStyle name="Note 2 4 2 4 4 2" xfId="24634" xr:uid="{00000000-0005-0000-0000-00003B600000}"/>
    <cellStyle name="Note 2 4 2 4 4 2 2" xfId="24635" xr:uid="{00000000-0005-0000-0000-00003C600000}"/>
    <cellStyle name="Note 2 4 2 4 4 3" xfId="24636" xr:uid="{00000000-0005-0000-0000-00003D600000}"/>
    <cellStyle name="Note 2 4 2 4 5" xfId="24637" xr:uid="{00000000-0005-0000-0000-00003E600000}"/>
    <cellStyle name="Note 2 4 2 4 5 2" xfId="24638" xr:uid="{00000000-0005-0000-0000-00003F600000}"/>
    <cellStyle name="Note 2 4 2 4 5 2 2" xfId="24639" xr:uid="{00000000-0005-0000-0000-000040600000}"/>
    <cellStyle name="Note 2 4 2 4 5 3" xfId="24640" xr:uid="{00000000-0005-0000-0000-000041600000}"/>
    <cellStyle name="Note 2 4 2 4 6" xfId="24641" xr:uid="{00000000-0005-0000-0000-000042600000}"/>
    <cellStyle name="Note 2 4 2 4 6 2" xfId="24642" xr:uid="{00000000-0005-0000-0000-000043600000}"/>
    <cellStyle name="Note 2 4 2 4 7" xfId="24643" xr:uid="{00000000-0005-0000-0000-000044600000}"/>
    <cellStyle name="Note 2 4 2 4 7 2" xfId="24644" xr:uid="{00000000-0005-0000-0000-000045600000}"/>
    <cellStyle name="Note 2 4 2 4 8" xfId="24645" xr:uid="{00000000-0005-0000-0000-000046600000}"/>
    <cellStyle name="Note 2 4 2 4 9" xfId="24646" xr:uid="{00000000-0005-0000-0000-000047600000}"/>
    <cellStyle name="Note 2 4 2 5" xfId="24647" xr:uid="{00000000-0005-0000-0000-000048600000}"/>
    <cellStyle name="Note 2 4 2 5 2" xfId="24648" xr:uid="{00000000-0005-0000-0000-000049600000}"/>
    <cellStyle name="Note 2 4 2 5 3" xfId="24649" xr:uid="{00000000-0005-0000-0000-00004A600000}"/>
    <cellStyle name="Note 2 4 2 6" xfId="24650" xr:uid="{00000000-0005-0000-0000-00004B600000}"/>
    <cellStyle name="Note 2 4 2 6 2" xfId="24651" xr:uid="{00000000-0005-0000-0000-00004C600000}"/>
    <cellStyle name="Note 2 4 2 6 2 2" xfId="24652" xr:uid="{00000000-0005-0000-0000-00004D600000}"/>
    <cellStyle name="Note 2 4 2 6 2 2 2" xfId="24653" xr:uid="{00000000-0005-0000-0000-00004E600000}"/>
    <cellStyle name="Note 2 4 2 6 2 3" xfId="24654" xr:uid="{00000000-0005-0000-0000-00004F600000}"/>
    <cellStyle name="Note 2 4 2 6 3" xfId="24655" xr:uid="{00000000-0005-0000-0000-000050600000}"/>
    <cellStyle name="Note 2 4 2 6 3 2" xfId="24656" xr:uid="{00000000-0005-0000-0000-000051600000}"/>
    <cellStyle name="Note 2 4 2 6 3 2 2" xfId="24657" xr:uid="{00000000-0005-0000-0000-000052600000}"/>
    <cellStyle name="Note 2 4 2 6 3 3" xfId="24658" xr:uid="{00000000-0005-0000-0000-000053600000}"/>
    <cellStyle name="Note 2 4 2 6 4" xfId="24659" xr:uid="{00000000-0005-0000-0000-000054600000}"/>
    <cellStyle name="Note 2 4 2 6 4 2" xfId="24660" xr:uid="{00000000-0005-0000-0000-000055600000}"/>
    <cellStyle name="Note 2 4 2 6 4 2 2" xfId="24661" xr:uid="{00000000-0005-0000-0000-000056600000}"/>
    <cellStyle name="Note 2 4 2 6 4 3" xfId="24662" xr:uid="{00000000-0005-0000-0000-000057600000}"/>
    <cellStyle name="Note 2 4 2 6 5" xfId="24663" xr:uid="{00000000-0005-0000-0000-000058600000}"/>
    <cellStyle name="Note 2 4 2 6 5 2" xfId="24664" xr:uid="{00000000-0005-0000-0000-000059600000}"/>
    <cellStyle name="Note 2 4 2 6 6" xfId="24665" xr:uid="{00000000-0005-0000-0000-00005A600000}"/>
    <cellStyle name="Note 2 4 2 6 6 2" xfId="24666" xr:uid="{00000000-0005-0000-0000-00005B600000}"/>
    <cellStyle name="Note 2 4 2 6 7" xfId="24667" xr:uid="{00000000-0005-0000-0000-00005C600000}"/>
    <cellStyle name="Note 2 4 2 7" xfId="24668" xr:uid="{00000000-0005-0000-0000-00005D600000}"/>
    <cellStyle name="Note 2 4 2 7 2" xfId="24669" xr:uid="{00000000-0005-0000-0000-00005E600000}"/>
    <cellStyle name="Note 2 4 2 7 2 2" xfId="24670" xr:uid="{00000000-0005-0000-0000-00005F600000}"/>
    <cellStyle name="Note 2 4 2 7 3" xfId="24671" xr:uid="{00000000-0005-0000-0000-000060600000}"/>
    <cellStyle name="Note 2 4 2 8" xfId="24672" xr:uid="{00000000-0005-0000-0000-000061600000}"/>
    <cellStyle name="Note 2 4 2 8 2" xfId="24673" xr:uid="{00000000-0005-0000-0000-000062600000}"/>
    <cellStyle name="Note 2 4 2 8 2 2" xfId="24674" xr:uid="{00000000-0005-0000-0000-000063600000}"/>
    <cellStyle name="Note 2 4 2 8 3" xfId="24675" xr:uid="{00000000-0005-0000-0000-000064600000}"/>
    <cellStyle name="Note 2 4 3" xfId="24676" xr:uid="{00000000-0005-0000-0000-000065600000}"/>
    <cellStyle name="Note 2 4 3 10" xfId="24677" xr:uid="{00000000-0005-0000-0000-000066600000}"/>
    <cellStyle name="Note 2 4 3 2" xfId="24678" xr:uid="{00000000-0005-0000-0000-000067600000}"/>
    <cellStyle name="Note 2 4 3 2 2" xfId="24679" xr:uid="{00000000-0005-0000-0000-000068600000}"/>
    <cellStyle name="Note 2 4 3 2 3" xfId="24680" xr:uid="{00000000-0005-0000-0000-000069600000}"/>
    <cellStyle name="Note 2 4 3 2 3 2" xfId="24681" xr:uid="{00000000-0005-0000-0000-00006A600000}"/>
    <cellStyle name="Note 2 4 3 2 3 3" xfId="24682" xr:uid="{00000000-0005-0000-0000-00006B600000}"/>
    <cellStyle name="Note 2 4 3 2 4" xfId="24683" xr:uid="{00000000-0005-0000-0000-00006C600000}"/>
    <cellStyle name="Note 2 4 3 2 4 2" xfId="24684" xr:uid="{00000000-0005-0000-0000-00006D600000}"/>
    <cellStyle name="Note 2 4 3 2 4 2 2" xfId="24685" xr:uid="{00000000-0005-0000-0000-00006E600000}"/>
    <cellStyle name="Note 2 4 3 2 4 3" xfId="24686" xr:uid="{00000000-0005-0000-0000-00006F600000}"/>
    <cellStyle name="Note 2 4 3 2 5" xfId="24687" xr:uid="{00000000-0005-0000-0000-000070600000}"/>
    <cellStyle name="Note 2 4 3 2 5 2" xfId="24688" xr:uid="{00000000-0005-0000-0000-000071600000}"/>
    <cellStyle name="Note 2 4 3 2 5 2 2" xfId="24689" xr:uid="{00000000-0005-0000-0000-000072600000}"/>
    <cellStyle name="Note 2 4 3 2 5 3" xfId="24690" xr:uid="{00000000-0005-0000-0000-000073600000}"/>
    <cellStyle name="Note 2 4 3 2 6" xfId="24691" xr:uid="{00000000-0005-0000-0000-000074600000}"/>
    <cellStyle name="Note 2 4 3 2 6 2" xfId="24692" xr:uid="{00000000-0005-0000-0000-000075600000}"/>
    <cellStyle name="Note 2 4 3 2 6 2 2" xfId="24693" xr:uid="{00000000-0005-0000-0000-000076600000}"/>
    <cellStyle name="Note 2 4 3 2 6 3" xfId="24694" xr:uid="{00000000-0005-0000-0000-000077600000}"/>
    <cellStyle name="Note 2 4 3 2 7" xfId="24695" xr:uid="{00000000-0005-0000-0000-000078600000}"/>
    <cellStyle name="Note 2 4 3 2 7 2" xfId="24696" xr:uid="{00000000-0005-0000-0000-000079600000}"/>
    <cellStyle name="Note 2 4 3 2 8" xfId="24697" xr:uid="{00000000-0005-0000-0000-00007A600000}"/>
    <cellStyle name="Note 2 4 3 2 8 2" xfId="24698" xr:uid="{00000000-0005-0000-0000-00007B600000}"/>
    <cellStyle name="Note 2 4 3 2 9" xfId="24699" xr:uid="{00000000-0005-0000-0000-00007C600000}"/>
    <cellStyle name="Note 2 4 3 3" xfId="24700" xr:uid="{00000000-0005-0000-0000-00007D600000}"/>
    <cellStyle name="Note 2 4 3 4" xfId="24701" xr:uid="{00000000-0005-0000-0000-00007E600000}"/>
    <cellStyle name="Note 2 4 3 4 2" xfId="24702" xr:uid="{00000000-0005-0000-0000-00007F600000}"/>
    <cellStyle name="Note 2 4 3 4 3" xfId="24703" xr:uid="{00000000-0005-0000-0000-000080600000}"/>
    <cellStyle name="Note 2 4 3 5" xfId="24704" xr:uid="{00000000-0005-0000-0000-000081600000}"/>
    <cellStyle name="Note 2 4 3 5 2" xfId="24705" xr:uid="{00000000-0005-0000-0000-000082600000}"/>
    <cellStyle name="Note 2 4 3 5 2 2" xfId="24706" xr:uid="{00000000-0005-0000-0000-000083600000}"/>
    <cellStyle name="Note 2 4 3 5 3" xfId="24707" xr:uid="{00000000-0005-0000-0000-000084600000}"/>
    <cellStyle name="Note 2 4 3 6" xfId="24708" xr:uid="{00000000-0005-0000-0000-000085600000}"/>
    <cellStyle name="Note 2 4 3 6 2" xfId="24709" xr:uid="{00000000-0005-0000-0000-000086600000}"/>
    <cellStyle name="Note 2 4 3 6 2 2" xfId="24710" xr:uid="{00000000-0005-0000-0000-000087600000}"/>
    <cellStyle name="Note 2 4 3 6 3" xfId="24711" xr:uid="{00000000-0005-0000-0000-000088600000}"/>
    <cellStyle name="Note 2 4 3 7" xfId="24712" xr:uid="{00000000-0005-0000-0000-000089600000}"/>
    <cellStyle name="Note 2 4 3 7 2" xfId="24713" xr:uid="{00000000-0005-0000-0000-00008A600000}"/>
    <cellStyle name="Note 2 4 3 7 2 2" xfId="24714" xr:uid="{00000000-0005-0000-0000-00008B600000}"/>
    <cellStyle name="Note 2 4 3 7 3" xfId="24715" xr:uid="{00000000-0005-0000-0000-00008C600000}"/>
    <cellStyle name="Note 2 4 3 8" xfId="24716" xr:uid="{00000000-0005-0000-0000-00008D600000}"/>
    <cellStyle name="Note 2 4 3 8 2" xfId="24717" xr:uid="{00000000-0005-0000-0000-00008E600000}"/>
    <cellStyle name="Note 2 4 3 9" xfId="24718" xr:uid="{00000000-0005-0000-0000-00008F600000}"/>
    <cellStyle name="Note 2 4 3 9 2" xfId="24719" xr:uid="{00000000-0005-0000-0000-000090600000}"/>
    <cellStyle name="Note 2 4 4" xfId="24720" xr:uid="{00000000-0005-0000-0000-000091600000}"/>
    <cellStyle name="Note 2 4 4 2" xfId="24721" xr:uid="{00000000-0005-0000-0000-000092600000}"/>
    <cellStyle name="Note 2 4 4 2 10" xfId="24722" xr:uid="{00000000-0005-0000-0000-000093600000}"/>
    <cellStyle name="Note 2 4 4 2 2" xfId="24723" xr:uid="{00000000-0005-0000-0000-000094600000}"/>
    <cellStyle name="Note 2 4 4 2 3" xfId="24724" xr:uid="{00000000-0005-0000-0000-000095600000}"/>
    <cellStyle name="Note 2 4 4 2 4" xfId="24725" xr:uid="{00000000-0005-0000-0000-000096600000}"/>
    <cellStyle name="Note 2 4 4 2 4 2" xfId="24726" xr:uid="{00000000-0005-0000-0000-000097600000}"/>
    <cellStyle name="Note 2 4 4 2 4 2 2" xfId="24727" xr:uid="{00000000-0005-0000-0000-000098600000}"/>
    <cellStyle name="Note 2 4 4 2 4 3" xfId="24728" xr:uid="{00000000-0005-0000-0000-000099600000}"/>
    <cellStyle name="Note 2 4 4 2 5" xfId="24729" xr:uid="{00000000-0005-0000-0000-00009A600000}"/>
    <cellStyle name="Note 2 4 4 2 5 2" xfId="24730" xr:uid="{00000000-0005-0000-0000-00009B600000}"/>
    <cellStyle name="Note 2 4 4 2 5 2 2" xfId="24731" xr:uid="{00000000-0005-0000-0000-00009C600000}"/>
    <cellStyle name="Note 2 4 4 2 5 3" xfId="24732" xr:uid="{00000000-0005-0000-0000-00009D600000}"/>
    <cellStyle name="Note 2 4 4 2 6" xfId="24733" xr:uid="{00000000-0005-0000-0000-00009E600000}"/>
    <cellStyle name="Note 2 4 4 2 6 2" xfId="24734" xr:uid="{00000000-0005-0000-0000-00009F600000}"/>
    <cellStyle name="Note 2 4 4 2 6 2 2" xfId="24735" xr:uid="{00000000-0005-0000-0000-0000A0600000}"/>
    <cellStyle name="Note 2 4 4 2 6 3" xfId="24736" xr:uid="{00000000-0005-0000-0000-0000A1600000}"/>
    <cellStyle name="Note 2 4 4 2 7" xfId="24737" xr:uid="{00000000-0005-0000-0000-0000A2600000}"/>
    <cellStyle name="Note 2 4 4 2 7 2" xfId="24738" xr:uid="{00000000-0005-0000-0000-0000A3600000}"/>
    <cellStyle name="Note 2 4 4 2 8" xfId="24739" xr:uid="{00000000-0005-0000-0000-0000A4600000}"/>
    <cellStyle name="Note 2 4 4 2 8 2" xfId="24740" xr:uid="{00000000-0005-0000-0000-0000A5600000}"/>
    <cellStyle name="Note 2 4 4 2 9" xfId="24741" xr:uid="{00000000-0005-0000-0000-0000A6600000}"/>
    <cellStyle name="Note 2 4 4 3" xfId="24742" xr:uid="{00000000-0005-0000-0000-0000A7600000}"/>
    <cellStyle name="Note 2 4 4 4" xfId="24743" xr:uid="{00000000-0005-0000-0000-0000A8600000}"/>
    <cellStyle name="Note 2 4 4 4 2" xfId="24744" xr:uid="{00000000-0005-0000-0000-0000A9600000}"/>
    <cellStyle name="Note 2 4 4 4 2 2" xfId="24745" xr:uid="{00000000-0005-0000-0000-0000AA600000}"/>
    <cellStyle name="Note 2 4 4 4 3" xfId="24746" xr:uid="{00000000-0005-0000-0000-0000AB600000}"/>
    <cellStyle name="Note 2 4 4 5" xfId="24747" xr:uid="{00000000-0005-0000-0000-0000AC600000}"/>
    <cellStyle name="Note 2 4 4 5 2" xfId="24748" xr:uid="{00000000-0005-0000-0000-0000AD600000}"/>
    <cellStyle name="Note 2 4 4 5 2 2" xfId="24749" xr:uid="{00000000-0005-0000-0000-0000AE600000}"/>
    <cellStyle name="Note 2 4 4 5 3" xfId="24750" xr:uid="{00000000-0005-0000-0000-0000AF600000}"/>
    <cellStyle name="Note 2 4 5" xfId="24751" xr:uid="{00000000-0005-0000-0000-0000B0600000}"/>
    <cellStyle name="Note 2 4 5 2" xfId="24752" xr:uid="{00000000-0005-0000-0000-0000B1600000}"/>
    <cellStyle name="Note 2 4 5 3" xfId="24753" xr:uid="{00000000-0005-0000-0000-0000B2600000}"/>
    <cellStyle name="Note 2 4 5 3 2" xfId="24754" xr:uid="{00000000-0005-0000-0000-0000B3600000}"/>
    <cellStyle name="Note 2 4 5 3 3" xfId="24755" xr:uid="{00000000-0005-0000-0000-0000B4600000}"/>
    <cellStyle name="Note 2 4 5 4" xfId="24756" xr:uid="{00000000-0005-0000-0000-0000B5600000}"/>
    <cellStyle name="Note 2 4 5 4 2" xfId="24757" xr:uid="{00000000-0005-0000-0000-0000B6600000}"/>
    <cellStyle name="Note 2 4 5 4 2 2" xfId="24758" xr:uid="{00000000-0005-0000-0000-0000B7600000}"/>
    <cellStyle name="Note 2 4 5 4 3" xfId="24759" xr:uid="{00000000-0005-0000-0000-0000B8600000}"/>
    <cellStyle name="Note 2 4 5 5" xfId="24760" xr:uid="{00000000-0005-0000-0000-0000B9600000}"/>
    <cellStyle name="Note 2 4 5 5 2" xfId="24761" xr:uid="{00000000-0005-0000-0000-0000BA600000}"/>
    <cellStyle name="Note 2 4 5 5 2 2" xfId="24762" xr:uid="{00000000-0005-0000-0000-0000BB600000}"/>
    <cellStyle name="Note 2 4 5 5 3" xfId="24763" xr:uid="{00000000-0005-0000-0000-0000BC600000}"/>
    <cellStyle name="Note 2 4 5 6" xfId="24764" xr:uid="{00000000-0005-0000-0000-0000BD600000}"/>
    <cellStyle name="Note 2 4 5 6 2" xfId="24765" xr:uid="{00000000-0005-0000-0000-0000BE600000}"/>
    <cellStyle name="Note 2 4 5 6 2 2" xfId="24766" xr:uid="{00000000-0005-0000-0000-0000BF600000}"/>
    <cellStyle name="Note 2 4 5 6 3" xfId="24767" xr:uid="{00000000-0005-0000-0000-0000C0600000}"/>
    <cellStyle name="Note 2 4 5 7" xfId="24768" xr:uid="{00000000-0005-0000-0000-0000C1600000}"/>
    <cellStyle name="Note 2 4 5 7 2" xfId="24769" xr:uid="{00000000-0005-0000-0000-0000C2600000}"/>
    <cellStyle name="Note 2 4 5 8" xfId="24770" xr:uid="{00000000-0005-0000-0000-0000C3600000}"/>
    <cellStyle name="Note 2 4 5 8 2" xfId="24771" xr:uid="{00000000-0005-0000-0000-0000C4600000}"/>
    <cellStyle name="Note 2 4 5 9" xfId="24772" xr:uid="{00000000-0005-0000-0000-0000C5600000}"/>
    <cellStyle name="Note 2 4 6" xfId="24773" xr:uid="{00000000-0005-0000-0000-0000C6600000}"/>
    <cellStyle name="Note 2 4 6 2" xfId="24774" xr:uid="{00000000-0005-0000-0000-0000C7600000}"/>
    <cellStyle name="Note 2 4 6 3" xfId="24775" xr:uid="{00000000-0005-0000-0000-0000C8600000}"/>
    <cellStyle name="Note 2 4 7" xfId="24776" xr:uid="{00000000-0005-0000-0000-0000C9600000}"/>
    <cellStyle name="Note 2 4 8" xfId="24777" xr:uid="{00000000-0005-0000-0000-0000CA600000}"/>
    <cellStyle name="Note 2 4 8 2" xfId="24778" xr:uid="{00000000-0005-0000-0000-0000CB600000}"/>
    <cellStyle name="Note 2 4 8 2 2" xfId="24779" xr:uid="{00000000-0005-0000-0000-0000CC600000}"/>
    <cellStyle name="Note 2 4 8 3" xfId="24780" xr:uid="{00000000-0005-0000-0000-0000CD600000}"/>
    <cellStyle name="Note 2 4 8 4" xfId="24781" xr:uid="{00000000-0005-0000-0000-0000CE600000}"/>
    <cellStyle name="Note 2 4 8 5" xfId="24782" xr:uid="{00000000-0005-0000-0000-0000CF600000}"/>
    <cellStyle name="Note 2 4 9" xfId="24783" xr:uid="{00000000-0005-0000-0000-0000D0600000}"/>
    <cellStyle name="Note 2 4 9 2" xfId="24784" xr:uid="{00000000-0005-0000-0000-0000D1600000}"/>
    <cellStyle name="Note 2 4 9 2 2" xfId="24785" xr:uid="{00000000-0005-0000-0000-0000D2600000}"/>
    <cellStyle name="Note 2 4 9 3" xfId="24786" xr:uid="{00000000-0005-0000-0000-0000D3600000}"/>
    <cellStyle name="Note 2 5" xfId="24787" xr:uid="{00000000-0005-0000-0000-0000D4600000}"/>
    <cellStyle name="Note 2 5 10" xfId="24788" xr:uid="{00000000-0005-0000-0000-0000D5600000}"/>
    <cellStyle name="Note 2 5 10 2" xfId="24789" xr:uid="{00000000-0005-0000-0000-0000D6600000}"/>
    <cellStyle name="Note 2 5 10 2 2" xfId="24790" xr:uid="{00000000-0005-0000-0000-0000D7600000}"/>
    <cellStyle name="Note 2 5 10 3" xfId="24791" xr:uid="{00000000-0005-0000-0000-0000D8600000}"/>
    <cellStyle name="Note 2 5 11" xfId="24792" xr:uid="{00000000-0005-0000-0000-0000D9600000}"/>
    <cellStyle name="Note 2 5 11 2" xfId="24793" xr:uid="{00000000-0005-0000-0000-0000DA600000}"/>
    <cellStyle name="Note 2 5 12" xfId="24794" xr:uid="{00000000-0005-0000-0000-0000DB600000}"/>
    <cellStyle name="Note 2 5 12 2" xfId="24795" xr:uid="{00000000-0005-0000-0000-0000DC600000}"/>
    <cellStyle name="Note 2 5 13" xfId="24796" xr:uid="{00000000-0005-0000-0000-0000DD600000}"/>
    <cellStyle name="Note 2 5 14" xfId="24797" xr:uid="{00000000-0005-0000-0000-0000DE600000}"/>
    <cellStyle name="Note 2 5 15" xfId="24798" xr:uid="{00000000-0005-0000-0000-0000DF600000}"/>
    <cellStyle name="Note 2 5 2" xfId="24799" xr:uid="{00000000-0005-0000-0000-0000E0600000}"/>
    <cellStyle name="Note 2 5 2 2" xfId="24800" xr:uid="{00000000-0005-0000-0000-0000E1600000}"/>
    <cellStyle name="Note 2 5 2 2 2" xfId="24801" xr:uid="{00000000-0005-0000-0000-0000E2600000}"/>
    <cellStyle name="Note 2 5 2 2 3" xfId="24802" xr:uid="{00000000-0005-0000-0000-0000E3600000}"/>
    <cellStyle name="Note 2 5 2 2 3 2" xfId="24803" xr:uid="{00000000-0005-0000-0000-0000E4600000}"/>
    <cellStyle name="Note 2 5 2 2 3 3" xfId="24804" xr:uid="{00000000-0005-0000-0000-0000E5600000}"/>
    <cellStyle name="Note 2 5 2 2 4" xfId="24805" xr:uid="{00000000-0005-0000-0000-0000E6600000}"/>
    <cellStyle name="Note 2 5 2 2 4 2" xfId="24806" xr:uid="{00000000-0005-0000-0000-0000E7600000}"/>
    <cellStyle name="Note 2 5 2 2 4 2 2" xfId="24807" xr:uid="{00000000-0005-0000-0000-0000E8600000}"/>
    <cellStyle name="Note 2 5 2 2 4 3" xfId="24808" xr:uid="{00000000-0005-0000-0000-0000E9600000}"/>
    <cellStyle name="Note 2 5 2 2 5" xfId="24809" xr:uid="{00000000-0005-0000-0000-0000EA600000}"/>
    <cellStyle name="Note 2 5 2 2 5 2" xfId="24810" xr:uid="{00000000-0005-0000-0000-0000EB600000}"/>
    <cellStyle name="Note 2 5 2 2 5 2 2" xfId="24811" xr:uid="{00000000-0005-0000-0000-0000EC600000}"/>
    <cellStyle name="Note 2 5 2 2 5 3" xfId="24812" xr:uid="{00000000-0005-0000-0000-0000ED600000}"/>
    <cellStyle name="Note 2 5 2 2 6" xfId="24813" xr:uid="{00000000-0005-0000-0000-0000EE600000}"/>
    <cellStyle name="Note 2 5 2 2 6 2" xfId="24814" xr:uid="{00000000-0005-0000-0000-0000EF600000}"/>
    <cellStyle name="Note 2 5 2 2 6 2 2" xfId="24815" xr:uid="{00000000-0005-0000-0000-0000F0600000}"/>
    <cellStyle name="Note 2 5 2 2 6 3" xfId="24816" xr:uid="{00000000-0005-0000-0000-0000F1600000}"/>
    <cellStyle name="Note 2 5 2 2 7" xfId="24817" xr:uid="{00000000-0005-0000-0000-0000F2600000}"/>
    <cellStyle name="Note 2 5 2 2 7 2" xfId="24818" xr:uid="{00000000-0005-0000-0000-0000F3600000}"/>
    <cellStyle name="Note 2 5 2 2 8" xfId="24819" xr:uid="{00000000-0005-0000-0000-0000F4600000}"/>
    <cellStyle name="Note 2 5 2 2 8 2" xfId="24820" xr:uid="{00000000-0005-0000-0000-0000F5600000}"/>
    <cellStyle name="Note 2 5 2 2 9" xfId="24821" xr:uid="{00000000-0005-0000-0000-0000F6600000}"/>
    <cellStyle name="Note 2 5 2 3" xfId="24822" xr:uid="{00000000-0005-0000-0000-0000F7600000}"/>
    <cellStyle name="Note 2 5 2 3 2" xfId="24823" xr:uid="{00000000-0005-0000-0000-0000F8600000}"/>
    <cellStyle name="Note 2 5 2 3 3" xfId="24824" xr:uid="{00000000-0005-0000-0000-0000F9600000}"/>
    <cellStyle name="Note 2 5 2 3 3 2" xfId="24825" xr:uid="{00000000-0005-0000-0000-0000FA600000}"/>
    <cellStyle name="Note 2 5 2 3 3 3" xfId="24826" xr:uid="{00000000-0005-0000-0000-0000FB600000}"/>
    <cellStyle name="Note 2 5 2 3 4" xfId="24827" xr:uid="{00000000-0005-0000-0000-0000FC600000}"/>
    <cellStyle name="Note 2 5 2 3 4 2" xfId="24828" xr:uid="{00000000-0005-0000-0000-0000FD600000}"/>
    <cellStyle name="Note 2 5 2 3 4 2 2" xfId="24829" xr:uid="{00000000-0005-0000-0000-0000FE600000}"/>
    <cellStyle name="Note 2 5 2 3 4 3" xfId="24830" xr:uid="{00000000-0005-0000-0000-0000FF600000}"/>
    <cellStyle name="Note 2 5 2 3 5" xfId="24831" xr:uid="{00000000-0005-0000-0000-000000610000}"/>
    <cellStyle name="Note 2 5 2 3 5 2" xfId="24832" xr:uid="{00000000-0005-0000-0000-000001610000}"/>
    <cellStyle name="Note 2 5 2 3 5 2 2" xfId="24833" xr:uid="{00000000-0005-0000-0000-000002610000}"/>
    <cellStyle name="Note 2 5 2 3 5 3" xfId="24834" xr:uid="{00000000-0005-0000-0000-000003610000}"/>
    <cellStyle name="Note 2 5 2 3 6" xfId="24835" xr:uid="{00000000-0005-0000-0000-000004610000}"/>
    <cellStyle name="Note 2 5 2 3 6 2" xfId="24836" xr:uid="{00000000-0005-0000-0000-000005610000}"/>
    <cellStyle name="Note 2 5 2 3 6 2 2" xfId="24837" xr:uid="{00000000-0005-0000-0000-000006610000}"/>
    <cellStyle name="Note 2 5 2 3 6 3" xfId="24838" xr:uid="{00000000-0005-0000-0000-000007610000}"/>
    <cellStyle name="Note 2 5 2 3 7" xfId="24839" xr:uid="{00000000-0005-0000-0000-000008610000}"/>
    <cellStyle name="Note 2 5 2 3 7 2" xfId="24840" xr:uid="{00000000-0005-0000-0000-000009610000}"/>
    <cellStyle name="Note 2 5 2 3 8" xfId="24841" xr:uid="{00000000-0005-0000-0000-00000A610000}"/>
    <cellStyle name="Note 2 5 2 3 8 2" xfId="24842" xr:uid="{00000000-0005-0000-0000-00000B610000}"/>
    <cellStyle name="Note 2 5 2 3 9" xfId="24843" xr:uid="{00000000-0005-0000-0000-00000C610000}"/>
    <cellStyle name="Note 2 5 2 4" xfId="24844" xr:uid="{00000000-0005-0000-0000-00000D610000}"/>
    <cellStyle name="Note 2 5 2 4 2" xfId="24845" xr:uid="{00000000-0005-0000-0000-00000E610000}"/>
    <cellStyle name="Note 2 5 2 4 3" xfId="24846" xr:uid="{00000000-0005-0000-0000-00000F610000}"/>
    <cellStyle name="Note 2 5 2 4 3 2" xfId="24847" xr:uid="{00000000-0005-0000-0000-000010610000}"/>
    <cellStyle name="Note 2 5 2 4 3 2 2" xfId="24848" xr:uid="{00000000-0005-0000-0000-000011610000}"/>
    <cellStyle name="Note 2 5 2 4 3 3" xfId="24849" xr:uid="{00000000-0005-0000-0000-000012610000}"/>
    <cellStyle name="Note 2 5 2 4 4" xfId="24850" xr:uid="{00000000-0005-0000-0000-000013610000}"/>
    <cellStyle name="Note 2 5 2 4 4 2" xfId="24851" xr:uid="{00000000-0005-0000-0000-000014610000}"/>
    <cellStyle name="Note 2 5 2 4 4 2 2" xfId="24852" xr:uid="{00000000-0005-0000-0000-000015610000}"/>
    <cellStyle name="Note 2 5 2 4 4 3" xfId="24853" xr:uid="{00000000-0005-0000-0000-000016610000}"/>
    <cellStyle name="Note 2 5 2 4 5" xfId="24854" xr:uid="{00000000-0005-0000-0000-000017610000}"/>
    <cellStyle name="Note 2 5 2 4 5 2" xfId="24855" xr:uid="{00000000-0005-0000-0000-000018610000}"/>
    <cellStyle name="Note 2 5 2 4 5 2 2" xfId="24856" xr:uid="{00000000-0005-0000-0000-000019610000}"/>
    <cellStyle name="Note 2 5 2 4 5 3" xfId="24857" xr:uid="{00000000-0005-0000-0000-00001A610000}"/>
    <cellStyle name="Note 2 5 2 4 6" xfId="24858" xr:uid="{00000000-0005-0000-0000-00001B610000}"/>
    <cellStyle name="Note 2 5 2 4 6 2" xfId="24859" xr:uid="{00000000-0005-0000-0000-00001C610000}"/>
    <cellStyle name="Note 2 5 2 4 7" xfId="24860" xr:uid="{00000000-0005-0000-0000-00001D610000}"/>
    <cellStyle name="Note 2 5 2 4 7 2" xfId="24861" xr:uid="{00000000-0005-0000-0000-00001E610000}"/>
    <cellStyle name="Note 2 5 2 4 8" xfId="24862" xr:uid="{00000000-0005-0000-0000-00001F610000}"/>
    <cellStyle name="Note 2 5 2 4 9" xfId="24863" xr:uid="{00000000-0005-0000-0000-000020610000}"/>
    <cellStyle name="Note 2 5 2 5" xfId="24864" xr:uid="{00000000-0005-0000-0000-000021610000}"/>
    <cellStyle name="Note 2 5 2 5 2" xfId="24865" xr:uid="{00000000-0005-0000-0000-000022610000}"/>
    <cellStyle name="Note 2 5 2 5 3" xfId="24866" xr:uid="{00000000-0005-0000-0000-000023610000}"/>
    <cellStyle name="Note 2 5 2 6" xfId="24867" xr:uid="{00000000-0005-0000-0000-000024610000}"/>
    <cellStyle name="Note 2 5 2 6 2" xfId="24868" xr:uid="{00000000-0005-0000-0000-000025610000}"/>
    <cellStyle name="Note 2 5 2 6 2 2" xfId="24869" xr:uid="{00000000-0005-0000-0000-000026610000}"/>
    <cellStyle name="Note 2 5 2 6 2 2 2" xfId="24870" xr:uid="{00000000-0005-0000-0000-000027610000}"/>
    <cellStyle name="Note 2 5 2 6 2 3" xfId="24871" xr:uid="{00000000-0005-0000-0000-000028610000}"/>
    <cellStyle name="Note 2 5 2 6 3" xfId="24872" xr:uid="{00000000-0005-0000-0000-000029610000}"/>
    <cellStyle name="Note 2 5 2 6 3 2" xfId="24873" xr:uid="{00000000-0005-0000-0000-00002A610000}"/>
    <cellStyle name="Note 2 5 2 6 3 2 2" xfId="24874" xr:uid="{00000000-0005-0000-0000-00002B610000}"/>
    <cellStyle name="Note 2 5 2 6 3 3" xfId="24875" xr:uid="{00000000-0005-0000-0000-00002C610000}"/>
    <cellStyle name="Note 2 5 2 6 4" xfId="24876" xr:uid="{00000000-0005-0000-0000-00002D610000}"/>
    <cellStyle name="Note 2 5 2 6 4 2" xfId="24877" xr:uid="{00000000-0005-0000-0000-00002E610000}"/>
    <cellStyle name="Note 2 5 2 6 4 2 2" xfId="24878" xr:uid="{00000000-0005-0000-0000-00002F610000}"/>
    <cellStyle name="Note 2 5 2 6 4 3" xfId="24879" xr:uid="{00000000-0005-0000-0000-000030610000}"/>
    <cellStyle name="Note 2 5 2 6 5" xfId="24880" xr:uid="{00000000-0005-0000-0000-000031610000}"/>
    <cellStyle name="Note 2 5 2 6 5 2" xfId="24881" xr:uid="{00000000-0005-0000-0000-000032610000}"/>
    <cellStyle name="Note 2 5 2 6 6" xfId="24882" xr:uid="{00000000-0005-0000-0000-000033610000}"/>
    <cellStyle name="Note 2 5 2 6 6 2" xfId="24883" xr:uid="{00000000-0005-0000-0000-000034610000}"/>
    <cellStyle name="Note 2 5 2 6 7" xfId="24884" xr:uid="{00000000-0005-0000-0000-000035610000}"/>
    <cellStyle name="Note 2 5 2 7" xfId="24885" xr:uid="{00000000-0005-0000-0000-000036610000}"/>
    <cellStyle name="Note 2 5 2 7 2" xfId="24886" xr:uid="{00000000-0005-0000-0000-000037610000}"/>
    <cellStyle name="Note 2 5 2 7 2 2" xfId="24887" xr:uid="{00000000-0005-0000-0000-000038610000}"/>
    <cellStyle name="Note 2 5 2 7 3" xfId="24888" xr:uid="{00000000-0005-0000-0000-000039610000}"/>
    <cellStyle name="Note 2 5 2 8" xfId="24889" xr:uid="{00000000-0005-0000-0000-00003A610000}"/>
    <cellStyle name="Note 2 5 2 8 2" xfId="24890" xr:uid="{00000000-0005-0000-0000-00003B610000}"/>
    <cellStyle name="Note 2 5 2 8 2 2" xfId="24891" xr:uid="{00000000-0005-0000-0000-00003C610000}"/>
    <cellStyle name="Note 2 5 2 8 3" xfId="24892" xr:uid="{00000000-0005-0000-0000-00003D610000}"/>
    <cellStyle name="Note 2 5 3" xfId="24893" xr:uid="{00000000-0005-0000-0000-00003E610000}"/>
    <cellStyle name="Note 2 5 3 10" xfId="24894" xr:uid="{00000000-0005-0000-0000-00003F610000}"/>
    <cellStyle name="Note 2 5 3 2" xfId="24895" xr:uid="{00000000-0005-0000-0000-000040610000}"/>
    <cellStyle name="Note 2 5 3 2 2" xfId="24896" xr:uid="{00000000-0005-0000-0000-000041610000}"/>
    <cellStyle name="Note 2 5 3 2 3" xfId="24897" xr:uid="{00000000-0005-0000-0000-000042610000}"/>
    <cellStyle name="Note 2 5 3 2 3 2" xfId="24898" xr:uid="{00000000-0005-0000-0000-000043610000}"/>
    <cellStyle name="Note 2 5 3 2 3 3" xfId="24899" xr:uid="{00000000-0005-0000-0000-000044610000}"/>
    <cellStyle name="Note 2 5 3 2 4" xfId="24900" xr:uid="{00000000-0005-0000-0000-000045610000}"/>
    <cellStyle name="Note 2 5 3 2 4 2" xfId="24901" xr:uid="{00000000-0005-0000-0000-000046610000}"/>
    <cellStyle name="Note 2 5 3 2 4 2 2" xfId="24902" xr:uid="{00000000-0005-0000-0000-000047610000}"/>
    <cellStyle name="Note 2 5 3 2 4 3" xfId="24903" xr:uid="{00000000-0005-0000-0000-000048610000}"/>
    <cellStyle name="Note 2 5 3 2 5" xfId="24904" xr:uid="{00000000-0005-0000-0000-000049610000}"/>
    <cellStyle name="Note 2 5 3 2 5 2" xfId="24905" xr:uid="{00000000-0005-0000-0000-00004A610000}"/>
    <cellStyle name="Note 2 5 3 2 5 2 2" xfId="24906" xr:uid="{00000000-0005-0000-0000-00004B610000}"/>
    <cellStyle name="Note 2 5 3 2 5 3" xfId="24907" xr:uid="{00000000-0005-0000-0000-00004C610000}"/>
    <cellStyle name="Note 2 5 3 2 6" xfId="24908" xr:uid="{00000000-0005-0000-0000-00004D610000}"/>
    <cellStyle name="Note 2 5 3 2 6 2" xfId="24909" xr:uid="{00000000-0005-0000-0000-00004E610000}"/>
    <cellStyle name="Note 2 5 3 2 6 2 2" xfId="24910" xr:uid="{00000000-0005-0000-0000-00004F610000}"/>
    <cellStyle name="Note 2 5 3 2 6 3" xfId="24911" xr:uid="{00000000-0005-0000-0000-000050610000}"/>
    <cellStyle name="Note 2 5 3 2 7" xfId="24912" xr:uid="{00000000-0005-0000-0000-000051610000}"/>
    <cellStyle name="Note 2 5 3 2 7 2" xfId="24913" xr:uid="{00000000-0005-0000-0000-000052610000}"/>
    <cellStyle name="Note 2 5 3 2 8" xfId="24914" xr:uid="{00000000-0005-0000-0000-000053610000}"/>
    <cellStyle name="Note 2 5 3 2 8 2" xfId="24915" xr:uid="{00000000-0005-0000-0000-000054610000}"/>
    <cellStyle name="Note 2 5 3 2 9" xfId="24916" xr:uid="{00000000-0005-0000-0000-000055610000}"/>
    <cellStyle name="Note 2 5 3 3" xfId="24917" xr:uid="{00000000-0005-0000-0000-000056610000}"/>
    <cellStyle name="Note 2 5 3 4" xfId="24918" xr:uid="{00000000-0005-0000-0000-000057610000}"/>
    <cellStyle name="Note 2 5 3 4 2" xfId="24919" xr:uid="{00000000-0005-0000-0000-000058610000}"/>
    <cellStyle name="Note 2 5 3 4 3" xfId="24920" xr:uid="{00000000-0005-0000-0000-000059610000}"/>
    <cellStyle name="Note 2 5 3 5" xfId="24921" xr:uid="{00000000-0005-0000-0000-00005A610000}"/>
    <cellStyle name="Note 2 5 3 5 2" xfId="24922" xr:uid="{00000000-0005-0000-0000-00005B610000}"/>
    <cellStyle name="Note 2 5 3 5 2 2" xfId="24923" xr:uid="{00000000-0005-0000-0000-00005C610000}"/>
    <cellStyle name="Note 2 5 3 5 3" xfId="24924" xr:uid="{00000000-0005-0000-0000-00005D610000}"/>
    <cellStyle name="Note 2 5 3 6" xfId="24925" xr:uid="{00000000-0005-0000-0000-00005E610000}"/>
    <cellStyle name="Note 2 5 3 6 2" xfId="24926" xr:uid="{00000000-0005-0000-0000-00005F610000}"/>
    <cellStyle name="Note 2 5 3 6 2 2" xfId="24927" xr:uid="{00000000-0005-0000-0000-000060610000}"/>
    <cellStyle name="Note 2 5 3 6 3" xfId="24928" xr:uid="{00000000-0005-0000-0000-000061610000}"/>
    <cellStyle name="Note 2 5 3 7" xfId="24929" xr:uid="{00000000-0005-0000-0000-000062610000}"/>
    <cellStyle name="Note 2 5 3 7 2" xfId="24930" xr:uid="{00000000-0005-0000-0000-000063610000}"/>
    <cellStyle name="Note 2 5 3 7 2 2" xfId="24931" xr:uid="{00000000-0005-0000-0000-000064610000}"/>
    <cellStyle name="Note 2 5 3 7 3" xfId="24932" xr:uid="{00000000-0005-0000-0000-000065610000}"/>
    <cellStyle name="Note 2 5 3 8" xfId="24933" xr:uid="{00000000-0005-0000-0000-000066610000}"/>
    <cellStyle name="Note 2 5 3 8 2" xfId="24934" xr:uid="{00000000-0005-0000-0000-000067610000}"/>
    <cellStyle name="Note 2 5 3 9" xfId="24935" xr:uid="{00000000-0005-0000-0000-000068610000}"/>
    <cellStyle name="Note 2 5 3 9 2" xfId="24936" xr:uid="{00000000-0005-0000-0000-000069610000}"/>
    <cellStyle name="Note 2 5 4" xfId="24937" xr:uid="{00000000-0005-0000-0000-00006A610000}"/>
    <cellStyle name="Note 2 5 4 2" xfId="24938" xr:uid="{00000000-0005-0000-0000-00006B610000}"/>
    <cellStyle name="Note 2 5 4 2 10" xfId="24939" xr:uid="{00000000-0005-0000-0000-00006C610000}"/>
    <cellStyle name="Note 2 5 4 2 2" xfId="24940" xr:uid="{00000000-0005-0000-0000-00006D610000}"/>
    <cellStyle name="Note 2 5 4 2 3" xfId="24941" xr:uid="{00000000-0005-0000-0000-00006E610000}"/>
    <cellStyle name="Note 2 5 4 2 4" xfId="24942" xr:uid="{00000000-0005-0000-0000-00006F610000}"/>
    <cellStyle name="Note 2 5 4 2 4 2" xfId="24943" xr:uid="{00000000-0005-0000-0000-000070610000}"/>
    <cellStyle name="Note 2 5 4 2 4 2 2" xfId="24944" xr:uid="{00000000-0005-0000-0000-000071610000}"/>
    <cellStyle name="Note 2 5 4 2 4 3" xfId="24945" xr:uid="{00000000-0005-0000-0000-000072610000}"/>
    <cellStyle name="Note 2 5 4 2 5" xfId="24946" xr:uid="{00000000-0005-0000-0000-000073610000}"/>
    <cellStyle name="Note 2 5 4 2 5 2" xfId="24947" xr:uid="{00000000-0005-0000-0000-000074610000}"/>
    <cellStyle name="Note 2 5 4 2 5 2 2" xfId="24948" xr:uid="{00000000-0005-0000-0000-000075610000}"/>
    <cellStyle name="Note 2 5 4 2 5 3" xfId="24949" xr:uid="{00000000-0005-0000-0000-000076610000}"/>
    <cellStyle name="Note 2 5 4 2 6" xfId="24950" xr:uid="{00000000-0005-0000-0000-000077610000}"/>
    <cellStyle name="Note 2 5 4 2 6 2" xfId="24951" xr:uid="{00000000-0005-0000-0000-000078610000}"/>
    <cellStyle name="Note 2 5 4 2 6 2 2" xfId="24952" xr:uid="{00000000-0005-0000-0000-000079610000}"/>
    <cellStyle name="Note 2 5 4 2 6 3" xfId="24953" xr:uid="{00000000-0005-0000-0000-00007A610000}"/>
    <cellStyle name="Note 2 5 4 2 7" xfId="24954" xr:uid="{00000000-0005-0000-0000-00007B610000}"/>
    <cellStyle name="Note 2 5 4 2 7 2" xfId="24955" xr:uid="{00000000-0005-0000-0000-00007C610000}"/>
    <cellStyle name="Note 2 5 4 2 8" xfId="24956" xr:uid="{00000000-0005-0000-0000-00007D610000}"/>
    <cellStyle name="Note 2 5 4 2 8 2" xfId="24957" xr:uid="{00000000-0005-0000-0000-00007E610000}"/>
    <cellStyle name="Note 2 5 4 2 9" xfId="24958" xr:uid="{00000000-0005-0000-0000-00007F610000}"/>
    <cellStyle name="Note 2 5 4 3" xfId="24959" xr:uid="{00000000-0005-0000-0000-000080610000}"/>
    <cellStyle name="Note 2 5 4 4" xfId="24960" xr:uid="{00000000-0005-0000-0000-000081610000}"/>
    <cellStyle name="Note 2 5 4 4 2" xfId="24961" xr:uid="{00000000-0005-0000-0000-000082610000}"/>
    <cellStyle name="Note 2 5 4 4 2 2" xfId="24962" xr:uid="{00000000-0005-0000-0000-000083610000}"/>
    <cellStyle name="Note 2 5 4 4 3" xfId="24963" xr:uid="{00000000-0005-0000-0000-000084610000}"/>
    <cellStyle name="Note 2 5 4 5" xfId="24964" xr:uid="{00000000-0005-0000-0000-000085610000}"/>
    <cellStyle name="Note 2 5 4 5 2" xfId="24965" xr:uid="{00000000-0005-0000-0000-000086610000}"/>
    <cellStyle name="Note 2 5 4 5 2 2" xfId="24966" xr:uid="{00000000-0005-0000-0000-000087610000}"/>
    <cellStyle name="Note 2 5 4 5 3" xfId="24967" xr:uid="{00000000-0005-0000-0000-000088610000}"/>
    <cellStyle name="Note 2 5 5" xfId="24968" xr:uid="{00000000-0005-0000-0000-000089610000}"/>
    <cellStyle name="Note 2 5 5 2" xfId="24969" xr:uid="{00000000-0005-0000-0000-00008A610000}"/>
    <cellStyle name="Note 2 5 5 3" xfId="24970" xr:uid="{00000000-0005-0000-0000-00008B610000}"/>
    <cellStyle name="Note 2 5 5 3 2" xfId="24971" xr:uid="{00000000-0005-0000-0000-00008C610000}"/>
    <cellStyle name="Note 2 5 5 3 3" xfId="24972" xr:uid="{00000000-0005-0000-0000-00008D610000}"/>
    <cellStyle name="Note 2 5 5 4" xfId="24973" xr:uid="{00000000-0005-0000-0000-00008E610000}"/>
    <cellStyle name="Note 2 5 5 4 2" xfId="24974" xr:uid="{00000000-0005-0000-0000-00008F610000}"/>
    <cellStyle name="Note 2 5 5 4 2 2" xfId="24975" xr:uid="{00000000-0005-0000-0000-000090610000}"/>
    <cellStyle name="Note 2 5 5 4 3" xfId="24976" xr:uid="{00000000-0005-0000-0000-000091610000}"/>
    <cellStyle name="Note 2 5 5 5" xfId="24977" xr:uid="{00000000-0005-0000-0000-000092610000}"/>
    <cellStyle name="Note 2 5 5 5 2" xfId="24978" xr:uid="{00000000-0005-0000-0000-000093610000}"/>
    <cellStyle name="Note 2 5 5 5 2 2" xfId="24979" xr:uid="{00000000-0005-0000-0000-000094610000}"/>
    <cellStyle name="Note 2 5 5 5 3" xfId="24980" xr:uid="{00000000-0005-0000-0000-000095610000}"/>
    <cellStyle name="Note 2 5 5 6" xfId="24981" xr:uid="{00000000-0005-0000-0000-000096610000}"/>
    <cellStyle name="Note 2 5 5 6 2" xfId="24982" xr:uid="{00000000-0005-0000-0000-000097610000}"/>
    <cellStyle name="Note 2 5 5 6 2 2" xfId="24983" xr:uid="{00000000-0005-0000-0000-000098610000}"/>
    <cellStyle name="Note 2 5 5 6 3" xfId="24984" xr:uid="{00000000-0005-0000-0000-000099610000}"/>
    <cellStyle name="Note 2 5 5 7" xfId="24985" xr:uid="{00000000-0005-0000-0000-00009A610000}"/>
    <cellStyle name="Note 2 5 5 7 2" xfId="24986" xr:uid="{00000000-0005-0000-0000-00009B610000}"/>
    <cellStyle name="Note 2 5 5 8" xfId="24987" xr:uid="{00000000-0005-0000-0000-00009C610000}"/>
    <cellStyle name="Note 2 5 5 8 2" xfId="24988" xr:uid="{00000000-0005-0000-0000-00009D610000}"/>
    <cellStyle name="Note 2 5 5 9" xfId="24989" xr:uid="{00000000-0005-0000-0000-00009E610000}"/>
    <cellStyle name="Note 2 5 6" xfId="24990" xr:uid="{00000000-0005-0000-0000-00009F610000}"/>
    <cellStyle name="Note 2 5 6 2" xfId="24991" xr:uid="{00000000-0005-0000-0000-0000A0610000}"/>
    <cellStyle name="Note 2 5 6 3" xfId="24992" xr:uid="{00000000-0005-0000-0000-0000A1610000}"/>
    <cellStyle name="Note 2 5 7" xfId="24993" xr:uid="{00000000-0005-0000-0000-0000A2610000}"/>
    <cellStyle name="Note 2 5 8" xfId="24994" xr:uid="{00000000-0005-0000-0000-0000A3610000}"/>
    <cellStyle name="Note 2 5 8 2" xfId="24995" xr:uid="{00000000-0005-0000-0000-0000A4610000}"/>
    <cellStyle name="Note 2 5 8 2 2" xfId="24996" xr:uid="{00000000-0005-0000-0000-0000A5610000}"/>
    <cellStyle name="Note 2 5 8 3" xfId="24997" xr:uid="{00000000-0005-0000-0000-0000A6610000}"/>
    <cellStyle name="Note 2 5 8 4" xfId="24998" xr:uid="{00000000-0005-0000-0000-0000A7610000}"/>
    <cellStyle name="Note 2 5 8 5" xfId="24999" xr:uid="{00000000-0005-0000-0000-0000A8610000}"/>
    <cellStyle name="Note 2 5 9" xfId="25000" xr:uid="{00000000-0005-0000-0000-0000A9610000}"/>
    <cellStyle name="Note 2 5 9 2" xfId="25001" xr:uid="{00000000-0005-0000-0000-0000AA610000}"/>
    <cellStyle name="Note 2 5 9 2 2" xfId="25002" xr:uid="{00000000-0005-0000-0000-0000AB610000}"/>
    <cellStyle name="Note 2 5 9 3" xfId="25003" xr:uid="{00000000-0005-0000-0000-0000AC610000}"/>
    <cellStyle name="Note 2 6" xfId="25004" xr:uid="{00000000-0005-0000-0000-0000AD610000}"/>
    <cellStyle name="Note 2 6 2" xfId="25005" xr:uid="{00000000-0005-0000-0000-0000AE610000}"/>
    <cellStyle name="Note 2 6 2 2" xfId="25006" xr:uid="{00000000-0005-0000-0000-0000AF610000}"/>
    <cellStyle name="Note 2 6 2 3" xfId="25007" xr:uid="{00000000-0005-0000-0000-0000B0610000}"/>
    <cellStyle name="Note 2 6 2 3 2" xfId="25008" xr:uid="{00000000-0005-0000-0000-0000B1610000}"/>
    <cellStyle name="Note 2 6 2 3 3" xfId="25009" xr:uid="{00000000-0005-0000-0000-0000B2610000}"/>
    <cellStyle name="Note 2 6 2 4" xfId="25010" xr:uid="{00000000-0005-0000-0000-0000B3610000}"/>
    <cellStyle name="Note 2 6 2 4 2" xfId="25011" xr:uid="{00000000-0005-0000-0000-0000B4610000}"/>
    <cellStyle name="Note 2 6 2 4 2 2" xfId="25012" xr:uid="{00000000-0005-0000-0000-0000B5610000}"/>
    <cellStyle name="Note 2 6 2 4 3" xfId="25013" xr:uid="{00000000-0005-0000-0000-0000B6610000}"/>
    <cellStyle name="Note 2 6 2 5" xfId="25014" xr:uid="{00000000-0005-0000-0000-0000B7610000}"/>
    <cellStyle name="Note 2 6 2 5 2" xfId="25015" xr:uid="{00000000-0005-0000-0000-0000B8610000}"/>
    <cellStyle name="Note 2 6 2 5 2 2" xfId="25016" xr:uid="{00000000-0005-0000-0000-0000B9610000}"/>
    <cellStyle name="Note 2 6 2 5 3" xfId="25017" xr:uid="{00000000-0005-0000-0000-0000BA610000}"/>
    <cellStyle name="Note 2 6 2 6" xfId="25018" xr:uid="{00000000-0005-0000-0000-0000BB610000}"/>
    <cellStyle name="Note 2 6 2 6 2" xfId="25019" xr:uid="{00000000-0005-0000-0000-0000BC610000}"/>
    <cellStyle name="Note 2 6 2 6 2 2" xfId="25020" xr:uid="{00000000-0005-0000-0000-0000BD610000}"/>
    <cellStyle name="Note 2 6 2 6 3" xfId="25021" xr:uid="{00000000-0005-0000-0000-0000BE610000}"/>
    <cellStyle name="Note 2 6 2 7" xfId="25022" xr:uid="{00000000-0005-0000-0000-0000BF610000}"/>
    <cellStyle name="Note 2 6 2 7 2" xfId="25023" xr:uid="{00000000-0005-0000-0000-0000C0610000}"/>
    <cellStyle name="Note 2 6 2 8" xfId="25024" xr:uid="{00000000-0005-0000-0000-0000C1610000}"/>
    <cellStyle name="Note 2 6 2 8 2" xfId="25025" xr:uid="{00000000-0005-0000-0000-0000C2610000}"/>
    <cellStyle name="Note 2 6 2 9" xfId="25026" xr:uid="{00000000-0005-0000-0000-0000C3610000}"/>
    <cellStyle name="Note 2 6 3" xfId="25027" xr:uid="{00000000-0005-0000-0000-0000C4610000}"/>
    <cellStyle name="Note 2 6 3 2" xfId="25028" xr:uid="{00000000-0005-0000-0000-0000C5610000}"/>
    <cellStyle name="Note 2 6 3 3" xfId="25029" xr:uid="{00000000-0005-0000-0000-0000C6610000}"/>
    <cellStyle name="Note 2 6 3 3 2" xfId="25030" xr:uid="{00000000-0005-0000-0000-0000C7610000}"/>
    <cellStyle name="Note 2 6 3 3 3" xfId="25031" xr:uid="{00000000-0005-0000-0000-0000C8610000}"/>
    <cellStyle name="Note 2 6 3 4" xfId="25032" xr:uid="{00000000-0005-0000-0000-0000C9610000}"/>
    <cellStyle name="Note 2 6 3 4 2" xfId="25033" xr:uid="{00000000-0005-0000-0000-0000CA610000}"/>
    <cellStyle name="Note 2 6 3 4 2 2" xfId="25034" xr:uid="{00000000-0005-0000-0000-0000CB610000}"/>
    <cellStyle name="Note 2 6 3 4 3" xfId="25035" xr:uid="{00000000-0005-0000-0000-0000CC610000}"/>
    <cellStyle name="Note 2 6 3 5" xfId="25036" xr:uid="{00000000-0005-0000-0000-0000CD610000}"/>
    <cellStyle name="Note 2 6 3 5 2" xfId="25037" xr:uid="{00000000-0005-0000-0000-0000CE610000}"/>
    <cellStyle name="Note 2 6 3 5 2 2" xfId="25038" xr:uid="{00000000-0005-0000-0000-0000CF610000}"/>
    <cellStyle name="Note 2 6 3 5 3" xfId="25039" xr:uid="{00000000-0005-0000-0000-0000D0610000}"/>
    <cellStyle name="Note 2 6 3 6" xfId="25040" xr:uid="{00000000-0005-0000-0000-0000D1610000}"/>
    <cellStyle name="Note 2 6 3 6 2" xfId="25041" xr:uid="{00000000-0005-0000-0000-0000D2610000}"/>
    <cellStyle name="Note 2 6 3 6 2 2" xfId="25042" xr:uid="{00000000-0005-0000-0000-0000D3610000}"/>
    <cellStyle name="Note 2 6 3 6 3" xfId="25043" xr:uid="{00000000-0005-0000-0000-0000D4610000}"/>
    <cellStyle name="Note 2 6 3 7" xfId="25044" xr:uid="{00000000-0005-0000-0000-0000D5610000}"/>
    <cellStyle name="Note 2 6 3 7 2" xfId="25045" xr:uid="{00000000-0005-0000-0000-0000D6610000}"/>
    <cellStyle name="Note 2 6 3 8" xfId="25046" xr:uid="{00000000-0005-0000-0000-0000D7610000}"/>
    <cellStyle name="Note 2 6 3 8 2" xfId="25047" xr:uid="{00000000-0005-0000-0000-0000D8610000}"/>
    <cellStyle name="Note 2 6 3 9" xfId="25048" xr:uid="{00000000-0005-0000-0000-0000D9610000}"/>
    <cellStyle name="Note 2 6 4" xfId="25049" xr:uid="{00000000-0005-0000-0000-0000DA610000}"/>
    <cellStyle name="Note 2 6 4 2" xfId="25050" xr:uid="{00000000-0005-0000-0000-0000DB610000}"/>
    <cellStyle name="Note 2 6 4 3" xfId="25051" xr:uid="{00000000-0005-0000-0000-0000DC610000}"/>
    <cellStyle name="Note 2 6 4 3 2" xfId="25052" xr:uid="{00000000-0005-0000-0000-0000DD610000}"/>
    <cellStyle name="Note 2 6 4 3 2 2" xfId="25053" xr:uid="{00000000-0005-0000-0000-0000DE610000}"/>
    <cellStyle name="Note 2 6 4 3 3" xfId="25054" xr:uid="{00000000-0005-0000-0000-0000DF610000}"/>
    <cellStyle name="Note 2 6 4 4" xfId="25055" xr:uid="{00000000-0005-0000-0000-0000E0610000}"/>
    <cellStyle name="Note 2 6 4 4 2" xfId="25056" xr:uid="{00000000-0005-0000-0000-0000E1610000}"/>
    <cellStyle name="Note 2 6 4 4 2 2" xfId="25057" xr:uid="{00000000-0005-0000-0000-0000E2610000}"/>
    <cellStyle name="Note 2 6 4 4 3" xfId="25058" xr:uid="{00000000-0005-0000-0000-0000E3610000}"/>
    <cellStyle name="Note 2 6 4 5" xfId="25059" xr:uid="{00000000-0005-0000-0000-0000E4610000}"/>
    <cellStyle name="Note 2 6 4 5 2" xfId="25060" xr:uid="{00000000-0005-0000-0000-0000E5610000}"/>
    <cellStyle name="Note 2 6 4 5 2 2" xfId="25061" xr:uid="{00000000-0005-0000-0000-0000E6610000}"/>
    <cellStyle name="Note 2 6 4 5 3" xfId="25062" xr:uid="{00000000-0005-0000-0000-0000E7610000}"/>
    <cellStyle name="Note 2 6 4 6" xfId="25063" xr:uid="{00000000-0005-0000-0000-0000E8610000}"/>
    <cellStyle name="Note 2 6 4 6 2" xfId="25064" xr:uid="{00000000-0005-0000-0000-0000E9610000}"/>
    <cellStyle name="Note 2 6 4 7" xfId="25065" xr:uid="{00000000-0005-0000-0000-0000EA610000}"/>
    <cellStyle name="Note 2 6 4 7 2" xfId="25066" xr:uid="{00000000-0005-0000-0000-0000EB610000}"/>
    <cellStyle name="Note 2 6 4 8" xfId="25067" xr:uid="{00000000-0005-0000-0000-0000EC610000}"/>
    <cellStyle name="Note 2 6 4 9" xfId="25068" xr:uid="{00000000-0005-0000-0000-0000ED610000}"/>
    <cellStyle name="Note 2 6 5" xfId="25069" xr:uid="{00000000-0005-0000-0000-0000EE610000}"/>
    <cellStyle name="Note 2 6 5 2" xfId="25070" xr:uid="{00000000-0005-0000-0000-0000EF610000}"/>
    <cellStyle name="Note 2 6 5 3" xfId="25071" xr:uid="{00000000-0005-0000-0000-0000F0610000}"/>
    <cellStyle name="Note 2 6 6" xfId="25072" xr:uid="{00000000-0005-0000-0000-0000F1610000}"/>
    <cellStyle name="Note 2 6 6 2" xfId="25073" xr:uid="{00000000-0005-0000-0000-0000F2610000}"/>
    <cellStyle name="Note 2 6 6 2 2" xfId="25074" xr:uid="{00000000-0005-0000-0000-0000F3610000}"/>
    <cellStyle name="Note 2 6 6 2 2 2" xfId="25075" xr:uid="{00000000-0005-0000-0000-0000F4610000}"/>
    <cellStyle name="Note 2 6 6 2 3" xfId="25076" xr:uid="{00000000-0005-0000-0000-0000F5610000}"/>
    <cellStyle name="Note 2 6 6 3" xfId="25077" xr:uid="{00000000-0005-0000-0000-0000F6610000}"/>
    <cellStyle name="Note 2 6 6 3 2" xfId="25078" xr:uid="{00000000-0005-0000-0000-0000F7610000}"/>
    <cellStyle name="Note 2 6 6 3 2 2" xfId="25079" xr:uid="{00000000-0005-0000-0000-0000F8610000}"/>
    <cellStyle name="Note 2 6 6 3 3" xfId="25080" xr:uid="{00000000-0005-0000-0000-0000F9610000}"/>
    <cellStyle name="Note 2 6 6 4" xfId="25081" xr:uid="{00000000-0005-0000-0000-0000FA610000}"/>
    <cellStyle name="Note 2 6 6 4 2" xfId="25082" xr:uid="{00000000-0005-0000-0000-0000FB610000}"/>
    <cellStyle name="Note 2 6 6 4 2 2" xfId="25083" xr:uid="{00000000-0005-0000-0000-0000FC610000}"/>
    <cellStyle name="Note 2 6 6 4 3" xfId="25084" xr:uid="{00000000-0005-0000-0000-0000FD610000}"/>
    <cellStyle name="Note 2 6 6 5" xfId="25085" xr:uid="{00000000-0005-0000-0000-0000FE610000}"/>
    <cellStyle name="Note 2 6 6 5 2" xfId="25086" xr:uid="{00000000-0005-0000-0000-0000FF610000}"/>
    <cellStyle name="Note 2 6 6 6" xfId="25087" xr:uid="{00000000-0005-0000-0000-000000620000}"/>
    <cellStyle name="Note 2 6 6 6 2" xfId="25088" xr:uid="{00000000-0005-0000-0000-000001620000}"/>
    <cellStyle name="Note 2 6 6 7" xfId="25089" xr:uid="{00000000-0005-0000-0000-000002620000}"/>
    <cellStyle name="Note 2 6 7" xfId="25090" xr:uid="{00000000-0005-0000-0000-000003620000}"/>
    <cellStyle name="Note 2 6 7 2" xfId="25091" xr:uid="{00000000-0005-0000-0000-000004620000}"/>
    <cellStyle name="Note 2 6 7 2 2" xfId="25092" xr:uid="{00000000-0005-0000-0000-000005620000}"/>
    <cellStyle name="Note 2 6 7 3" xfId="25093" xr:uid="{00000000-0005-0000-0000-000006620000}"/>
    <cellStyle name="Note 2 6 8" xfId="25094" xr:uid="{00000000-0005-0000-0000-000007620000}"/>
    <cellStyle name="Note 2 6 8 2" xfId="25095" xr:uid="{00000000-0005-0000-0000-000008620000}"/>
    <cellStyle name="Note 2 6 8 2 2" xfId="25096" xr:uid="{00000000-0005-0000-0000-000009620000}"/>
    <cellStyle name="Note 2 6 8 3" xfId="25097" xr:uid="{00000000-0005-0000-0000-00000A620000}"/>
    <cellStyle name="Note 2 7" xfId="25098" xr:uid="{00000000-0005-0000-0000-00000B620000}"/>
    <cellStyle name="Note 2 7 10" xfId="25099" xr:uid="{00000000-0005-0000-0000-00000C620000}"/>
    <cellStyle name="Note 2 7 2" xfId="25100" xr:uid="{00000000-0005-0000-0000-00000D620000}"/>
    <cellStyle name="Note 2 7 2 2" xfId="25101" xr:uid="{00000000-0005-0000-0000-00000E620000}"/>
    <cellStyle name="Note 2 7 2 3" xfId="25102" xr:uid="{00000000-0005-0000-0000-00000F620000}"/>
    <cellStyle name="Note 2 7 2 3 2" xfId="25103" xr:uid="{00000000-0005-0000-0000-000010620000}"/>
    <cellStyle name="Note 2 7 2 3 3" xfId="25104" xr:uid="{00000000-0005-0000-0000-000011620000}"/>
    <cellStyle name="Note 2 7 2 4" xfId="25105" xr:uid="{00000000-0005-0000-0000-000012620000}"/>
    <cellStyle name="Note 2 7 2 4 2" xfId="25106" xr:uid="{00000000-0005-0000-0000-000013620000}"/>
    <cellStyle name="Note 2 7 2 4 2 2" xfId="25107" xr:uid="{00000000-0005-0000-0000-000014620000}"/>
    <cellStyle name="Note 2 7 2 4 3" xfId="25108" xr:uid="{00000000-0005-0000-0000-000015620000}"/>
    <cellStyle name="Note 2 7 2 5" xfId="25109" xr:uid="{00000000-0005-0000-0000-000016620000}"/>
    <cellStyle name="Note 2 7 2 5 2" xfId="25110" xr:uid="{00000000-0005-0000-0000-000017620000}"/>
    <cellStyle name="Note 2 7 2 5 2 2" xfId="25111" xr:uid="{00000000-0005-0000-0000-000018620000}"/>
    <cellStyle name="Note 2 7 2 5 3" xfId="25112" xr:uid="{00000000-0005-0000-0000-000019620000}"/>
    <cellStyle name="Note 2 7 2 6" xfId="25113" xr:uid="{00000000-0005-0000-0000-00001A620000}"/>
    <cellStyle name="Note 2 7 2 6 2" xfId="25114" xr:uid="{00000000-0005-0000-0000-00001B620000}"/>
    <cellStyle name="Note 2 7 2 6 2 2" xfId="25115" xr:uid="{00000000-0005-0000-0000-00001C620000}"/>
    <cellStyle name="Note 2 7 2 6 3" xfId="25116" xr:uid="{00000000-0005-0000-0000-00001D620000}"/>
    <cellStyle name="Note 2 7 2 7" xfId="25117" xr:uid="{00000000-0005-0000-0000-00001E620000}"/>
    <cellStyle name="Note 2 7 2 7 2" xfId="25118" xr:uid="{00000000-0005-0000-0000-00001F620000}"/>
    <cellStyle name="Note 2 7 2 8" xfId="25119" xr:uid="{00000000-0005-0000-0000-000020620000}"/>
    <cellStyle name="Note 2 7 2 8 2" xfId="25120" xr:uid="{00000000-0005-0000-0000-000021620000}"/>
    <cellStyle name="Note 2 7 2 9" xfId="25121" xr:uid="{00000000-0005-0000-0000-000022620000}"/>
    <cellStyle name="Note 2 7 3" xfId="25122" xr:uid="{00000000-0005-0000-0000-000023620000}"/>
    <cellStyle name="Note 2 7 4" xfId="25123" xr:uid="{00000000-0005-0000-0000-000024620000}"/>
    <cellStyle name="Note 2 7 4 2" xfId="25124" xr:uid="{00000000-0005-0000-0000-000025620000}"/>
    <cellStyle name="Note 2 7 4 3" xfId="25125" xr:uid="{00000000-0005-0000-0000-000026620000}"/>
    <cellStyle name="Note 2 7 5" xfId="25126" xr:uid="{00000000-0005-0000-0000-000027620000}"/>
    <cellStyle name="Note 2 7 5 2" xfId="25127" xr:uid="{00000000-0005-0000-0000-000028620000}"/>
    <cellStyle name="Note 2 7 5 2 2" xfId="25128" xr:uid="{00000000-0005-0000-0000-000029620000}"/>
    <cellStyle name="Note 2 7 5 3" xfId="25129" xr:uid="{00000000-0005-0000-0000-00002A620000}"/>
    <cellStyle name="Note 2 7 6" xfId="25130" xr:uid="{00000000-0005-0000-0000-00002B620000}"/>
    <cellStyle name="Note 2 7 6 2" xfId="25131" xr:uid="{00000000-0005-0000-0000-00002C620000}"/>
    <cellStyle name="Note 2 7 6 2 2" xfId="25132" xr:uid="{00000000-0005-0000-0000-00002D620000}"/>
    <cellStyle name="Note 2 7 6 3" xfId="25133" xr:uid="{00000000-0005-0000-0000-00002E620000}"/>
    <cellStyle name="Note 2 7 7" xfId="25134" xr:uid="{00000000-0005-0000-0000-00002F620000}"/>
    <cellStyle name="Note 2 7 7 2" xfId="25135" xr:uid="{00000000-0005-0000-0000-000030620000}"/>
    <cellStyle name="Note 2 7 7 2 2" xfId="25136" xr:uid="{00000000-0005-0000-0000-000031620000}"/>
    <cellStyle name="Note 2 7 7 3" xfId="25137" xr:uid="{00000000-0005-0000-0000-000032620000}"/>
    <cellStyle name="Note 2 7 8" xfId="25138" xr:uid="{00000000-0005-0000-0000-000033620000}"/>
    <cellStyle name="Note 2 7 8 2" xfId="25139" xr:uid="{00000000-0005-0000-0000-000034620000}"/>
    <cellStyle name="Note 2 7 9" xfId="25140" xr:uid="{00000000-0005-0000-0000-000035620000}"/>
    <cellStyle name="Note 2 7 9 2" xfId="25141" xr:uid="{00000000-0005-0000-0000-000036620000}"/>
    <cellStyle name="Note 2 8" xfId="25142" xr:uid="{00000000-0005-0000-0000-000037620000}"/>
    <cellStyle name="Note 2 8 2" xfId="25143" xr:uid="{00000000-0005-0000-0000-000038620000}"/>
    <cellStyle name="Note 2 8 2 10" xfId="25144" xr:uid="{00000000-0005-0000-0000-000039620000}"/>
    <cellStyle name="Note 2 8 2 2" xfId="25145" xr:uid="{00000000-0005-0000-0000-00003A620000}"/>
    <cellStyle name="Note 2 8 2 3" xfId="25146" xr:uid="{00000000-0005-0000-0000-00003B620000}"/>
    <cellStyle name="Note 2 8 2 4" xfId="25147" xr:uid="{00000000-0005-0000-0000-00003C620000}"/>
    <cellStyle name="Note 2 8 2 4 2" xfId="25148" xr:uid="{00000000-0005-0000-0000-00003D620000}"/>
    <cellStyle name="Note 2 8 2 4 2 2" xfId="25149" xr:uid="{00000000-0005-0000-0000-00003E620000}"/>
    <cellStyle name="Note 2 8 2 4 3" xfId="25150" xr:uid="{00000000-0005-0000-0000-00003F620000}"/>
    <cellStyle name="Note 2 8 2 5" xfId="25151" xr:uid="{00000000-0005-0000-0000-000040620000}"/>
    <cellStyle name="Note 2 8 2 5 2" xfId="25152" xr:uid="{00000000-0005-0000-0000-000041620000}"/>
    <cellStyle name="Note 2 8 2 5 2 2" xfId="25153" xr:uid="{00000000-0005-0000-0000-000042620000}"/>
    <cellStyle name="Note 2 8 2 5 3" xfId="25154" xr:uid="{00000000-0005-0000-0000-000043620000}"/>
    <cellStyle name="Note 2 8 2 6" xfId="25155" xr:uid="{00000000-0005-0000-0000-000044620000}"/>
    <cellStyle name="Note 2 8 2 6 2" xfId="25156" xr:uid="{00000000-0005-0000-0000-000045620000}"/>
    <cellStyle name="Note 2 8 2 6 2 2" xfId="25157" xr:uid="{00000000-0005-0000-0000-000046620000}"/>
    <cellStyle name="Note 2 8 2 6 3" xfId="25158" xr:uid="{00000000-0005-0000-0000-000047620000}"/>
    <cellStyle name="Note 2 8 2 7" xfId="25159" xr:uid="{00000000-0005-0000-0000-000048620000}"/>
    <cellStyle name="Note 2 8 2 7 2" xfId="25160" xr:uid="{00000000-0005-0000-0000-000049620000}"/>
    <cellStyle name="Note 2 8 2 8" xfId="25161" xr:uid="{00000000-0005-0000-0000-00004A620000}"/>
    <cellStyle name="Note 2 8 2 8 2" xfId="25162" xr:uid="{00000000-0005-0000-0000-00004B620000}"/>
    <cellStyle name="Note 2 8 2 9" xfId="25163" xr:uid="{00000000-0005-0000-0000-00004C620000}"/>
    <cellStyle name="Note 2 8 3" xfId="25164" xr:uid="{00000000-0005-0000-0000-00004D620000}"/>
    <cellStyle name="Note 2 8 4" xfId="25165" xr:uid="{00000000-0005-0000-0000-00004E620000}"/>
    <cellStyle name="Note 2 8 4 2" xfId="25166" xr:uid="{00000000-0005-0000-0000-00004F620000}"/>
    <cellStyle name="Note 2 8 4 2 2" xfId="25167" xr:uid="{00000000-0005-0000-0000-000050620000}"/>
    <cellStyle name="Note 2 8 4 3" xfId="25168" xr:uid="{00000000-0005-0000-0000-000051620000}"/>
    <cellStyle name="Note 2 8 5" xfId="25169" xr:uid="{00000000-0005-0000-0000-000052620000}"/>
    <cellStyle name="Note 2 8 5 2" xfId="25170" xr:uid="{00000000-0005-0000-0000-000053620000}"/>
    <cellStyle name="Note 2 8 5 2 2" xfId="25171" xr:uid="{00000000-0005-0000-0000-000054620000}"/>
    <cellStyle name="Note 2 8 5 3" xfId="25172" xr:uid="{00000000-0005-0000-0000-000055620000}"/>
    <cellStyle name="Note 2 9" xfId="25173" xr:uid="{00000000-0005-0000-0000-000056620000}"/>
    <cellStyle name="Note 2 9 2" xfId="25174" xr:uid="{00000000-0005-0000-0000-000057620000}"/>
    <cellStyle name="Note 2 9 3" xfId="25175" xr:uid="{00000000-0005-0000-0000-000058620000}"/>
    <cellStyle name="Note 2 9 3 2" xfId="25176" xr:uid="{00000000-0005-0000-0000-000059620000}"/>
    <cellStyle name="Note 2 9 3 3" xfId="25177" xr:uid="{00000000-0005-0000-0000-00005A620000}"/>
    <cellStyle name="Note 2 9 4" xfId="25178" xr:uid="{00000000-0005-0000-0000-00005B620000}"/>
    <cellStyle name="Note 2 9 4 2" xfId="25179" xr:uid="{00000000-0005-0000-0000-00005C620000}"/>
    <cellStyle name="Note 2 9 4 2 2" xfId="25180" xr:uid="{00000000-0005-0000-0000-00005D620000}"/>
    <cellStyle name="Note 2 9 4 3" xfId="25181" xr:uid="{00000000-0005-0000-0000-00005E620000}"/>
    <cellStyle name="Note 2 9 5" xfId="25182" xr:uid="{00000000-0005-0000-0000-00005F620000}"/>
    <cellStyle name="Note 2 9 5 2" xfId="25183" xr:uid="{00000000-0005-0000-0000-000060620000}"/>
    <cellStyle name="Note 2 9 5 2 2" xfId="25184" xr:uid="{00000000-0005-0000-0000-000061620000}"/>
    <cellStyle name="Note 2 9 5 3" xfId="25185" xr:uid="{00000000-0005-0000-0000-000062620000}"/>
    <cellStyle name="Note 2 9 6" xfId="25186" xr:uid="{00000000-0005-0000-0000-000063620000}"/>
    <cellStyle name="Note 2 9 6 2" xfId="25187" xr:uid="{00000000-0005-0000-0000-000064620000}"/>
    <cellStyle name="Note 2 9 6 2 2" xfId="25188" xr:uid="{00000000-0005-0000-0000-000065620000}"/>
    <cellStyle name="Note 2 9 6 3" xfId="25189" xr:uid="{00000000-0005-0000-0000-000066620000}"/>
    <cellStyle name="Note 2 9 7" xfId="25190" xr:uid="{00000000-0005-0000-0000-000067620000}"/>
    <cellStyle name="Note 2 9 7 2" xfId="25191" xr:uid="{00000000-0005-0000-0000-000068620000}"/>
    <cellStyle name="Note 2 9 8" xfId="25192" xr:uid="{00000000-0005-0000-0000-000069620000}"/>
    <cellStyle name="Note 2 9 8 2" xfId="25193" xr:uid="{00000000-0005-0000-0000-00006A620000}"/>
    <cellStyle name="Note 2 9 9" xfId="25194" xr:uid="{00000000-0005-0000-0000-00006B620000}"/>
    <cellStyle name="Note 3" xfId="25195" xr:uid="{00000000-0005-0000-0000-00006C620000}"/>
    <cellStyle name="Output 2" xfId="25196" xr:uid="{00000000-0005-0000-0000-00006D620000}"/>
    <cellStyle name="Percent" xfId="25687" builtinId="5"/>
    <cellStyle name="Percent 10" xfId="25197" xr:uid="{00000000-0005-0000-0000-00006E620000}"/>
    <cellStyle name="Percent 10 2" xfId="25198" xr:uid="{00000000-0005-0000-0000-00006F620000}"/>
    <cellStyle name="Percent 10 2 2" xfId="25199" xr:uid="{00000000-0005-0000-0000-000070620000}"/>
    <cellStyle name="Percent 10 2 2 2" xfId="25200" xr:uid="{00000000-0005-0000-0000-000071620000}"/>
    <cellStyle name="Percent 10 2 3" xfId="25201" xr:uid="{00000000-0005-0000-0000-000072620000}"/>
    <cellStyle name="Percent 10 2 4" xfId="25202" xr:uid="{00000000-0005-0000-0000-000073620000}"/>
    <cellStyle name="Percent 10 3" xfId="25203" xr:uid="{00000000-0005-0000-0000-000074620000}"/>
    <cellStyle name="Percent 10 3 2" xfId="25204" xr:uid="{00000000-0005-0000-0000-000075620000}"/>
    <cellStyle name="Percent 10 3 2 2" xfId="25205" xr:uid="{00000000-0005-0000-0000-000076620000}"/>
    <cellStyle name="Percent 10 3 3" xfId="25206" xr:uid="{00000000-0005-0000-0000-000077620000}"/>
    <cellStyle name="Percent 10 3 3 2" xfId="25207" xr:uid="{00000000-0005-0000-0000-000078620000}"/>
    <cellStyle name="Percent 10 3 4" xfId="25208" xr:uid="{00000000-0005-0000-0000-000079620000}"/>
    <cellStyle name="Percent 10 3 5" xfId="25209" xr:uid="{00000000-0005-0000-0000-00007A620000}"/>
    <cellStyle name="Percent 10 3 6" xfId="25210" xr:uid="{00000000-0005-0000-0000-00007B620000}"/>
    <cellStyle name="Percent 10 4" xfId="25211" xr:uid="{00000000-0005-0000-0000-00007C620000}"/>
    <cellStyle name="Percent 10 4 2" xfId="25212" xr:uid="{00000000-0005-0000-0000-00007D620000}"/>
    <cellStyle name="Percent 10 4 2 2" xfId="25213" xr:uid="{00000000-0005-0000-0000-00007E620000}"/>
    <cellStyle name="Percent 10 4 2 3" xfId="25214" xr:uid="{00000000-0005-0000-0000-00007F620000}"/>
    <cellStyle name="Percent 10 4 3" xfId="25215" xr:uid="{00000000-0005-0000-0000-000080620000}"/>
    <cellStyle name="Percent 10 4 4" xfId="25216" xr:uid="{00000000-0005-0000-0000-000081620000}"/>
    <cellStyle name="Percent 10 5" xfId="25217" xr:uid="{00000000-0005-0000-0000-000082620000}"/>
    <cellStyle name="Percent 10 6" xfId="25218" xr:uid="{00000000-0005-0000-0000-000083620000}"/>
    <cellStyle name="Percent 11" xfId="25219" xr:uid="{00000000-0005-0000-0000-000084620000}"/>
    <cellStyle name="Percent 11 2" xfId="25220" xr:uid="{00000000-0005-0000-0000-000085620000}"/>
    <cellStyle name="Percent 11 2 2" xfId="25221" xr:uid="{00000000-0005-0000-0000-000086620000}"/>
    <cellStyle name="Percent 11 2 2 2" xfId="25222" xr:uid="{00000000-0005-0000-0000-000087620000}"/>
    <cellStyle name="Percent 11 2 3" xfId="25223" xr:uid="{00000000-0005-0000-0000-000088620000}"/>
    <cellStyle name="Percent 11 2 4" xfId="25224" xr:uid="{00000000-0005-0000-0000-000089620000}"/>
    <cellStyle name="Percent 11 3" xfId="25225" xr:uid="{00000000-0005-0000-0000-00008A620000}"/>
    <cellStyle name="Percent 11 3 2" xfId="25226" xr:uid="{00000000-0005-0000-0000-00008B620000}"/>
    <cellStyle name="Percent 11 3 2 2" xfId="25227" xr:uid="{00000000-0005-0000-0000-00008C620000}"/>
    <cellStyle name="Percent 11 3 3" xfId="25228" xr:uid="{00000000-0005-0000-0000-00008D620000}"/>
    <cellStyle name="Percent 11 3 3 2" xfId="25229" xr:uid="{00000000-0005-0000-0000-00008E620000}"/>
    <cellStyle name="Percent 11 3 4" xfId="25230" xr:uid="{00000000-0005-0000-0000-00008F620000}"/>
    <cellStyle name="Percent 11 3 5" xfId="25231" xr:uid="{00000000-0005-0000-0000-000090620000}"/>
    <cellStyle name="Percent 11 3 6" xfId="25232" xr:uid="{00000000-0005-0000-0000-000091620000}"/>
    <cellStyle name="Percent 11 4" xfId="25233" xr:uid="{00000000-0005-0000-0000-000092620000}"/>
    <cellStyle name="Percent 11 4 2" xfId="25234" xr:uid="{00000000-0005-0000-0000-000093620000}"/>
    <cellStyle name="Percent 11 4 2 2" xfId="25235" xr:uid="{00000000-0005-0000-0000-000094620000}"/>
    <cellStyle name="Percent 11 4 2 3" xfId="25236" xr:uid="{00000000-0005-0000-0000-000095620000}"/>
    <cellStyle name="Percent 11 4 3" xfId="25237" xr:uid="{00000000-0005-0000-0000-000096620000}"/>
    <cellStyle name="Percent 11 4 4" xfId="25238" xr:uid="{00000000-0005-0000-0000-000097620000}"/>
    <cellStyle name="Percent 11 5" xfId="25239" xr:uid="{00000000-0005-0000-0000-000098620000}"/>
    <cellStyle name="Percent 11 6" xfId="25240" xr:uid="{00000000-0005-0000-0000-000099620000}"/>
    <cellStyle name="Percent 12" xfId="25241" xr:uid="{00000000-0005-0000-0000-00009A620000}"/>
    <cellStyle name="Percent 12 10" xfId="25242" xr:uid="{00000000-0005-0000-0000-00009B620000}"/>
    <cellStyle name="Percent 12 10 2" xfId="25243" xr:uid="{00000000-0005-0000-0000-00009C620000}"/>
    <cellStyle name="Percent 12 10 2 2" xfId="25244" xr:uid="{00000000-0005-0000-0000-00009D620000}"/>
    <cellStyle name="Percent 12 10 3" xfId="25245" xr:uid="{00000000-0005-0000-0000-00009E620000}"/>
    <cellStyle name="Percent 12 11" xfId="25246" xr:uid="{00000000-0005-0000-0000-00009F620000}"/>
    <cellStyle name="Percent 12 11 2" xfId="25247" xr:uid="{00000000-0005-0000-0000-0000A0620000}"/>
    <cellStyle name="Percent 12 11 2 2" xfId="25248" xr:uid="{00000000-0005-0000-0000-0000A1620000}"/>
    <cellStyle name="Percent 12 11 3" xfId="25249" xr:uid="{00000000-0005-0000-0000-0000A2620000}"/>
    <cellStyle name="Percent 12 2" xfId="25250" xr:uid="{00000000-0005-0000-0000-0000A3620000}"/>
    <cellStyle name="Percent 12 2 2" xfId="25251" xr:uid="{00000000-0005-0000-0000-0000A4620000}"/>
    <cellStyle name="Percent 12 2 2 2" xfId="25252" xr:uid="{00000000-0005-0000-0000-0000A5620000}"/>
    <cellStyle name="Percent 12 2 2 3" xfId="25253" xr:uid="{00000000-0005-0000-0000-0000A6620000}"/>
    <cellStyle name="Percent 12 2 2 3 2" xfId="25254" xr:uid="{00000000-0005-0000-0000-0000A7620000}"/>
    <cellStyle name="Percent 12 2 2 3 3" xfId="25255" xr:uid="{00000000-0005-0000-0000-0000A8620000}"/>
    <cellStyle name="Percent 12 2 2 4" xfId="25256" xr:uid="{00000000-0005-0000-0000-0000A9620000}"/>
    <cellStyle name="Percent 12 2 2 4 2" xfId="25257" xr:uid="{00000000-0005-0000-0000-0000AA620000}"/>
    <cellStyle name="Percent 12 2 2 4 2 2" xfId="25258" xr:uid="{00000000-0005-0000-0000-0000AB620000}"/>
    <cellStyle name="Percent 12 2 2 4 3" xfId="25259" xr:uid="{00000000-0005-0000-0000-0000AC620000}"/>
    <cellStyle name="Percent 12 2 2 5" xfId="25260" xr:uid="{00000000-0005-0000-0000-0000AD620000}"/>
    <cellStyle name="Percent 12 2 2 5 2" xfId="25261" xr:uid="{00000000-0005-0000-0000-0000AE620000}"/>
    <cellStyle name="Percent 12 2 2 5 2 2" xfId="25262" xr:uid="{00000000-0005-0000-0000-0000AF620000}"/>
    <cellStyle name="Percent 12 2 2 5 3" xfId="25263" xr:uid="{00000000-0005-0000-0000-0000B0620000}"/>
    <cellStyle name="Percent 12 2 2 6" xfId="25264" xr:uid="{00000000-0005-0000-0000-0000B1620000}"/>
    <cellStyle name="Percent 12 2 2 6 2" xfId="25265" xr:uid="{00000000-0005-0000-0000-0000B2620000}"/>
    <cellStyle name="Percent 12 2 2 6 2 2" xfId="25266" xr:uid="{00000000-0005-0000-0000-0000B3620000}"/>
    <cellStyle name="Percent 12 2 2 6 3" xfId="25267" xr:uid="{00000000-0005-0000-0000-0000B4620000}"/>
    <cellStyle name="Percent 12 2 2 7" xfId="25268" xr:uid="{00000000-0005-0000-0000-0000B5620000}"/>
    <cellStyle name="Percent 12 2 2 7 2" xfId="25269" xr:uid="{00000000-0005-0000-0000-0000B6620000}"/>
    <cellStyle name="Percent 12 2 2 8" xfId="25270" xr:uid="{00000000-0005-0000-0000-0000B7620000}"/>
    <cellStyle name="Percent 12 2 2 8 2" xfId="25271" xr:uid="{00000000-0005-0000-0000-0000B8620000}"/>
    <cellStyle name="Percent 12 2 2 9" xfId="25272" xr:uid="{00000000-0005-0000-0000-0000B9620000}"/>
    <cellStyle name="Percent 12 2 3" xfId="25273" xr:uid="{00000000-0005-0000-0000-0000BA620000}"/>
    <cellStyle name="Percent 12 2 3 2" xfId="25274" xr:uid="{00000000-0005-0000-0000-0000BB620000}"/>
    <cellStyle name="Percent 12 2 3 3" xfId="25275" xr:uid="{00000000-0005-0000-0000-0000BC620000}"/>
    <cellStyle name="Percent 12 2 3 3 2" xfId="25276" xr:uid="{00000000-0005-0000-0000-0000BD620000}"/>
    <cellStyle name="Percent 12 2 3 3 3" xfId="25277" xr:uid="{00000000-0005-0000-0000-0000BE620000}"/>
    <cellStyle name="Percent 12 2 3 4" xfId="25278" xr:uid="{00000000-0005-0000-0000-0000BF620000}"/>
    <cellStyle name="Percent 12 2 3 4 2" xfId="25279" xr:uid="{00000000-0005-0000-0000-0000C0620000}"/>
    <cellStyle name="Percent 12 2 3 4 2 2" xfId="25280" xr:uid="{00000000-0005-0000-0000-0000C1620000}"/>
    <cellStyle name="Percent 12 2 3 4 3" xfId="25281" xr:uid="{00000000-0005-0000-0000-0000C2620000}"/>
    <cellStyle name="Percent 12 2 3 5" xfId="25282" xr:uid="{00000000-0005-0000-0000-0000C3620000}"/>
    <cellStyle name="Percent 12 2 3 5 2" xfId="25283" xr:uid="{00000000-0005-0000-0000-0000C4620000}"/>
    <cellStyle name="Percent 12 2 3 5 2 2" xfId="25284" xr:uid="{00000000-0005-0000-0000-0000C5620000}"/>
    <cellStyle name="Percent 12 2 3 5 3" xfId="25285" xr:uid="{00000000-0005-0000-0000-0000C6620000}"/>
    <cellStyle name="Percent 12 2 3 6" xfId="25286" xr:uid="{00000000-0005-0000-0000-0000C7620000}"/>
    <cellStyle name="Percent 12 2 3 6 2" xfId="25287" xr:uid="{00000000-0005-0000-0000-0000C8620000}"/>
    <cellStyle name="Percent 12 2 3 6 2 2" xfId="25288" xr:uid="{00000000-0005-0000-0000-0000C9620000}"/>
    <cellStyle name="Percent 12 2 3 6 3" xfId="25289" xr:uid="{00000000-0005-0000-0000-0000CA620000}"/>
    <cellStyle name="Percent 12 2 3 7" xfId="25290" xr:uid="{00000000-0005-0000-0000-0000CB620000}"/>
    <cellStyle name="Percent 12 2 3 7 2" xfId="25291" xr:uid="{00000000-0005-0000-0000-0000CC620000}"/>
    <cellStyle name="Percent 12 2 3 8" xfId="25292" xr:uid="{00000000-0005-0000-0000-0000CD620000}"/>
    <cellStyle name="Percent 12 2 3 8 2" xfId="25293" xr:uid="{00000000-0005-0000-0000-0000CE620000}"/>
    <cellStyle name="Percent 12 2 3 9" xfId="25294" xr:uid="{00000000-0005-0000-0000-0000CF620000}"/>
    <cellStyle name="Percent 12 2 4" xfId="25295" xr:uid="{00000000-0005-0000-0000-0000D0620000}"/>
    <cellStyle name="Percent 12 2 4 2" xfId="25296" xr:uid="{00000000-0005-0000-0000-0000D1620000}"/>
    <cellStyle name="Percent 12 2 4 3" xfId="25297" xr:uid="{00000000-0005-0000-0000-0000D2620000}"/>
    <cellStyle name="Percent 12 2 4 3 2" xfId="25298" xr:uid="{00000000-0005-0000-0000-0000D3620000}"/>
    <cellStyle name="Percent 12 2 4 3 2 2" xfId="25299" xr:uid="{00000000-0005-0000-0000-0000D4620000}"/>
    <cellStyle name="Percent 12 2 4 3 3" xfId="25300" xr:uid="{00000000-0005-0000-0000-0000D5620000}"/>
    <cellStyle name="Percent 12 2 4 4" xfId="25301" xr:uid="{00000000-0005-0000-0000-0000D6620000}"/>
    <cellStyle name="Percent 12 2 4 4 2" xfId="25302" xr:uid="{00000000-0005-0000-0000-0000D7620000}"/>
    <cellStyle name="Percent 12 2 4 4 2 2" xfId="25303" xr:uid="{00000000-0005-0000-0000-0000D8620000}"/>
    <cellStyle name="Percent 12 2 4 4 3" xfId="25304" xr:uid="{00000000-0005-0000-0000-0000D9620000}"/>
    <cellStyle name="Percent 12 2 4 5" xfId="25305" xr:uid="{00000000-0005-0000-0000-0000DA620000}"/>
    <cellStyle name="Percent 12 2 4 5 2" xfId="25306" xr:uid="{00000000-0005-0000-0000-0000DB620000}"/>
    <cellStyle name="Percent 12 2 4 5 2 2" xfId="25307" xr:uid="{00000000-0005-0000-0000-0000DC620000}"/>
    <cellStyle name="Percent 12 2 4 5 3" xfId="25308" xr:uid="{00000000-0005-0000-0000-0000DD620000}"/>
    <cellStyle name="Percent 12 2 4 6" xfId="25309" xr:uid="{00000000-0005-0000-0000-0000DE620000}"/>
    <cellStyle name="Percent 12 2 4 6 2" xfId="25310" xr:uid="{00000000-0005-0000-0000-0000DF620000}"/>
    <cellStyle name="Percent 12 2 4 7" xfId="25311" xr:uid="{00000000-0005-0000-0000-0000E0620000}"/>
    <cellStyle name="Percent 12 2 4 7 2" xfId="25312" xr:uid="{00000000-0005-0000-0000-0000E1620000}"/>
    <cellStyle name="Percent 12 2 4 8" xfId="25313" xr:uid="{00000000-0005-0000-0000-0000E2620000}"/>
    <cellStyle name="Percent 12 2 4 9" xfId="25314" xr:uid="{00000000-0005-0000-0000-0000E3620000}"/>
    <cellStyle name="Percent 12 2 5" xfId="25315" xr:uid="{00000000-0005-0000-0000-0000E4620000}"/>
    <cellStyle name="Percent 12 2 5 2" xfId="25316" xr:uid="{00000000-0005-0000-0000-0000E5620000}"/>
    <cellStyle name="Percent 12 2 5 3" xfId="25317" xr:uid="{00000000-0005-0000-0000-0000E6620000}"/>
    <cellStyle name="Percent 12 2 6" xfId="25318" xr:uid="{00000000-0005-0000-0000-0000E7620000}"/>
    <cellStyle name="Percent 12 2 6 2" xfId="25319" xr:uid="{00000000-0005-0000-0000-0000E8620000}"/>
    <cellStyle name="Percent 12 2 6 2 2" xfId="25320" xr:uid="{00000000-0005-0000-0000-0000E9620000}"/>
    <cellStyle name="Percent 12 2 6 2 2 2" xfId="25321" xr:uid="{00000000-0005-0000-0000-0000EA620000}"/>
    <cellStyle name="Percent 12 2 6 2 3" xfId="25322" xr:uid="{00000000-0005-0000-0000-0000EB620000}"/>
    <cellStyle name="Percent 12 2 6 3" xfId="25323" xr:uid="{00000000-0005-0000-0000-0000EC620000}"/>
    <cellStyle name="Percent 12 2 6 3 2" xfId="25324" xr:uid="{00000000-0005-0000-0000-0000ED620000}"/>
    <cellStyle name="Percent 12 2 6 3 2 2" xfId="25325" xr:uid="{00000000-0005-0000-0000-0000EE620000}"/>
    <cellStyle name="Percent 12 2 6 3 3" xfId="25326" xr:uid="{00000000-0005-0000-0000-0000EF620000}"/>
    <cellStyle name="Percent 12 2 6 4" xfId="25327" xr:uid="{00000000-0005-0000-0000-0000F0620000}"/>
    <cellStyle name="Percent 12 2 6 4 2" xfId="25328" xr:uid="{00000000-0005-0000-0000-0000F1620000}"/>
    <cellStyle name="Percent 12 2 6 4 2 2" xfId="25329" xr:uid="{00000000-0005-0000-0000-0000F2620000}"/>
    <cellStyle name="Percent 12 2 6 4 3" xfId="25330" xr:uid="{00000000-0005-0000-0000-0000F3620000}"/>
    <cellStyle name="Percent 12 2 6 5" xfId="25331" xr:uid="{00000000-0005-0000-0000-0000F4620000}"/>
    <cellStyle name="Percent 12 2 6 5 2" xfId="25332" xr:uid="{00000000-0005-0000-0000-0000F5620000}"/>
    <cellStyle name="Percent 12 2 6 6" xfId="25333" xr:uid="{00000000-0005-0000-0000-0000F6620000}"/>
    <cellStyle name="Percent 12 2 6 6 2" xfId="25334" xr:uid="{00000000-0005-0000-0000-0000F7620000}"/>
    <cellStyle name="Percent 12 2 6 7" xfId="25335" xr:uid="{00000000-0005-0000-0000-0000F8620000}"/>
    <cellStyle name="Percent 12 2 7" xfId="25336" xr:uid="{00000000-0005-0000-0000-0000F9620000}"/>
    <cellStyle name="Percent 12 2 7 2" xfId="25337" xr:uid="{00000000-0005-0000-0000-0000FA620000}"/>
    <cellStyle name="Percent 12 2 7 2 2" xfId="25338" xr:uid="{00000000-0005-0000-0000-0000FB620000}"/>
    <cellStyle name="Percent 12 2 7 3" xfId="25339" xr:uid="{00000000-0005-0000-0000-0000FC620000}"/>
    <cellStyle name="Percent 12 2 8" xfId="25340" xr:uid="{00000000-0005-0000-0000-0000FD620000}"/>
    <cellStyle name="Percent 12 2 8 2" xfId="25341" xr:uid="{00000000-0005-0000-0000-0000FE620000}"/>
    <cellStyle name="Percent 12 2 8 2 2" xfId="25342" xr:uid="{00000000-0005-0000-0000-0000FF620000}"/>
    <cellStyle name="Percent 12 2 8 3" xfId="25343" xr:uid="{00000000-0005-0000-0000-000000630000}"/>
    <cellStyle name="Percent 12 3" xfId="25344" xr:uid="{00000000-0005-0000-0000-000001630000}"/>
    <cellStyle name="Percent 12 3 10" xfId="25345" xr:uid="{00000000-0005-0000-0000-000002630000}"/>
    <cellStyle name="Percent 12 3 2" xfId="25346" xr:uid="{00000000-0005-0000-0000-000003630000}"/>
    <cellStyle name="Percent 12 3 2 2" xfId="25347" xr:uid="{00000000-0005-0000-0000-000004630000}"/>
    <cellStyle name="Percent 12 3 2 3" xfId="25348" xr:uid="{00000000-0005-0000-0000-000005630000}"/>
    <cellStyle name="Percent 12 3 2 3 2" xfId="25349" xr:uid="{00000000-0005-0000-0000-000006630000}"/>
    <cellStyle name="Percent 12 3 2 3 3" xfId="25350" xr:uid="{00000000-0005-0000-0000-000007630000}"/>
    <cellStyle name="Percent 12 3 2 4" xfId="25351" xr:uid="{00000000-0005-0000-0000-000008630000}"/>
    <cellStyle name="Percent 12 3 2 4 2" xfId="25352" xr:uid="{00000000-0005-0000-0000-000009630000}"/>
    <cellStyle name="Percent 12 3 2 4 2 2" xfId="25353" xr:uid="{00000000-0005-0000-0000-00000A630000}"/>
    <cellStyle name="Percent 12 3 2 4 3" xfId="25354" xr:uid="{00000000-0005-0000-0000-00000B630000}"/>
    <cellStyle name="Percent 12 3 2 5" xfId="25355" xr:uid="{00000000-0005-0000-0000-00000C630000}"/>
    <cellStyle name="Percent 12 3 2 5 2" xfId="25356" xr:uid="{00000000-0005-0000-0000-00000D630000}"/>
    <cellStyle name="Percent 12 3 2 5 2 2" xfId="25357" xr:uid="{00000000-0005-0000-0000-00000E630000}"/>
    <cellStyle name="Percent 12 3 2 5 3" xfId="25358" xr:uid="{00000000-0005-0000-0000-00000F630000}"/>
    <cellStyle name="Percent 12 3 2 6" xfId="25359" xr:uid="{00000000-0005-0000-0000-000010630000}"/>
    <cellStyle name="Percent 12 3 2 6 2" xfId="25360" xr:uid="{00000000-0005-0000-0000-000011630000}"/>
    <cellStyle name="Percent 12 3 2 6 2 2" xfId="25361" xr:uid="{00000000-0005-0000-0000-000012630000}"/>
    <cellStyle name="Percent 12 3 2 6 3" xfId="25362" xr:uid="{00000000-0005-0000-0000-000013630000}"/>
    <cellStyle name="Percent 12 3 2 7" xfId="25363" xr:uid="{00000000-0005-0000-0000-000014630000}"/>
    <cellStyle name="Percent 12 3 2 7 2" xfId="25364" xr:uid="{00000000-0005-0000-0000-000015630000}"/>
    <cellStyle name="Percent 12 3 2 8" xfId="25365" xr:uid="{00000000-0005-0000-0000-000016630000}"/>
    <cellStyle name="Percent 12 3 2 8 2" xfId="25366" xr:uid="{00000000-0005-0000-0000-000017630000}"/>
    <cellStyle name="Percent 12 3 2 9" xfId="25367" xr:uid="{00000000-0005-0000-0000-000018630000}"/>
    <cellStyle name="Percent 12 3 3" xfId="25368" xr:uid="{00000000-0005-0000-0000-000019630000}"/>
    <cellStyle name="Percent 12 3 4" xfId="25369" xr:uid="{00000000-0005-0000-0000-00001A630000}"/>
    <cellStyle name="Percent 12 3 4 2" xfId="25370" xr:uid="{00000000-0005-0000-0000-00001B630000}"/>
    <cellStyle name="Percent 12 3 4 3" xfId="25371" xr:uid="{00000000-0005-0000-0000-00001C630000}"/>
    <cellStyle name="Percent 12 3 5" xfId="25372" xr:uid="{00000000-0005-0000-0000-00001D630000}"/>
    <cellStyle name="Percent 12 3 5 2" xfId="25373" xr:uid="{00000000-0005-0000-0000-00001E630000}"/>
    <cellStyle name="Percent 12 3 5 2 2" xfId="25374" xr:uid="{00000000-0005-0000-0000-00001F630000}"/>
    <cellStyle name="Percent 12 3 5 3" xfId="25375" xr:uid="{00000000-0005-0000-0000-000020630000}"/>
    <cellStyle name="Percent 12 3 6" xfId="25376" xr:uid="{00000000-0005-0000-0000-000021630000}"/>
    <cellStyle name="Percent 12 3 6 2" xfId="25377" xr:uid="{00000000-0005-0000-0000-000022630000}"/>
    <cellStyle name="Percent 12 3 6 2 2" xfId="25378" xr:uid="{00000000-0005-0000-0000-000023630000}"/>
    <cellStyle name="Percent 12 3 6 3" xfId="25379" xr:uid="{00000000-0005-0000-0000-000024630000}"/>
    <cellStyle name="Percent 12 3 7" xfId="25380" xr:uid="{00000000-0005-0000-0000-000025630000}"/>
    <cellStyle name="Percent 12 3 7 2" xfId="25381" xr:uid="{00000000-0005-0000-0000-000026630000}"/>
    <cellStyle name="Percent 12 3 7 2 2" xfId="25382" xr:uid="{00000000-0005-0000-0000-000027630000}"/>
    <cellStyle name="Percent 12 3 7 3" xfId="25383" xr:uid="{00000000-0005-0000-0000-000028630000}"/>
    <cellStyle name="Percent 12 3 8" xfId="25384" xr:uid="{00000000-0005-0000-0000-000029630000}"/>
    <cellStyle name="Percent 12 3 8 2" xfId="25385" xr:uid="{00000000-0005-0000-0000-00002A630000}"/>
    <cellStyle name="Percent 12 3 9" xfId="25386" xr:uid="{00000000-0005-0000-0000-00002B630000}"/>
    <cellStyle name="Percent 12 3 9 2" xfId="25387" xr:uid="{00000000-0005-0000-0000-00002C630000}"/>
    <cellStyle name="Percent 12 4" xfId="25388" xr:uid="{00000000-0005-0000-0000-00002D630000}"/>
    <cellStyle name="Percent 12 4 2" xfId="25389" xr:uid="{00000000-0005-0000-0000-00002E630000}"/>
    <cellStyle name="Percent 12 4 3" xfId="25390" xr:uid="{00000000-0005-0000-0000-00002F630000}"/>
    <cellStyle name="Percent 12 4 3 2" xfId="25391" xr:uid="{00000000-0005-0000-0000-000030630000}"/>
    <cellStyle name="Percent 12 4 3 3" xfId="25392" xr:uid="{00000000-0005-0000-0000-000031630000}"/>
    <cellStyle name="Percent 12 4 4" xfId="25393" xr:uid="{00000000-0005-0000-0000-000032630000}"/>
    <cellStyle name="Percent 12 4 4 2" xfId="25394" xr:uid="{00000000-0005-0000-0000-000033630000}"/>
    <cellStyle name="Percent 12 4 4 2 2" xfId="25395" xr:uid="{00000000-0005-0000-0000-000034630000}"/>
    <cellStyle name="Percent 12 4 4 3" xfId="25396" xr:uid="{00000000-0005-0000-0000-000035630000}"/>
    <cellStyle name="Percent 12 4 5" xfId="25397" xr:uid="{00000000-0005-0000-0000-000036630000}"/>
    <cellStyle name="Percent 12 4 5 2" xfId="25398" xr:uid="{00000000-0005-0000-0000-000037630000}"/>
    <cellStyle name="Percent 12 4 5 2 2" xfId="25399" xr:uid="{00000000-0005-0000-0000-000038630000}"/>
    <cellStyle name="Percent 12 4 5 3" xfId="25400" xr:uid="{00000000-0005-0000-0000-000039630000}"/>
    <cellStyle name="Percent 12 4 6" xfId="25401" xr:uid="{00000000-0005-0000-0000-00003A630000}"/>
    <cellStyle name="Percent 12 4 6 2" xfId="25402" xr:uid="{00000000-0005-0000-0000-00003B630000}"/>
    <cellStyle name="Percent 12 4 6 2 2" xfId="25403" xr:uid="{00000000-0005-0000-0000-00003C630000}"/>
    <cellStyle name="Percent 12 4 6 3" xfId="25404" xr:uid="{00000000-0005-0000-0000-00003D630000}"/>
    <cellStyle name="Percent 12 4 7" xfId="25405" xr:uid="{00000000-0005-0000-0000-00003E630000}"/>
    <cellStyle name="Percent 12 4 7 2" xfId="25406" xr:uid="{00000000-0005-0000-0000-00003F630000}"/>
    <cellStyle name="Percent 12 4 8" xfId="25407" xr:uid="{00000000-0005-0000-0000-000040630000}"/>
    <cellStyle name="Percent 12 4 8 2" xfId="25408" xr:uid="{00000000-0005-0000-0000-000041630000}"/>
    <cellStyle name="Percent 12 4 9" xfId="25409" xr:uid="{00000000-0005-0000-0000-000042630000}"/>
    <cellStyle name="Percent 12 5" xfId="25410" xr:uid="{00000000-0005-0000-0000-000043630000}"/>
    <cellStyle name="Percent 12 5 2" xfId="25411" xr:uid="{00000000-0005-0000-0000-000044630000}"/>
    <cellStyle name="Percent 12 5 3" xfId="25412" xr:uid="{00000000-0005-0000-0000-000045630000}"/>
    <cellStyle name="Percent 12 5 3 2" xfId="25413" xr:uid="{00000000-0005-0000-0000-000046630000}"/>
    <cellStyle name="Percent 12 5 3 3" xfId="25414" xr:uid="{00000000-0005-0000-0000-000047630000}"/>
    <cellStyle name="Percent 12 5 4" xfId="25415" xr:uid="{00000000-0005-0000-0000-000048630000}"/>
    <cellStyle name="Percent 12 5 4 2" xfId="25416" xr:uid="{00000000-0005-0000-0000-000049630000}"/>
    <cellStyle name="Percent 12 5 4 2 2" xfId="25417" xr:uid="{00000000-0005-0000-0000-00004A630000}"/>
    <cellStyle name="Percent 12 5 4 3" xfId="25418" xr:uid="{00000000-0005-0000-0000-00004B630000}"/>
    <cellStyle name="Percent 12 5 5" xfId="25419" xr:uid="{00000000-0005-0000-0000-00004C630000}"/>
    <cellStyle name="Percent 12 5 5 2" xfId="25420" xr:uid="{00000000-0005-0000-0000-00004D630000}"/>
    <cellStyle name="Percent 12 5 5 2 2" xfId="25421" xr:uid="{00000000-0005-0000-0000-00004E630000}"/>
    <cellStyle name="Percent 12 5 5 3" xfId="25422" xr:uid="{00000000-0005-0000-0000-00004F630000}"/>
    <cellStyle name="Percent 12 5 6" xfId="25423" xr:uid="{00000000-0005-0000-0000-000050630000}"/>
    <cellStyle name="Percent 12 5 6 2" xfId="25424" xr:uid="{00000000-0005-0000-0000-000051630000}"/>
    <cellStyle name="Percent 12 5 6 2 2" xfId="25425" xr:uid="{00000000-0005-0000-0000-000052630000}"/>
    <cellStyle name="Percent 12 5 6 3" xfId="25426" xr:uid="{00000000-0005-0000-0000-000053630000}"/>
    <cellStyle name="Percent 12 5 7" xfId="25427" xr:uid="{00000000-0005-0000-0000-000054630000}"/>
    <cellStyle name="Percent 12 5 7 2" xfId="25428" xr:uid="{00000000-0005-0000-0000-000055630000}"/>
    <cellStyle name="Percent 12 5 8" xfId="25429" xr:uid="{00000000-0005-0000-0000-000056630000}"/>
    <cellStyle name="Percent 12 5 8 2" xfId="25430" xr:uid="{00000000-0005-0000-0000-000057630000}"/>
    <cellStyle name="Percent 12 5 9" xfId="25431" xr:uid="{00000000-0005-0000-0000-000058630000}"/>
    <cellStyle name="Percent 12 6" xfId="25432" xr:uid="{00000000-0005-0000-0000-000059630000}"/>
    <cellStyle name="Percent 12 6 2" xfId="25433" xr:uid="{00000000-0005-0000-0000-00005A630000}"/>
    <cellStyle name="Percent 12 6 3" xfId="25434" xr:uid="{00000000-0005-0000-0000-00005B630000}"/>
    <cellStyle name="Percent 12 6 3 2" xfId="25435" xr:uid="{00000000-0005-0000-0000-00005C630000}"/>
    <cellStyle name="Percent 12 6 3 3" xfId="25436" xr:uid="{00000000-0005-0000-0000-00005D630000}"/>
    <cellStyle name="Percent 12 6 4" xfId="25437" xr:uid="{00000000-0005-0000-0000-00005E630000}"/>
    <cellStyle name="Percent 12 6 4 2" xfId="25438" xr:uid="{00000000-0005-0000-0000-00005F630000}"/>
    <cellStyle name="Percent 12 6 4 2 2" xfId="25439" xr:uid="{00000000-0005-0000-0000-000060630000}"/>
    <cellStyle name="Percent 12 6 4 3" xfId="25440" xr:uid="{00000000-0005-0000-0000-000061630000}"/>
    <cellStyle name="Percent 12 6 5" xfId="25441" xr:uid="{00000000-0005-0000-0000-000062630000}"/>
    <cellStyle name="Percent 12 6 5 2" xfId="25442" xr:uid="{00000000-0005-0000-0000-000063630000}"/>
    <cellStyle name="Percent 12 6 5 2 2" xfId="25443" xr:uid="{00000000-0005-0000-0000-000064630000}"/>
    <cellStyle name="Percent 12 6 5 3" xfId="25444" xr:uid="{00000000-0005-0000-0000-000065630000}"/>
    <cellStyle name="Percent 12 6 6" xfId="25445" xr:uid="{00000000-0005-0000-0000-000066630000}"/>
    <cellStyle name="Percent 12 6 6 2" xfId="25446" xr:uid="{00000000-0005-0000-0000-000067630000}"/>
    <cellStyle name="Percent 12 6 6 2 2" xfId="25447" xr:uid="{00000000-0005-0000-0000-000068630000}"/>
    <cellStyle name="Percent 12 6 6 3" xfId="25448" xr:uid="{00000000-0005-0000-0000-000069630000}"/>
    <cellStyle name="Percent 12 6 7" xfId="25449" xr:uid="{00000000-0005-0000-0000-00006A630000}"/>
    <cellStyle name="Percent 12 6 7 2" xfId="25450" xr:uid="{00000000-0005-0000-0000-00006B630000}"/>
    <cellStyle name="Percent 12 6 8" xfId="25451" xr:uid="{00000000-0005-0000-0000-00006C630000}"/>
    <cellStyle name="Percent 12 6 8 2" xfId="25452" xr:uid="{00000000-0005-0000-0000-00006D630000}"/>
    <cellStyle name="Percent 12 6 9" xfId="25453" xr:uid="{00000000-0005-0000-0000-00006E630000}"/>
    <cellStyle name="Percent 12 7" xfId="25454" xr:uid="{00000000-0005-0000-0000-00006F630000}"/>
    <cellStyle name="Percent 12 7 2" xfId="25455" xr:uid="{00000000-0005-0000-0000-000070630000}"/>
    <cellStyle name="Percent 12 7 3" xfId="25456" xr:uid="{00000000-0005-0000-0000-000071630000}"/>
    <cellStyle name="Percent 12 8" xfId="25457" xr:uid="{00000000-0005-0000-0000-000072630000}"/>
    <cellStyle name="Percent 12 8 2" xfId="25458" xr:uid="{00000000-0005-0000-0000-000073630000}"/>
    <cellStyle name="Percent 12 8 3" xfId="25459" xr:uid="{00000000-0005-0000-0000-000074630000}"/>
    <cellStyle name="Percent 12 8 3 2" xfId="25460" xr:uid="{00000000-0005-0000-0000-000075630000}"/>
    <cellStyle name="Percent 12 8 3 2 2" xfId="25461" xr:uid="{00000000-0005-0000-0000-000076630000}"/>
    <cellStyle name="Percent 12 8 3 3" xfId="25462" xr:uid="{00000000-0005-0000-0000-000077630000}"/>
    <cellStyle name="Percent 12 8 4" xfId="25463" xr:uid="{00000000-0005-0000-0000-000078630000}"/>
    <cellStyle name="Percent 12 8 4 2" xfId="25464" xr:uid="{00000000-0005-0000-0000-000079630000}"/>
    <cellStyle name="Percent 12 8 4 2 2" xfId="25465" xr:uid="{00000000-0005-0000-0000-00007A630000}"/>
    <cellStyle name="Percent 12 8 4 3" xfId="25466" xr:uid="{00000000-0005-0000-0000-00007B630000}"/>
    <cellStyle name="Percent 12 8 5" xfId="25467" xr:uid="{00000000-0005-0000-0000-00007C630000}"/>
    <cellStyle name="Percent 12 8 5 2" xfId="25468" xr:uid="{00000000-0005-0000-0000-00007D630000}"/>
    <cellStyle name="Percent 12 8 5 2 2" xfId="25469" xr:uid="{00000000-0005-0000-0000-00007E630000}"/>
    <cellStyle name="Percent 12 8 5 3" xfId="25470" xr:uid="{00000000-0005-0000-0000-00007F630000}"/>
    <cellStyle name="Percent 12 8 6" xfId="25471" xr:uid="{00000000-0005-0000-0000-000080630000}"/>
    <cellStyle name="Percent 12 8 6 2" xfId="25472" xr:uid="{00000000-0005-0000-0000-000081630000}"/>
    <cellStyle name="Percent 12 8 7" xfId="25473" xr:uid="{00000000-0005-0000-0000-000082630000}"/>
    <cellStyle name="Percent 12 8 7 2" xfId="25474" xr:uid="{00000000-0005-0000-0000-000083630000}"/>
    <cellStyle name="Percent 12 8 8" xfId="25475" xr:uid="{00000000-0005-0000-0000-000084630000}"/>
    <cellStyle name="Percent 12 8 9" xfId="25476" xr:uid="{00000000-0005-0000-0000-000085630000}"/>
    <cellStyle name="Percent 12 9" xfId="25477" xr:uid="{00000000-0005-0000-0000-000086630000}"/>
    <cellStyle name="Percent 13" xfId="25478" xr:uid="{00000000-0005-0000-0000-000087630000}"/>
    <cellStyle name="Percent 13 10" xfId="25479" xr:uid="{00000000-0005-0000-0000-000088630000}"/>
    <cellStyle name="Percent 13 2" xfId="25480" xr:uid="{00000000-0005-0000-0000-000089630000}"/>
    <cellStyle name="Percent 13 2 2" xfId="25481" xr:uid="{00000000-0005-0000-0000-00008A630000}"/>
    <cellStyle name="Percent 13 3" xfId="25482" xr:uid="{00000000-0005-0000-0000-00008B630000}"/>
    <cellStyle name="Percent 13 4" xfId="25483" xr:uid="{00000000-0005-0000-0000-00008C630000}"/>
    <cellStyle name="Percent 13 4 2" xfId="25484" xr:uid="{00000000-0005-0000-0000-00008D630000}"/>
    <cellStyle name="Percent 13 4 2 2" xfId="25485" xr:uid="{00000000-0005-0000-0000-00008E630000}"/>
    <cellStyle name="Percent 13 4 3" xfId="25486" xr:uid="{00000000-0005-0000-0000-00008F630000}"/>
    <cellStyle name="Percent 13 5" xfId="25487" xr:uid="{00000000-0005-0000-0000-000090630000}"/>
    <cellStyle name="Percent 13 5 2" xfId="25488" xr:uid="{00000000-0005-0000-0000-000091630000}"/>
    <cellStyle name="Percent 13 5 2 2" xfId="25489" xr:uid="{00000000-0005-0000-0000-000092630000}"/>
    <cellStyle name="Percent 13 5 3" xfId="25490" xr:uid="{00000000-0005-0000-0000-000093630000}"/>
    <cellStyle name="Percent 13 6" xfId="25491" xr:uid="{00000000-0005-0000-0000-000094630000}"/>
    <cellStyle name="Percent 13 6 2" xfId="25492" xr:uid="{00000000-0005-0000-0000-000095630000}"/>
    <cellStyle name="Percent 13 6 2 2" xfId="25493" xr:uid="{00000000-0005-0000-0000-000096630000}"/>
    <cellStyle name="Percent 13 6 3" xfId="25494" xr:uid="{00000000-0005-0000-0000-000097630000}"/>
    <cellStyle name="Percent 13 7" xfId="25495" xr:uid="{00000000-0005-0000-0000-000098630000}"/>
    <cellStyle name="Percent 13 7 2" xfId="25496" xr:uid="{00000000-0005-0000-0000-000099630000}"/>
    <cellStyle name="Percent 13 8" xfId="25497" xr:uid="{00000000-0005-0000-0000-00009A630000}"/>
    <cellStyle name="Percent 13 8 2" xfId="25498" xr:uid="{00000000-0005-0000-0000-00009B630000}"/>
    <cellStyle name="Percent 13 9" xfId="25499" xr:uid="{00000000-0005-0000-0000-00009C630000}"/>
    <cellStyle name="Percent 14" xfId="25500" xr:uid="{00000000-0005-0000-0000-00009D630000}"/>
    <cellStyle name="Percent 14 2" xfId="25501" xr:uid="{00000000-0005-0000-0000-00009E630000}"/>
    <cellStyle name="Percent 14 2 2" xfId="25502" xr:uid="{00000000-0005-0000-0000-00009F630000}"/>
    <cellStyle name="Percent 14 2 2 2" xfId="25503" xr:uid="{00000000-0005-0000-0000-0000A0630000}"/>
    <cellStyle name="Percent 14 2 3" xfId="25504" xr:uid="{00000000-0005-0000-0000-0000A1630000}"/>
    <cellStyle name="Percent 14 3" xfId="25505" xr:uid="{00000000-0005-0000-0000-0000A2630000}"/>
    <cellStyle name="Percent 14 3 2" xfId="25506" xr:uid="{00000000-0005-0000-0000-0000A3630000}"/>
    <cellStyle name="Percent 14 4" xfId="25507" xr:uid="{00000000-0005-0000-0000-0000A4630000}"/>
    <cellStyle name="Percent 15" xfId="25508" xr:uid="{00000000-0005-0000-0000-0000A5630000}"/>
    <cellStyle name="Percent 15 2" xfId="25509" xr:uid="{00000000-0005-0000-0000-0000A6630000}"/>
    <cellStyle name="Percent 15 2 2" xfId="25510" xr:uid="{00000000-0005-0000-0000-0000A7630000}"/>
    <cellStyle name="Percent 15 3" xfId="25511" xr:uid="{00000000-0005-0000-0000-0000A8630000}"/>
    <cellStyle name="Percent 16" xfId="25512" xr:uid="{00000000-0005-0000-0000-0000A9630000}"/>
    <cellStyle name="Percent 16 2" xfId="25513" xr:uid="{00000000-0005-0000-0000-0000AA630000}"/>
    <cellStyle name="Percent 16 2 2" xfId="25514" xr:uid="{00000000-0005-0000-0000-0000AB630000}"/>
    <cellStyle name="Percent 16 3" xfId="25515" xr:uid="{00000000-0005-0000-0000-0000AC630000}"/>
    <cellStyle name="Percent 17" xfId="25516" xr:uid="{00000000-0005-0000-0000-0000AD630000}"/>
    <cellStyle name="Percent 17 2" xfId="25517" xr:uid="{00000000-0005-0000-0000-0000AE630000}"/>
    <cellStyle name="Percent 17 2 2" xfId="25518" xr:uid="{00000000-0005-0000-0000-0000AF630000}"/>
    <cellStyle name="Percent 17 3" xfId="25519" xr:uid="{00000000-0005-0000-0000-0000B0630000}"/>
    <cellStyle name="Percent 18" xfId="25520" xr:uid="{00000000-0005-0000-0000-0000B1630000}"/>
    <cellStyle name="Percent 18 2" xfId="25521" xr:uid="{00000000-0005-0000-0000-0000B2630000}"/>
    <cellStyle name="Percent 19" xfId="25522" xr:uid="{00000000-0005-0000-0000-0000B3630000}"/>
    <cellStyle name="Percent 19 2" xfId="25523" xr:uid="{00000000-0005-0000-0000-0000B4630000}"/>
    <cellStyle name="Percent 2" xfId="25524" xr:uid="{00000000-0005-0000-0000-0000B5630000}"/>
    <cellStyle name="Percent 2 10" xfId="25525" xr:uid="{00000000-0005-0000-0000-0000B6630000}"/>
    <cellStyle name="Percent 2 10 2" xfId="25526" xr:uid="{00000000-0005-0000-0000-0000B7630000}"/>
    <cellStyle name="Percent 2 10 3" xfId="25527" xr:uid="{00000000-0005-0000-0000-0000B8630000}"/>
    <cellStyle name="Percent 2 11" xfId="25528" xr:uid="{00000000-0005-0000-0000-0000B9630000}"/>
    <cellStyle name="Percent 2 11 2" xfId="25529" xr:uid="{00000000-0005-0000-0000-0000BA630000}"/>
    <cellStyle name="Percent 2 12" xfId="25530" xr:uid="{00000000-0005-0000-0000-0000BB630000}"/>
    <cellStyle name="Percent 2 12 2" xfId="25531" xr:uid="{00000000-0005-0000-0000-0000BC630000}"/>
    <cellStyle name="Percent 2 13" xfId="25532" xr:uid="{00000000-0005-0000-0000-0000BD630000}"/>
    <cellStyle name="Percent 2 14" xfId="25533" xr:uid="{00000000-0005-0000-0000-0000BE630000}"/>
    <cellStyle name="Percent 2 15" xfId="25534" xr:uid="{00000000-0005-0000-0000-0000BF630000}"/>
    <cellStyle name="Percent 2 16" xfId="25535" xr:uid="{00000000-0005-0000-0000-0000C0630000}"/>
    <cellStyle name="Percent 2 2" xfId="25536" xr:uid="{00000000-0005-0000-0000-0000C1630000}"/>
    <cellStyle name="Percent 2 2 2" xfId="25537" xr:uid="{00000000-0005-0000-0000-0000C2630000}"/>
    <cellStyle name="Percent 2 3" xfId="25538" xr:uid="{00000000-0005-0000-0000-0000C3630000}"/>
    <cellStyle name="Percent 2 3 2" xfId="25539" xr:uid="{00000000-0005-0000-0000-0000C4630000}"/>
    <cellStyle name="Percent 2 4" xfId="25540" xr:uid="{00000000-0005-0000-0000-0000C5630000}"/>
    <cellStyle name="Percent 2 5" xfId="25541" xr:uid="{00000000-0005-0000-0000-0000C6630000}"/>
    <cellStyle name="Percent 2 5 2" xfId="25542" xr:uid="{00000000-0005-0000-0000-0000C7630000}"/>
    <cellStyle name="Percent 2 5 2 2" xfId="25543" xr:uid="{00000000-0005-0000-0000-0000C8630000}"/>
    <cellStyle name="Percent 2 5 2 2 2" xfId="25544" xr:uid="{00000000-0005-0000-0000-0000C9630000}"/>
    <cellStyle name="Percent 2 5 2 3" xfId="25545" xr:uid="{00000000-0005-0000-0000-0000CA630000}"/>
    <cellStyle name="Percent 2 5 2 4" xfId="25546" xr:uid="{00000000-0005-0000-0000-0000CB630000}"/>
    <cellStyle name="Percent 2 5 3" xfId="25547" xr:uid="{00000000-0005-0000-0000-0000CC630000}"/>
    <cellStyle name="Percent 2 5 3 2" xfId="25548" xr:uid="{00000000-0005-0000-0000-0000CD630000}"/>
    <cellStyle name="Percent 2 5 3 2 2" xfId="25549" xr:uid="{00000000-0005-0000-0000-0000CE630000}"/>
    <cellStyle name="Percent 2 5 3 3" xfId="25550" xr:uid="{00000000-0005-0000-0000-0000CF630000}"/>
    <cellStyle name="Percent 2 5 3 3 2" xfId="25551" xr:uid="{00000000-0005-0000-0000-0000D0630000}"/>
    <cellStyle name="Percent 2 5 3 4" xfId="25552" xr:uid="{00000000-0005-0000-0000-0000D1630000}"/>
    <cellStyle name="Percent 2 5 3 5" xfId="25553" xr:uid="{00000000-0005-0000-0000-0000D2630000}"/>
    <cellStyle name="Percent 2 5 3 6" xfId="25554" xr:uid="{00000000-0005-0000-0000-0000D3630000}"/>
    <cellStyle name="Percent 2 5 4" xfId="25555" xr:uid="{00000000-0005-0000-0000-0000D4630000}"/>
    <cellStyle name="Percent 2 5 4 2" xfId="25556" xr:uid="{00000000-0005-0000-0000-0000D5630000}"/>
    <cellStyle name="Percent 2 5 4 2 2" xfId="25557" xr:uid="{00000000-0005-0000-0000-0000D6630000}"/>
    <cellStyle name="Percent 2 5 4 2 3" xfId="25558" xr:uid="{00000000-0005-0000-0000-0000D7630000}"/>
    <cellStyle name="Percent 2 5 4 3" xfId="25559" xr:uid="{00000000-0005-0000-0000-0000D8630000}"/>
    <cellStyle name="Percent 2 5 4 4" xfId="25560" xr:uid="{00000000-0005-0000-0000-0000D9630000}"/>
    <cellStyle name="Percent 2 5 5" xfId="25561" xr:uid="{00000000-0005-0000-0000-0000DA630000}"/>
    <cellStyle name="Percent 2 5 6" xfId="25562" xr:uid="{00000000-0005-0000-0000-0000DB630000}"/>
    <cellStyle name="Percent 2 6" xfId="25563" xr:uid="{00000000-0005-0000-0000-0000DC630000}"/>
    <cellStyle name="Percent 2 6 2" xfId="25564" xr:uid="{00000000-0005-0000-0000-0000DD630000}"/>
    <cellStyle name="Percent 2 6 2 2" xfId="25565" xr:uid="{00000000-0005-0000-0000-0000DE630000}"/>
    <cellStyle name="Percent 2 6 2 2 2" xfId="25566" xr:uid="{00000000-0005-0000-0000-0000DF630000}"/>
    <cellStyle name="Percent 2 6 2 3" xfId="25567" xr:uid="{00000000-0005-0000-0000-0000E0630000}"/>
    <cellStyle name="Percent 2 6 2 4" xfId="25568" xr:uid="{00000000-0005-0000-0000-0000E1630000}"/>
    <cellStyle name="Percent 2 6 3" xfId="25569" xr:uid="{00000000-0005-0000-0000-0000E2630000}"/>
    <cellStyle name="Percent 2 6 3 2" xfId="25570" xr:uid="{00000000-0005-0000-0000-0000E3630000}"/>
    <cellStyle name="Percent 2 6 3 2 2" xfId="25571" xr:uid="{00000000-0005-0000-0000-0000E4630000}"/>
    <cellStyle name="Percent 2 6 3 3" xfId="25572" xr:uid="{00000000-0005-0000-0000-0000E5630000}"/>
    <cellStyle name="Percent 2 6 3 3 2" xfId="25573" xr:uid="{00000000-0005-0000-0000-0000E6630000}"/>
    <cellStyle name="Percent 2 6 3 4" xfId="25574" xr:uid="{00000000-0005-0000-0000-0000E7630000}"/>
    <cellStyle name="Percent 2 6 3 5" xfId="25575" xr:uid="{00000000-0005-0000-0000-0000E8630000}"/>
    <cellStyle name="Percent 2 6 4" xfId="25576" xr:uid="{00000000-0005-0000-0000-0000E9630000}"/>
    <cellStyle name="Percent 2 6 4 2" xfId="25577" xr:uid="{00000000-0005-0000-0000-0000EA630000}"/>
    <cellStyle name="Percent 2 6 4 3" xfId="25578" xr:uid="{00000000-0005-0000-0000-0000EB630000}"/>
    <cellStyle name="Percent 2 6 5" xfId="25579" xr:uid="{00000000-0005-0000-0000-0000EC630000}"/>
    <cellStyle name="Percent 2 6 6" xfId="25580" xr:uid="{00000000-0005-0000-0000-0000ED630000}"/>
    <cellStyle name="Percent 2 7" xfId="25581" xr:uid="{00000000-0005-0000-0000-0000EE630000}"/>
    <cellStyle name="Percent 2 7 2" xfId="25582" xr:uid="{00000000-0005-0000-0000-0000EF630000}"/>
    <cellStyle name="Percent 2 7 2 2" xfId="25583" xr:uid="{00000000-0005-0000-0000-0000F0630000}"/>
    <cellStyle name="Percent 2 7 3" xfId="25584" xr:uid="{00000000-0005-0000-0000-0000F1630000}"/>
    <cellStyle name="Percent 2 7 4" xfId="25585" xr:uid="{00000000-0005-0000-0000-0000F2630000}"/>
    <cellStyle name="Percent 2 8" xfId="25586" xr:uid="{00000000-0005-0000-0000-0000F3630000}"/>
    <cellStyle name="Percent 2 8 2" xfId="25587" xr:uid="{00000000-0005-0000-0000-0000F4630000}"/>
    <cellStyle name="Percent 2 8 2 2" xfId="25588" xr:uid="{00000000-0005-0000-0000-0000F5630000}"/>
    <cellStyle name="Percent 2 8 3" xfId="25589" xr:uid="{00000000-0005-0000-0000-0000F6630000}"/>
    <cellStyle name="Percent 2 8 3 2" xfId="25590" xr:uid="{00000000-0005-0000-0000-0000F7630000}"/>
    <cellStyle name="Percent 2 8 4" xfId="25591" xr:uid="{00000000-0005-0000-0000-0000F8630000}"/>
    <cellStyle name="Percent 2 8 5" xfId="25592" xr:uid="{00000000-0005-0000-0000-0000F9630000}"/>
    <cellStyle name="Percent 2 8 6" xfId="25593" xr:uid="{00000000-0005-0000-0000-0000FA630000}"/>
    <cellStyle name="Percent 2 9" xfId="25594" xr:uid="{00000000-0005-0000-0000-0000FB630000}"/>
    <cellStyle name="Percent 2 9 2" xfId="25595" xr:uid="{00000000-0005-0000-0000-0000FC630000}"/>
    <cellStyle name="Percent 2 9 2 2" xfId="25596" xr:uid="{00000000-0005-0000-0000-0000FD630000}"/>
    <cellStyle name="Percent 2 9 2 3" xfId="25597" xr:uid="{00000000-0005-0000-0000-0000FE630000}"/>
    <cellStyle name="Percent 2 9 3" xfId="25598" xr:uid="{00000000-0005-0000-0000-0000FF630000}"/>
    <cellStyle name="Percent 2 9 4" xfId="25599" xr:uid="{00000000-0005-0000-0000-000000640000}"/>
    <cellStyle name="Percent 3" xfId="25600" xr:uid="{00000000-0005-0000-0000-000001640000}"/>
    <cellStyle name="Percent 3 2" xfId="25601" xr:uid="{00000000-0005-0000-0000-000002640000}"/>
    <cellStyle name="Percent 3 3" xfId="25602" xr:uid="{00000000-0005-0000-0000-000003640000}"/>
    <cellStyle name="Percent 3 3 2" xfId="25603" xr:uid="{00000000-0005-0000-0000-000004640000}"/>
    <cellStyle name="Percent 3 3 2 2" xfId="25604" xr:uid="{00000000-0005-0000-0000-000005640000}"/>
    <cellStyle name="Percent 3 3 2 2 2" xfId="25605" xr:uid="{00000000-0005-0000-0000-000006640000}"/>
    <cellStyle name="Percent 3 3 2 3" xfId="25606" xr:uid="{00000000-0005-0000-0000-000007640000}"/>
    <cellStyle name="Percent 3 3 2 4" xfId="25607" xr:uid="{00000000-0005-0000-0000-000008640000}"/>
    <cellStyle name="Percent 3 3 3" xfId="25608" xr:uid="{00000000-0005-0000-0000-000009640000}"/>
    <cellStyle name="Percent 3 3 3 2" xfId="25609" xr:uid="{00000000-0005-0000-0000-00000A640000}"/>
    <cellStyle name="Percent 3 3 3 2 2" xfId="25610" xr:uid="{00000000-0005-0000-0000-00000B640000}"/>
    <cellStyle name="Percent 3 3 3 3" xfId="25611" xr:uid="{00000000-0005-0000-0000-00000C640000}"/>
    <cellStyle name="Percent 3 3 3 3 2" xfId="25612" xr:uid="{00000000-0005-0000-0000-00000D640000}"/>
    <cellStyle name="Percent 3 3 3 4" xfId="25613" xr:uid="{00000000-0005-0000-0000-00000E640000}"/>
    <cellStyle name="Percent 3 3 3 5" xfId="25614" xr:uid="{00000000-0005-0000-0000-00000F640000}"/>
    <cellStyle name="Percent 3 3 4" xfId="25615" xr:uid="{00000000-0005-0000-0000-000010640000}"/>
    <cellStyle name="Percent 3 3 4 2" xfId="25616" xr:uid="{00000000-0005-0000-0000-000011640000}"/>
    <cellStyle name="Percent 3 3 4 3" xfId="25617" xr:uid="{00000000-0005-0000-0000-000012640000}"/>
    <cellStyle name="Percent 3 3 5" xfId="25618" xr:uid="{00000000-0005-0000-0000-000013640000}"/>
    <cellStyle name="Percent 3 3 6" xfId="25619" xr:uid="{00000000-0005-0000-0000-000014640000}"/>
    <cellStyle name="Percent 4" xfId="25620" xr:uid="{00000000-0005-0000-0000-000015640000}"/>
    <cellStyle name="Percent 4 2" xfId="25621" xr:uid="{00000000-0005-0000-0000-000016640000}"/>
    <cellStyle name="Percent 5" xfId="25622" xr:uid="{00000000-0005-0000-0000-000017640000}"/>
    <cellStyle name="Percent 5 2" xfId="25623" xr:uid="{00000000-0005-0000-0000-000018640000}"/>
    <cellStyle name="Percent 5 2 2" xfId="25624" xr:uid="{00000000-0005-0000-0000-000019640000}"/>
    <cellStyle name="Percent 5 3" xfId="25625" xr:uid="{00000000-0005-0000-0000-00001A640000}"/>
    <cellStyle name="Percent 6" xfId="25626" xr:uid="{00000000-0005-0000-0000-00001B640000}"/>
    <cellStyle name="Percent 7" xfId="25627" xr:uid="{00000000-0005-0000-0000-00001C640000}"/>
    <cellStyle name="Percent 7 2" xfId="25628" xr:uid="{00000000-0005-0000-0000-00001D640000}"/>
    <cellStyle name="Percent 7 2 2" xfId="25629" xr:uid="{00000000-0005-0000-0000-00001E640000}"/>
    <cellStyle name="Percent 7 2 2 2" xfId="25630" xr:uid="{00000000-0005-0000-0000-00001F640000}"/>
    <cellStyle name="Percent 7 2 3" xfId="25631" xr:uid="{00000000-0005-0000-0000-000020640000}"/>
    <cellStyle name="Percent 7 2 4" xfId="25632" xr:uid="{00000000-0005-0000-0000-000021640000}"/>
    <cellStyle name="Percent 7 3" xfId="25633" xr:uid="{00000000-0005-0000-0000-000022640000}"/>
    <cellStyle name="Percent 7 3 2" xfId="25634" xr:uid="{00000000-0005-0000-0000-000023640000}"/>
    <cellStyle name="Percent 7 3 2 2" xfId="25635" xr:uid="{00000000-0005-0000-0000-000024640000}"/>
    <cellStyle name="Percent 7 3 3" xfId="25636" xr:uid="{00000000-0005-0000-0000-000025640000}"/>
    <cellStyle name="Percent 7 3 3 2" xfId="25637" xr:uid="{00000000-0005-0000-0000-000026640000}"/>
    <cellStyle name="Percent 7 3 4" xfId="25638" xr:uid="{00000000-0005-0000-0000-000027640000}"/>
    <cellStyle name="Percent 7 3 5" xfId="25639" xr:uid="{00000000-0005-0000-0000-000028640000}"/>
    <cellStyle name="Percent 7 3 6" xfId="25640" xr:uid="{00000000-0005-0000-0000-000029640000}"/>
    <cellStyle name="Percent 7 4" xfId="25641" xr:uid="{00000000-0005-0000-0000-00002A640000}"/>
    <cellStyle name="Percent 7 4 2" xfId="25642" xr:uid="{00000000-0005-0000-0000-00002B640000}"/>
    <cellStyle name="Percent 7 4 2 2" xfId="25643" xr:uid="{00000000-0005-0000-0000-00002C640000}"/>
    <cellStyle name="Percent 7 4 2 3" xfId="25644" xr:uid="{00000000-0005-0000-0000-00002D640000}"/>
    <cellStyle name="Percent 7 4 3" xfId="25645" xr:uid="{00000000-0005-0000-0000-00002E640000}"/>
    <cellStyle name="Percent 7 4 4" xfId="25646" xr:uid="{00000000-0005-0000-0000-00002F640000}"/>
    <cellStyle name="Percent 7 5" xfId="25647" xr:uid="{00000000-0005-0000-0000-000030640000}"/>
    <cellStyle name="Percent 7 6" xfId="25648" xr:uid="{00000000-0005-0000-0000-000031640000}"/>
    <cellStyle name="Percent 8" xfId="25649" xr:uid="{00000000-0005-0000-0000-000032640000}"/>
    <cellStyle name="Percent 8 2" xfId="25650" xr:uid="{00000000-0005-0000-0000-000033640000}"/>
    <cellStyle name="Percent 8 2 2" xfId="25651" xr:uid="{00000000-0005-0000-0000-000034640000}"/>
    <cellStyle name="Percent 8 2 2 2" xfId="25652" xr:uid="{00000000-0005-0000-0000-000035640000}"/>
    <cellStyle name="Percent 8 2 3" xfId="25653" xr:uid="{00000000-0005-0000-0000-000036640000}"/>
    <cellStyle name="Percent 8 2 4" xfId="25654" xr:uid="{00000000-0005-0000-0000-000037640000}"/>
    <cellStyle name="Percent 8 3" xfId="25655" xr:uid="{00000000-0005-0000-0000-000038640000}"/>
    <cellStyle name="Percent 8 3 2" xfId="25656" xr:uid="{00000000-0005-0000-0000-000039640000}"/>
    <cellStyle name="Percent 8 3 2 2" xfId="25657" xr:uid="{00000000-0005-0000-0000-00003A640000}"/>
    <cellStyle name="Percent 8 3 3" xfId="25658" xr:uid="{00000000-0005-0000-0000-00003B640000}"/>
    <cellStyle name="Percent 8 3 3 2" xfId="25659" xr:uid="{00000000-0005-0000-0000-00003C640000}"/>
    <cellStyle name="Percent 8 3 4" xfId="25660" xr:uid="{00000000-0005-0000-0000-00003D640000}"/>
    <cellStyle name="Percent 8 3 5" xfId="25661" xr:uid="{00000000-0005-0000-0000-00003E640000}"/>
    <cellStyle name="Percent 8 4" xfId="25662" xr:uid="{00000000-0005-0000-0000-00003F640000}"/>
    <cellStyle name="Percent 8 4 2" xfId="25663" xr:uid="{00000000-0005-0000-0000-000040640000}"/>
    <cellStyle name="Percent 8 4 3" xfId="25664" xr:uid="{00000000-0005-0000-0000-000041640000}"/>
    <cellStyle name="Percent 8 5" xfId="25665" xr:uid="{00000000-0005-0000-0000-000042640000}"/>
    <cellStyle name="Percent 8 6" xfId="25666" xr:uid="{00000000-0005-0000-0000-000043640000}"/>
    <cellStyle name="Percent 9" xfId="25667" xr:uid="{00000000-0005-0000-0000-000044640000}"/>
    <cellStyle name="Percent 9 2" xfId="25668" xr:uid="{00000000-0005-0000-0000-000045640000}"/>
    <cellStyle name="Percent 9 2 2" xfId="25669" xr:uid="{00000000-0005-0000-0000-000046640000}"/>
    <cellStyle name="Percent 9 2 3" xfId="25670" xr:uid="{00000000-0005-0000-0000-000047640000}"/>
    <cellStyle name="Percent 9 3" xfId="25671" xr:uid="{00000000-0005-0000-0000-000048640000}"/>
    <cellStyle name="Percent 9 3 2" xfId="25672" xr:uid="{00000000-0005-0000-0000-000049640000}"/>
    <cellStyle name="Percent 9 3 3" xfId="25673" xr:uid="{00000000-0005-0000-0000-00004A640000}"/>
    <cellStyle name="Percent 9 4" xfId="25674" xr:uid="{00000000-0005-0000-0000-00004B640000}"/>
    <cellStyle name="Percent 9 4 2" xfId="25675" xr:uid="{00000000-0005-0000-0000-00004C640000}"/>
    <cellStyle name="Percent 9 4 3" xfId="25676" xr:uid="{00000000-0005-0000-0000-00004D640000}"/>
    <cellStyle name="Percent 9 5" xfId="25677" xr:uid="{00000000-0005-0000-0000-00004E640000}"/>
    <cellStyle name="Percent 9 6" xfId="25678" xr:uid="{00000000-0005-0000-0000-00004F640000}"/>
    <cellStyle name="statement" xfId="25679" xr:uid="{00000000-0005-0000-0000-000050640000}"/>
    <cellStyle name="Statement heading" xfId="25680" xr:uid="{00000000-0005-0000-0000-000051640000}"/>
    <cellStyle name="Statement heading 2" xfId="25681" xr:uid="{00000000-0005-0000-0000-000052640000}"/>
    <cellStyle name="Total 2" xfId="25682" xr:uid="{00000000-0005-0000-0000-000053640000}"/>
    <cellStyle name="Warning Text 2" xfId="25683" xr:uid="{00000000-0005-0000-0000-000054640000}"/>
    <cellStyle name="Years" xfId="25684" xr:uid="{00000000-0005-0000-0000-000055640000}"/>
    <cellStyle name="Years 2" xfId="25685" xr:uid="{00000000-0005-0000-0000-000056640000}"/>
  </cellStyles>
  <dxfs count="19">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0000FF"/>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10</xdr:col>
      <xdr:colOff>396875</xdr:colOff>
      <xdr:row>0</xdr:row>
      <xdr:rowOff>0</xdr:rowOff>
    </xdr:from>
    <xdr:to>
      <xdr:col>12</xdr:col>
      <xdr:colOff>0</xdr:colOff>
      <xdr:row>2</xdr:row>
      <xdr:rowOff>111126</xdr:rowOff>
    </xdr:to>
    <xdr:pic>
      <xdr:nvPicPr>
        <xdr:cNvPr id="4" name="Picture 3">
          <a:extLst>
            <a:ext uri="{FF2B5EF4-FFF2-40B4-BE49-F238E27FC236}">
              <a16:creationId xmlns:a16="http://schemas.microsoft.com/office/drawing/2014/main" id="{CCE8F300-6340-4F09-A2EF-30F7B4626B3C}"/>
            </a:ext>
          </a:extLst>
        </xdr:cNvPr>
        <xdr:cNvPicPr>
          <a:picLocks noChangeAspect="1"/>
        </xdr:cNvPicPr>
      </xdr:nvPicPr>
      <xdr:blipFill rotWithShape="1">
        <a:blip xmlns:r="http://schemas.openxmlformats.org/officeDocument/2006/relationships" r:embed="rId1"/>
        <a:srcRect l="2122" t="11760" r="2122" b="10205"/>
        <a:stretch/>
      </xdr:blipFill>
      <xdr:spPr>
        <a:xfrm>
          <a:off x="9661525" y="0"/>
          <a:ext cx="1590675" cy="46672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D4941A1-2004-4B5E-A487-085DBD093C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46B571EA-D2BA-40BC-905E-C45F415029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1D0FDB7-68A6-4454-831E-116C0A442A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39275" y="1085850"/>
          <a:ext cx="0" cy="180975"/>
        </a:xfrm>
        <a:prstGeom prst="rect">
          <a:avLst/>
        </a:prstGeom>
      </xdr:spPr>
    </xdr:pic>
    <xdr:clientData/>
  </xdr:twoCellAnchor>
  <xdr:twoCellAnchor editAs="oneCell">
    <xdr:from>
      <xdr:col>10</xdr:col>
      <xdr:colOff>0</xdr:colOff>
      <xdr:row>0</xdr:row>
      <xdr:rowOff>0</xdr:rowOff>
    </xdr:from>
    <xdr:to>
      <xdr:col>11</xdr:col>
      <xdr:colOff>574675</xdr:colOff>
      <xdr:row>2</xdr:row>
      <xdr:rowOff>111126</xdr:rowOff>
    </xdr:to>
    <xdr:pic>
      <xdr:nvPicPr>
        <xdr:cNvPr id="5" name="Picture 4">
          <a:extLst>
            <a:ext uri="{FF2B5EF4-FFF2-40B4-BE49-F238E27FC236}">
              <a16:creationId xmlns:a16="http://schemas.microsoft.com/office/drawing/2014/main" id="{31CA724D-9F39-420F-8302-B435F017F071}"/>
            </a:ext>
          </a:extLst>
        </xdr:cNvPr>
        <xdr:cNvPicPr>
          <a:picLocks noChangeAspect="1"/>
        </xdr:cNvPicPr>
      </xdr:nvPicPr>
      <xdr:blipFill rotWithShape="1">
        <a:blip xmlns:r="http://schemas.openxmlformats.org/officeDocument/2006/relationships" r:embed="rId2"/>
        <a:srcRect l="2122" t="11760" r="2122" b="10205"/>
        <a:stretch/>
      </xdr:blipFill>
      <xdr:spPr>
        <a:xfrm>
          <a:off x="8858250" y="0"/>
          <a:ext cx="1546225" cy="47307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6605CBF-178F-4222-9C48-CD7F2185B8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BFBEEE34-E6B1-4ECE-910C-7F0554111A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25B6E28-0038-4AEF-A2D9-64D22D92DF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574675</xdr:colOff>
      <xdr:row>2</xdr:row>
      <xdr:rowOff>111126</xdr:rowOff>
    </xdr:to>
    <xdr:pic>
      <xdr:nvPicPr>
        <xdr:cNvPr id="5" name="Picture 4">
          <a:extLst>
            <a:ext uri="{FF2B5EF4-FFF2-40B4-BE49-F238E27FC236}">
              <a16:creationId xmlns:a16="http://schemas.microsoft.com/office/drawing/2014/main" id="{FBE5ADCA-0CE5-4682-8257-5453870B8742}"/>
            </a:ext>
          </a:extLst>
        </xdr:cNvPr>
        <xdr:cNvPicPr>
          <a:picLocks noChangeAspect="1"/>
        </xdr:cNvPicPr>
      </xdr:nvPicPr>
      <xdr:blipFill rotWithShape="1">
        <a:blip xmlns:r="http://schemas.openxmlformats.org/officeDocument/2006/relationships" r:embed="rId2"/>
        <a:srcRect l="2122" t="11760" r="2122" b="10205"/>
        <a:stretch/>
      </xdr:blipFill>
      <xdr:spPr>
        <a:xfrm>
          <a:off x="8858250" y="0"/>
          <a:ext cx="1546225" cy="47307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517525</xdr:colOff>
      <xdr:row>2</xdr:row>
      <xdr:rowOff>111126</xdr:rowOff>
    </xdr:to>
    <xdr:pic>
      <xdr:nvPicPr>
        <xdr:cNvPr id="2" name="Picture 1">
          <a:extLst>
            <a:ext uri="{FF2B5EF4-FFF2-40B4-BE49-F238E27FC236}">
              <a16:creationId xmlns:a16="http://schemas.microsoft.com/office/drawing/2014/main" id="{93C64C69-B2C6-4395-9633-67196F14CB28}"/>
            </a:ext>
          </a:extLst>
        </xdr:cNvPr>
        <xdr:cNvPicPr>
          <a:picLocks noChangeAspect="1"/>
        </xdr:cNvPicPr>
      </xdr:nvPicPr>
      <xdr:blipFill rotWithShape="1">
        <a:blip xmlns:r="http://schemas.openxmlformats.org/officeDocument/2006/relationships" r:embed="rId1"/>
        <a:srcRect l="2122" t="11760" r="2122" b="10205"/>
        <a:stretch/>
      </xdr:blipFill>
      <xdr:spPr>
        <a:xfrm>
          <a:off x="8724900" y="0"/>
          <a:ext cx="1546225" cy="47307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574675</xdr:colOff>
      <xdr:row>2</xdr:row>
      <xdr:rowOff>111126</xdr:rowOff>
    </xdr:to>
    <xdr:pic>
      <xdr:nvPicPr>
        <xdr:cNvPr id="2" name="Picture 1">
          <a:extLst>
            <a:ext uri="{FF2B5EF4-FFF2-40B4-BE49-F238E27FC236}">
              <a16:creationId xmlns:a16="http://schemas.microsoft.com/office/drawing/2014/main" id="{E6DCD2DB-0905-4F64-A11A-9E5FE333A9E8}"/>
            </a:ext>
          </a:extLst>
        </xdr:cNvPr>
        <xdr:cNvPicPr>
          <a:picLocks noChangeAspect="1"/>
        </xdr:cNvPicPr>
      </xdr:nvPicPr>
      <xdr:blipFill rotWithShape="1">
        <a:blip xmlns:r="http://schemas.openxmlformats.org/officeDocument/2006/relationships" r:embed="rId1"/>
        <a:srcRect l="2122" t="11760" r="2122" b="10205"/>
        <a:stretch/>
      </xdr:blipFill>
      <xdr:spPr>
        <a:xfrm>
          <a:off x="8858250" y="0"/>
          <a:ext cx="1546225" cy="4730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574675</xdr:colOff>
      <xdr:row>2</xdr:row>
      <xdr:rowOff>111126</xdr:rowOff>
    </xdr:to>
    <xdr:pic>
      <xdr:nvPicPr>
        <xdr:cNvPr id="2" name="Picture 1">
          <a:extLst>
            <a:ext uri="{FF2B5EF4-FFF2-40B4-BE49-F238E27FC236}">
              <a16:creationId xmlns:a16="http://schemas.microsoft.com/office/drawing/2014/main" id="{BB6E44D6-99A5-46B0-BD57-D9847F7CB5E3}"/>
            </a:ext>
          </a:extLst>
        </xdr:cNvPr>
        <xdr:cNvPicPr>
          <a:picLocks noChangeAspect="1"/>
        </xdr:cNvPicPr>
      </xdr:nvPicPr>
      <xdr:blipFill rotWithShape="1">
        <a:blip xmlns:r="http://schemas.openxmlformats.org/officeDocument/2006/relationships" r:embed="rId1"/>
        <a:srcRect l="2122" t="11760" r="2122" b="10205"/>
        <a:stretch/>
      </xdr:blipFill>
      <xdr:spPr>
        <a:xfrm>
          <a:off x="8858250" y="0"/>
          <a:ext cx="1546225" cy="4730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A74712CF-D9BA-4E15-8C8C-A264BAD3CA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F3705CC-5497-4B56-955A-A403BCC49A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A8349951-2950-40AF-BE9E-661FE55BD8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574675</xdr:colOff>
      <xdr:row>2</xdr:row>
      <xdr:rowOff>111126</xdr:rowOff>
    </xdr:to>
    <xdr:pic>
      <xdr:nvPicPr>
        <xdr:cNvPr id="5" name="Picture 4">
          <a:extLst>
            <a:ext uri="{FF2B5EF4-FFF2-40B4-BE49-F238E27FC236}">
              <a16:creationId xmlns:a16="http://schemas.microsoft.com/office/drawing/2014/main" id="{8E597CFA-DB85-420D-9A38-EFB66CD57612}"/>
            </a:ext>
          </a:extLst>
        </xdr:cNvPr>
        <xdr:cNvPicPr>
          <a:picLocks noChangeAspect="1"/>
        </xdr:cNvPicPr>
      </xdr:nvPicPr>
      <xdr:blipFill rotWithShape="1">
        <a:blip xmlns:r="http://schemas.openxmlformats.org/officeDocument/2006/relationships" r:embed="rId2"/>
        <a:srcRect l="2122" t="11760" r="2122" b="10205"/>
        <a:stretch/>
      </xdr:blipFill>
      <xdr:spPr>
        <a:xfrm>
          <a:off x="8858250" y="0"/>
          <a:ext cx="1546225" cy="4730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517525</xdr:colOff>
      <xdr:row>2</xdr:row>
      <xdr:rowOff>111126</xdr:rowOff>
    </xdr:to>
    <xdr:pic>
      <xdr:nvPicPr>
        <xdr:cNvPr id="2" name="Picture 1">
          <a:extLst>
            <a:ext uri="{FF2B5EF4-FFF2-40B4-BE49-F238E27FC236}">
              <a16:creationId xmlns:a16="http://schemas.microsoft.com/office/drawing/2014/main" id="{77B69EC9-8882-4590-B02E-68565235003C}"/>
            </a:ext>
          </a:extLst>
        </xdr:cNvPr>
        <xdr:cNvPicPr>
          <a:picLocks noChangeAspect="1"/>
        </xdr:cNvPicPr>
      </xdr:nvPicPr>
      <xdr:blipFill rotWithShape="1">
        <a:blip xmlns:r="http://schemas.openxmlformats.org/officeDocument/2006/relationships" r:embed="rId1"/>
        <a:srcRect l="2122" t="11760" r="2122" b="10205"/>
        <a:stretch/>
      </xdr:blipFill>
      <xdr:spPr>
        <a:xfrm>
          <a:off x="8724900" y="0"/>
          <a:ext cx="1546225" cy="4730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9D2135D-5E1B-4DD7-86B7-BE5EC21815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C86C682-5EFB-43F2-91D4-D55EBAFD1B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5F1CB829-D58D-4886-B581-15071DA6A0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574675</xdr:colOff>
      <xdr:row>2</xdr:row>
      <xdr:rowOff>111126</xdr:rowOff>
    </xdr:to>
    <xdr:pic>
      <xdr:nvPicPr>
        <xdr:cNvPr id="5" name="Picture 4">
          <a:extLst>
            <a:ext uri="{FF2B5EF4-FFF2-40B4-BE49-F238E27FC236}">
              <a16:creationId xmlns:a16="http://schemas.microsoft.com/office/drawing/2014/main" id="{F23D6054-DE77-4EE5-88C8-EE819CC22D8D}"/>
            </a:ext>
          </a:extLst>
        </xdr:cNvPr>
        <xdr:cNvPicPr>
          <a:picLocks noChangeAspect="1"/>
        </xdr:cNvPicPr>
      </xdr:nvPicPr>
      <xdr:blipFill rotWithShape="1">
        <a:blip xmlns:r="http://schemas.openxmlformats.org/officeDocument/2006/relationships" r:embed="rId2"/>
        <a:srcRect l="2122" t="11760" r="2122" b="10205"/>
        <a:stretch/>
      </xdr:blipFill>
      <xdr:spPr>
        <a:xfrm>
          <a:off x="8858250" y="0"/>
          <a:ext cx="1546225" cy="4730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F0A85673-F6CA-4FD0-BF8C-334C7CBDA7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D8AAA91D-A1B8-46C2-A8E1-D9E9CD44AE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9DD83BC-1C79-4DCC-8022-C9BF90A220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574675</xdr:colOff>
      <xdr:row>2</xdr:row>
      <xdr:rowOff>111126</xdr:rowOff>
    </xdr:to>
    <xdr:pic>
      <xdr:nvPicPr>
        <xdr:cNvPr id="5" name="Picture 4">
          <a:extLst>
            <a:ext uri="{FF2B5EF4-FFF2-40B4-BE49-F238E27FC236}">
              <a16:creationId xmlns:a16="http://schemas.microsoft.com/office/drawing/2014/main" id="{80829AFE-7F1F-4D49-AA74-A3D022CE50F4}"/>
            </a:ext>
          </a:extLst>
        </xdr:cNvPr>
        <xdr:cNvPicPr>
          <a:picLocks noChangeAspect="1"/>
        </xdr:cNvPicPr>
      </xdr:nvPicPr>
      <xdr:blipFill rotWithShape="1">
        <a:blip xmlns:r="http://schemas.openxmlformats.org/officeDocument/2006/relationships" r:embed="rId2"/>
        <a:srcRect l="2122" t="11760" r="2122" b="10205"/>
        <a:stretch/>
      </xdr:blipFill>
      <xdr:spPr>
        <a:xfrm>
          <a:off x="8858250" y="0"/>
          <a:ext cx="1546225" cy="47307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8A9CAC71-8C3A-4E15-8E4A-4F0796D56A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252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EE8EA3A9-F1C9-491D-BC6C-6407196E13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252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D8042323-62FF-4DFF-9A3F-82B5D86844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3825" y="1085850"/>
          <a:ext cx="0" cy="180975"/>
        </a:xfrm>
        <a:prstGeom prst="rect">
          <a:avLst/>
        </a:prstGeom>
      </xdr:spPr>
    </xdr:pic>
    <xdr:clientData/>
  </xdr:twoCellAnchor>
  <xdr:twoCellAnchor editAs="oneCell">
    <xdr:from>
      <xdr:col>10</xdr:col>
      <xdr:colOff>0</xdr:colOff>
      <xdr:row>0</xdr:row>
      <xdr:rowOff>0</xdr:rowOff>
    </xdr:from>
    <xdr:to>
      <xdr:col>11</xdr:col>
      <xdr:colOff>574675</xdr:colOff>
      <xdr:row>2</xdr:row>
      <xdr:rowOff>111126</xdr:rowOff>
    </xdr:to>
    <xdr:pic>
      <xdr:nvPicPr>
        <xdr:cNvPr id="5" name="Picture 4">
          <a:extLst>
            <a:ext uri="{FF2B5EF4-FFF2-40B4-BE49-F238E27FC236}">
              <a16:creationId xmlns:a16="http://schemas.microsoft.com/office/drawing/2014/main" id="{4C1147A0-D7D2-43ED-8F55-FF7C93E875B0}"/>
            </a:ext>
          </a:extLst>
        </xdr:cNvPr>
        <xdr:cNvPicPr>
          <a:picLocks noChangeAspect="1"/>
        </xdr:cNvPicPr>
      </xdr:nvPicPr>
      <xdr:blipFill rotWithShape="1">
        <a:blip xmlns:r="http://schemas.openxmlformats.org/officeDocument/2006/relationships" r:embed="rId2"/>
        <a:srcRect l="2122" t="11760" r="2122" b="10205"/>
        <a:stretch/>
      </xdr:blipFill>
      <xdr:spPr>
        <a:xfrm>
          <a:off x="8858250" y="0"/>
          <a:ext cx="1546225" cy="47307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7399634E-C7F9-470E-B7B9-76C3119B1D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252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9D2CB91-351D-48BD-A25A-F597532CAD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252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2CAF9D4-F8DA-4595-AD6E-C092FDDC37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3825" y="1085850"/>
          <a:ext cx="0" cy="180975"/>
        </a:xfrm>
        <a:prstGeom prst="rect">
          <a:avLst/>
        </a:prstGeom>
      </xdr:spPr>
    </xdr:pic>
    <xdr:clientData/>
  </xdr:twoCellAnchor>
  <xdr:twoCellAnchor editAs="oneCell">
    <xdr:from>
      <xdr:col>10</xdr:col>
      <xdr:colOff>0</xdr:colOff>
      <xdr:row>0</xdr:row>
      <xdr:rowOff>0</xdr:rowOff>
    </xdr:from>
    <xdr:to>
      <xdr:col>11</xdr:col>
      <xdr:colOff>574675</xdr:colOff>
      <xdr:row>2</xdr:row>
      <xdr:rowOff>111126</xdr:rowOff>
    </xdr:to>
    <xdr:pic>
      <xdr:nvPicPr>
        <xdr:cNvPr id="5" name="Picture 4">
          <a:extLst>
            <a:ext uri="{FF2B5EF4-FFF2-40B4-BE49-F238E27FC236}">
              <a16:creationId xmlns:a16="http://schemas.microsoft.com/office/drawing/2014/main" id="{EB261765-340C-4FC5-8210-522FEBD8E10A}"/>
            </a:ext>
          </a:extLst>
        </xdr:cNvPr>
        <xdr:cNvPicPr>
          <a:picLocks noChangeAspect="1"/>
        </xdr:cNvPicPr>
      </xdr:nvPicPr>
      <xdr:blipFill rotWithShape="1">
        <a:blip xmlns:r="http://schemas.openxmlformats.org/officeDocument/2006/relationships" r:embed="rId2"/>
        <a:srcRect l="2122" t="11760" r="2122" b="10205"/>
        <a:stretch/>
      </xdr:blipFill>
      <xdr:spPr>
        <a:xfrm>
          <a:off x="8858250" y="0"/>
          <a:ext cx="1546225" cy="47307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7C2CE094-E781-4665-B075-F86A96C000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0" y="889000"/>
          <a:ext cx="0" cy="17780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7F30B152-EA5C-4477-A1C9-5EC6435EDD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0" y="889000"/>
          <a:ext cx="0" cy="17780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2B9CAE2-BA42-4FCE-BF6A-EFBE08172D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92050" y="889000"/>
          <a:ext cx="0" cy="177800"/>
        </a:xfrm>
        <a:prstGeom prst="rect">
          <a:avLst/>
        </a:prstGeom>
      </xdr:spPr>
    </xdr:pic>
    <xdr:clientData/>
  </xdr:twoCellAnchor>
  <xdr:twoCellAnchor editAs="oneCell">
    <xdr:from>
      <xdr:col>10</xdr:col>
      <xdr:colOff>0</xdr:colOff>
      <xdr:row>0</xdr:row>
      <xdr:rowOff>0</xdr:rowOff>
    </xdr:from>
    <xdr:to>
      <xdr:col>11</xdr:col>
      <xdr:colOff>574675</xdr:colOff>
      <xdr:row>2</xdr:row>
      <xdr:rowOff>111126</xdr:rowOff>
    </xdr:to>
    <xdr:pic>
      <xdr:nvPicPr>
        <xdr:cNvPr id="5" name="Picture 4">
          <a:extLst>
            <a:ext uri="{FF2B5EF4-FFF2-40B4-BE49-F238E27FC236}">
              <a16:creationId xmlns:a16="http://schemas.microsoft.com/office/drawing/2014/main" id="{0839AF98-DAAA-48AB-BFF4-55DB599881F9}"/>
            </a:ext>
          </a:extLst>
        </xdr:cNvPr>
        <xdr:cNvPicPr>
          <a:picLocks noChangeAspect="1"/>
        </xdr:cNvPicPr>
      </xdr:nvPicPr>
      <xdr:blipFill rotWithShape="1">
        <a:blip xmlns:r="http://schemas.openxmlformats.org/officeDocument/2006/relationships" r:embed="rId2"/>
        <a:srcRect l="2122" t="11760" r="2122" b="10205"/>
        <a:stretch/>
      </xdr:blipFill>
      <xdr:spPr>
        <a:xfrm>
          <a:off x="8858250" y="0"/>
          <a:ext cx="1546225" cy="47307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Iyer, Vikram" id="{AF4268FF-593F-479D-B4D5-3C026BDCA5F0}" userId="S::Vikram.Iyer@tribunal.gc.ca::2d55a0ed-55fa-4567-8782-a032f99926d7" providerId="AD"/>
  <person displayName="Arboleda, Jameyn" id="{9511D01A-9748-48D8-9681-CEDE6E6DC653}" userId="S::Jameyn.Arboleda@tribunal.gc.ca::914a611a-fd6b-460a-90bd-5bd9dc82c70e" providerId="AD"/>
  <person displayName="Julien, Mardoché" id="{B4711380-A218-40BB-8D09-8F2DB9796742}" userId="S::Mardoche.Julien@tribunal.gc.ca::a89a85ed-87d6-46f1-bf3e-9b1863e8f15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1" dT="2025-12-08T19:38:33.15" personId="{9511D01A-9748-48D8-9681-CEDE6E6DC653}" id="{32958E7C-C115-44D2-8ECA-B8DB96EAAE61}">
    <text>Hide EN and FR columns
TRIB &gt; Hide R/C</text>
  </threadedComment>
</ThreadedComments>
</file>

<file path=xl/threadedComments/threadedComment2.xml><?xml version="1.0" encoding="utf-8"?>
<ThreadedComments xmlns="http://schemas.microsoft.com/office/spreadsheetml/2018/threadedcomments" xmlns:x="http://schemas.openxmlformats.org/spreadsheetml/2006/main">
  <threadedComment ref="D77" dT="2025-12-08T20:08:50.89" personId="{9511D01A-9748-48D8-9681-CEDE6E6DC653}" id="{B1293736-1A6A-40D1-B6D4-834EAC7DA22A}">
    <text>Adjust decimal points as appropriate</text>
  </threadedComment>
</ThreadedComments>
</file>

<file path=xl/threadedComments/threadedComment3.xml><?xml version="1.0" encoding="utf-8"?>
<ThreadedComments xmlns="http://schemas.microsoft.com/office/spreadsheetml/2018/threadedcomments" xmlns:x="http://schemas.openxmlformats.org/spreadsheetml/2006/main">
  <threadedComment ref="D77" dT="2025-12-08T20:08:50.89" personId="{9511D01A-9748-48D8-9681-CEDE6E6DC653}" id="{61643D3D-3FFA-4132-BEEF-11C5D2581BD9}">
    <text>Adjust decimal points as appropriate</text>
  </threadedComment>
</ThreadedComments>
</file>

<file path=xl/threadedComments/threadedComment4.xml><?xml version="1.0" encoding="utf-8"?>
<ThreadedComments xmlns="http://schemas.microsoft.com/office/spreadsheetml/2018/threadedcomments" xmlns:x="http://schemas.openxmlformats.org/spreadsheetml/2006/main">
  <threadedComment ref="D77" dT="2025-12-08T20:08:50.89" personId="{9511D01A-9748-48D8-9681-CEDE6E6DC653}" id="{94748C51-24BE-4D71-8B9C-74D9DF50B663}">
    <text>Adjust decimal points as appropriate</text>
  </threadedComment>
</ThreadedComments>
</file>

<file path=xl/threadedComments/threadedComment5.xml><?xml version="1.0" encoding="utf-8"?>
<ThreadedComments xmlns="http://schemas.microsoft.com/office/spreadsheetml/2018/threadedcomments" xmlns:x="http://schemas.openxmlformats.org/spreadsheetml/2006/main">
  <threadedComment ref="D77" dT="2025-12-08T20:08:57.75" personId="{9511D01A-9748-48D8-9681-CEDE6E6DC653}" id="{973498C4-5CA3-42CD-A0C4-A1C67CE61420}">
    <text>Adjust decimal points as appropriate</text>
  </threadedComment>
</ThreadedComments>
</file>

<file path=xl/threadedComments/threadedComment6.xml><?xml version="1.0" encoding="utf-8"?>
<ThreadedComments xmlns="http://schemas.microsoft.com/office/spreadsheetml/2018/threadedcomments" xmlns:x="http://schemas.openxmlformats.org/spreadsheetml/2006/main">
  <threadedComment ref="D77" dT="2025-12-08T20:09:04.61" personId="{9511D01A-9748-48D8-9681-CEDE6E6DC653}" id="{AA678BA7-6741-41A4-A1FD-BC9F2E87422A}">
    <text>Adjust decimal points as appropriate</text>
  </threadedComment>
</ThreadedComments>
</file>

<file path=xl/threadedComments/threadedComment7.xml><?xml version="1.0" encoding="utf-8"?>
<ThreadedComments xmlns="http://schemas.microsoft.com/office/spreadsheetml/2018/threadedcomments" xmlns:x="http://schemas.openxmlformats.org/spreadsheetml/2006/main">
  <threadedComment ref="C2" dT="2026-04-16T18:14:36.71" personId="{AF4268FF-593F-479D-B4D5-3C026BDCA5F0}" id="{C0327A1E-982E-4EBB-A2A7-A919591BE5E8}">
    <text>Note</text>
  </threadedComment>
  <threadedComment ref="C2" dT="2026-04-16T18:47:30.15" personId="{B4711380-A218-40BB-8D09-8F2DB9796742}" id="{C87E9B07-8045-4DD9-A04A-8A951EC7EFE3}" parentId="{C0327A1E-982E-4EBB-A2A7-A919591BE5E8}">
    <text>Noted</text>
  </threadedComment>
  <threadedComment ref="H6" dT="2026-04-16T18:35:57.72" personId="{AF4268FF-593F-479D-B4D5-3C026BDCA5F0}" id="{A294C30A-770F-405C-940F-68801806AF56}">
    <text>Link Trade levels</text>
  </threadedComment>
  <threadedComment ref="X16" dT="2026-04-16T18:12:48.77" personId="{AF4268FF-593F-479D-B4D5-3C026BDCA5F0}" id="{393F84EE-63F2-440B-8EC9-0F5FF2CDEDEE}">
    <text>Divide these all by 1000</text>
  </threadedComment>
  <threadedComment ref="M22" dT="2026-04-16T18:37:05.63" personId="{AF4268FF-593F-479D-B4D5-3C026BDCA5F0}" id="{A3D1795D-1689-43D1-8A10-E66F2F03EFF8}">
    <text>Link Other Countries</text>
  </threadedComment>
  <threadedComment ref="K69" dT="2026-04-16T18:41:22.12" personId="{AF4268FF-593F-479D-B4D5-3C026BDCA5F0}" id="{D69CEB06-077E-4B19-A16A-5A1877E6D7EF}">
    <text>Change to 2-Non-Subject</text>
  </threadedComment>
  <threadedComment ref="L69" dT="2026-04-16T18:37:51.44" personId="{AF4268FF-593F-479D-B4D5-3C026BDCA5F0}" id="{7C31AAFF-A775-4DBF-BFDC-1B57B1B3A45A}">
    <text>Should be Other Countries, not mexico</text>
  </threadedComment>
  <threadedComment ref="M69" dT="2026-04-16T18:38:05.25" personId="{AF4268FF-593F-479D-B4D5-3C026BDCA5F0}" id="{D3A708AD-F56D-43B2-A90B-1F79B25C96A6}">
    <text>Link other countries</text>
  </threadedComment>
</ThreadedComments>
</file>

<file path=xl/threadedComments/threadedComment8.xml><?xml version="1.0" encoding="utf-8"?>
<ThreadedComments xmlns="http://schemas.microsoft.com/office/spreadsheetml/2018/threadedcomments" xmlns:x="http://schemas.openxmlformats.org/spreadsheetml/2006/main">
  <threadedComment ref="H6" dT="2026-04-16T18:40:31.74" personId="{AF4268FF-593F-479D-B4D5-3C026BDCA5F0}" id="{3CFC542F-1E04-4D09-B6ED-50BDB930CD32}">
    <text>Link Trade Levels</text>
  </threadedComment>
  <threadedComment ref="X16" dT="2026-04-16T18:14:54.05" personId="{AF4268FF-593F-479D-B4D5-3C026BDCA5F0}" id="{A6820329-ED34-4424-8BC5-9B9C1604F85F}">
    <text xml:space="preserve">Divide these all by 1000
</text>
  </threadedComment>
  <threadedComment ref="M22" dT="2026-04-16T18:41:35.52" personId="{AF4268FF-593F-479D-B4D5-3C026BDCA5F0}" id="{60124BC7-2FAA-4395-B91D-CAB51CC2CE92}">
    <text>Link</text>
  </threadedComment>
</ThreadedComments>
</file>

<file path=xl/threadedComments/threadedComment9.xml><?xml version="1.0" encoding="utf-8"?>
<ThreadedComments xmlns="http://schemas.microsoft.com/office/spreadsheetml/2018/threadedcomments" xmlns:x="http://schemas.openxmlformats.org/spreadsheetml/2006/main">
  <threadedComment ref="H6" dT="2026-04-16T18:41:43.37" personId="{AF4268FF-593F-479D-B4D5-3C026BDCA5F0}" id="{4B21D2FF-E60B-44F2-AA37-5F135CD8D0FB}">
    <text>Link</text>
  </threadedComment>
  <threadedComment ref="X16" dT="2026-04-16T18:15:04.45" personId="{AF4268FF-593F-479D-B4D5-3C026BDCA5F0}" id="{09EAEC5B-574A-406C-B367-612E97485F38}">
    <text xml:space="preserve">Divide by 1000
</text>
  </threadedComment>
  <threadedComment ref="M22" dT="2026-04-16T18:41:51.35" personId="{AF4268FF-593F-479D-B4D5-3C026BDCA5F0}" id="{BA8EA4C3-5B75-448A-B333-0D9D667CC70C}">
    <text>Link</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microsoft.com/office/2017/10/relationships/threadedComment" Target="../threadedComments/threadedComment2.xml"/><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9.bin"/><Relationship Id="rId5" Type="http://schemas.microsoft.com/office/2017/10/relationships/threadedComment" Target="../threadedComments/threadedComment3.xml"/><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microsoft.com/office/2017/10/relationships/threadedComment" Target="../threadedComments/threadedComment4.xml"/><Relationship Id="rId4" Type="http://schemas.openxmlformats.org/officeDocument/2006/relationships/comments" Target="../comments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1.bin"/><Relationship Id="rId5" Type="http://schemas.microsoft.com/office/2017/10/relationships/threadedComment" Target="../threadedComments/threadedComment5.xml"/><Relationship Id="rId4" Type="http://schemas.openxmlformats.org/officeDocument/2006/relationships/comments" Target="../comments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2.bin"/><Relationship Id="rId5" Type="http://schemas.microsoft.com/office/2017/10/relationships/threadedComment" Target="../threadedComments/threadedComment6.xml"/><Relationship Id="rId4" Type="http://schemas.openxmlformats.org/officeDocument/2006/relationships/comments" Target="../comments7.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microsoft.com/office/2017/10/relationships/threadedComment" Target="../threadedComments/threadedComment7.xml"/><Relationship Id="rId2" Type="http://schemas.openxmlformats.org/officeDocument/2006/relationships/comments" Target="../comments8.xml"/><Relationship Id="rId1" Type="http://schemas.openxmlformats.org/officeDocument/2006/relationships/vmlDrawing" Target="../drawings/vmlDrawing9.vml"/></Relationships>
</file>

<file path=xl/worksheets/_rels/sheet21.xml.rels><?xml version="1.0" encoding="UTF-8" standalone="yes"?>
<Relationships xmlns="http://schemas.openxmlformats.org/package/2006/relationships"><Relationship Id="rId3" Type="http://schemas.microsoft.com/office/2017/10/relationships/threadedComment" Target="../threadedComments/threadedComment8.xml"/><Relationship Id="rId2" Type="http://schemas.openxmlformats.org/officeDocument/2006/relationships/comments" Target="../comments9.xml"/><Relationship Id="rId1" Type="http://schemas.openxmlformats.org/officeDocument/2006/relationships/vmlDrawing" Target="../drawings/vmlDrawing10.vml"/></Relationships>
</file>

<file path=xl/worksheets/_rels/sheet22.xml.rels><?xml version="1.0" encoding="UTF-8" standalone="yes"?>
<Relationships xmlns="http://schemas.openxmlformats.org/package/2006/relationships"><Relationship Id="rId3" Type="http://schemas.microsoft.com/office/2017/10/relationships/threadedComment" Target="../threadedComments/threadedComment9.xml"/><Relationship Id="rId2" Type="http://schemas.openxmlformats.org/officeDocument/2006/relationships/comments" Target="../comments10.xml"/><Relationship Id="rId1" Type="http://schemas.openxmlformats.org/officeDocument/2006/relationships/vmlDrawing" Target="../drawings/vmlDrawing1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70834-ABC7-41E8-9E42-10913FD30AB1}">
  <sheetPr codeName="Sheet1">
    <tabColor rgb="FFFFC000"/>
  </sheetPr>
  <dimension ref="A1:L72"/>
  <sheetViews>
    <sheetView showGridLines="0" topLeftCell="A27" workbookViewId="0">
      <selection activeCell="B39" sqref="B39:C39"/>
    </sheetView>
  </sheetViews>
  <sheetFormatPr defaultColWidth="8.5546875" defaultRowHeight="14.4" x14ac:dyDescent="0.3"/>
  <cols>
    <col min="1" max="1" width="24.44140625" style="88" bestFit="1" customWidth="1"/>
    <col min="2" max="2" width="20.5546875" style="10" customWidth="1"/>
    <col min="3" max="3" width="32.44140625" style="10" bestFit="1" customWidth="1"/>
    <col min="4" max="4" width="18.5546875" style="10" bestFit="1" customWidth="1"/>
    <col min="5" max="5" width="8.5546875" style="10"/>
    <col min="6" max="6" width="11.5546875" style="10" customWidth="1"/>
    <col min="7" max="7" width="10.5546875" style="10" customWidth="1"/>
    <col min="8" max="10" width="8.5546875" style="10"/>
    <col min="11" max="11" width="12" style="10" bestFit="1" customWidth="1"/>
    <col min="12" max="16384" width="8.5546875" style="10"/>
  </cols>
  <sheetData>
    <row r="1" spans="1:12" s="103" customFormat="1" x14ac:dyDescent="0.3">
      <c r="A1" s="103" t="s">
        <v>92</v>
      </c>
      <c r="B1" s="103" t="s">
        <v>93</v>
      </c>
      <c r="C1" s="103" t="s">
        <v>94</v>
      </c>
      <c r="F1" s="103" t="s">
        <v>95</v>
      </c>
    </row>
    <row r="2" spans="1:12" x14ac:dyDescent="0.3">
      <c r="A2" s="88" t="s">
        <v>96</v>
      </c>
      <c r="B2" t="s">
        <v>788</v>
      </c>
      <c r="C2" s="38" t="str">
        <f>B2</f>
        <v>NQ-2026-002</v>
      </c>
      <c r="F2" s="10" t="s">
        <v>220</v>
      </c>
    </row>
    <row r="3" spans="1:12" x14ac:dyDescent="0.3">
      <c r="A3" s="88" t="s">
        <v>97</v>
      </c>
      <c r="B3" s="10" t="s">
        <v>542</v>
      </c>
      <c r="C3" s="10" t="s">
        <v>543</v>
      </c>
      <c r="F3" s="10" t="s">
        <v>219</v>
      </c>
    </row>
    <row r="4" spans="1:12" x14ac:dyDescent="0.3">
      <c r="A4" s="88" t="s">
        <v>166</v>
      </c>
      <c r="B4" s="38" t="s">
        <v>544</v>
      </c>
      <c r="C4" s="38" t="s">
        <v>545</v>
      </c>
      <c r="F4" s="10" t="s">
        <v>218</v>
      </c>
    </row>
    <row r="5" spans="1:12" ht="28.8" x14ac:dyDescent="0.3">
      <c r="A5" s="102" t="s">
        <v>298</v>
      </c>
      <c r="B5" s="38" t="s">
        <v>546</v>
      </c>
      <c r="C5" s="38" t="s">
        <v>547</v>
      </c>
      <c r="D5" s="38" t="s">
        <v>425</v>
      </c>
    </row>
    <row r="6" spans="1:12" x14ac:dyDescent="0.3">
      <c r="A6" s="88" t="s">
        <v>252</v>
      </c>
      <c r="B6" s="282">
        <v>2023</v>
      </c>
      <c r="C6" s="282">
        <f>B6</f>
        <v>2023</v>
      </c>
      <c r="D6" s="38"/>
      <c r="F6" s="100" t="s">
        <v>296</v>
      </c>
    </row>
    <row r="7" spans="1:12" x14ac:dyDescent="0.3">
      <c r="A7" s="88" t="s">
        <v>269</v>
      </c>
      <c r="B7" s="283" t="s">
        <v>588</v>
      </c>
      <c r="C7" s="284" t="s">
        <v>589</v>
      </c>
      <c r="D7" s="38"/>
      <c r="F7" s="38" t="s">
        <v>458</v>
      </c>
    </row>
    <row r="8" spans="1:12" x14ac:dyDescent="0.3">
      <c r="A8" s="88" t="s">
        <v>251</v>
      </c>
      <c r="B8" s="282">
        <f>YEAR(B11)</f>
        <v>2026</v>
      </c>
      <c r="C8" s="282">
        <f>B8</f>
        <v>2026</v>
      </c>
      <c r="D8" s="38"/>
      <c r="F8" s="38" t="s">
        <v>457</v>
      </c>
    </row>
    <row r="9" spans="1:12" x14ac:dyDescent="0.3">
      <c r="A9" s="88" t="s">
        <v>230</v>
      </c>
      <c r="B9" s="10" t="s">
        <v>586</v>
      </c>
      <c r="C9" s="10" t="s">
        <v>548</v>
      </c>
      <c r="D9" s="38"/>
      <c r="F9" s="101" t="s">
        <v>297</v>
      </c>
    </row>
    <row r="10" spans="1:12" x14ac:dyDescent="0.3">
      <c r="A10" s="88" t="s">
        <v>231</v>
      </c>
      <c r="B10" s="10" t="s">
        <v>587</v>
      </c>
      <c r="C10" s="10" t="s">
        <v>549</v>
      </c>
      <c r="D10" s="38"/>
    </row>
    <row r="11" spans="1:12" x14ac:dyDescent="0.3">
      <c r="A11" s="88" t="s">
        <v>98</v>
      </c>
      <c r="B11" s="284" t="s">
        <v>603</v>
      </c>
      <c r="C11" s="284" t="s">
        <v>604</v>
      </c>
      <c r="D11" s="38"/>
    </row>
    <row r="12" spans="1:12" x14ac:dyDescent="0.3">
      <c r="B12" s="78"/>
      <c r="F12" s="103" t="s">
        <v>388</v>
      </c>
      <c r="G12" s="88"/>
      <c r="H12" s="88"/>
      <c r="I12" s="88"/>
      <c r="J12" s="88"/>
      <c r="K12" s="88"/>
      <c r="L12" s="88"/>
    </row>
    <row r="13" spans="1:12" x14ac:dyDescent="0.3">
      <c r="A13" s="99" t="s">
        <v>289</v>
      </c>
      <c r="B13" s="38" t="s">
        <v>550</v>
      </c>
      <c r="C13" s="38" t="s">
        <v>584</v>
      </c>
      <c r="D13" s="38" t="s">
        <v>585</v>
      </c>
      <c r="F13" s="214" t="s">
        <v>421</v>
      </c>
      <c r="G13" s="214" t="s">
        <v>401</v>
      </c>
      <c r="H13" s="496" t="s">
        <v>405</v>
      </c>
      <c r="I13" s="496"/>
      <c r="J13" s="214" t="s">
        <v>416</v>
      </c>
      <c r="K13" s="103" t="s">
        <v>72</v>
      </c>
      <c r="L13" s="214" t="s">
        <v>422</v>
      </c>
    </row>
    <row r="14" spans="1:12" x14ac:dyDescent="0.3">
      <c r="A14" s="99" t="s">
        <v>290</v>
      </c>
      <c r="B14" s="38" t="s">
        <v>551</v>
      </c>
      <c r="C14" s="38" t="s">
        <v>552</v>
      </c>
      <c r="D14" s="38" t="s">
        <v>553</v>
      </c>
      <c r="F14" s="88" t="s">
        <v>389</v>
      </c>
      <c r="G14" s="88" t="s">
        <v>402</v>
      </c>
      <c r="H14" s="88" t="s">
        <v>406</v>
      </c>
      <c r="I14" s="88" t="s">
        <v>441</v>
      </c>
      <c r="J14" s="88">
        <f>$B$8</f>
        <v>2026</v>
      </c>
      <c r="K14" s="88" t="str">
        <f>IF(Intro!$G$20="English",Variables!H14&amp;" "&amp;Variables!J14,Variables!I14&amp;" "&amp;Variables!J14)</f>
        <v>oct.-déc. 2026</v>
      </c>
      <c r="L14" s="88" t="s">
        <v>382</v>
      </c>
    </row>
    <row r="15" spans="1:12" x14ac:dyDescent="0.3">
      <c r="F15" s="88" t="s">
        <v>390</v>
      </c>
      <c r="G15" s="88" t="s">
        <v>403</v>
      </c>
      <c r="H15" s="88" t="s">
        <v>389</v>
      </c>
      <c r="I15" s="88" t="s">
        <v>442</v>
      </c>
      <c r="J15" s="88">
        <f>$B$8+1</f>
        <v>2027</v>
      </c>
      <c r="K15" s="88" t="str">
        <f>IF(Intro!$G$20="English",Variables!H15&amp;" "&amp;Variables!J15,Variables!I15&amp;" "&amp;Variables!J15)</f>
        <v>janv. 2027</v>
      </c>
      <c r="L15" s="88" t="s">
        <v>382</v>
      </c>
    </row>
    <row r="16" spans="1:12" x14ac:dyDescent="0.3">
      <c r="A16" s="88" t="s">
        <v>105</v>
      </c>
      <c r="B16" s="38" t="s">
        <v>554</v>
      </c>
      <c r="C16" s="38" t="s">
        <v>555</v>
      </c>
      <c r="F16" s="88" t="s">
        <v>391</v>
      </c>
      <c r="G16" s="88" t="s">
        <v>403</v>
      </c>
      <c r="H16" s="88" t="s">
        <v>407</v>
      </c>
      <c r="I16" s="88" t="s">
        <v>443</v>
      </c>
      <c r="J16" s="88">
        <f>$B$8+1</f>
        <v>2027</v>
      </c>
      <c r="K16" s="88" t="str">
        <f>IF(Intro!$G$20="English",Variables!H16&amp;" "&amp;Variables!J16,Variables!I16&amp;" "&amp;Variables!J16)</f>
        <v>janv.-févr. 2027</v>
      </c>
      <c r="L16" s="88" t="s">
        <v>382</v>
      </c>
    </row>
    <row r="17" spans="1:12" s="38" customFormat="1" x14ac:dyDescent="0.3">
      <c r="A17" s="98" t="s">
        <v>288</v>
      </c>
      <c r="B17" s="10" t="s">
        <v>556</v>
      </c>
      <c r="C17" s="10" t="s">
        <v>557</v>
      </c>
      <c r="F17" s="88" t="s">
        <v>392</v>
      </c>
      <c r="G17" s="99" t="s">
        <v>403</v>
      </c>
      <c r="H17" s="99" t="s">
        <v>408</v>
      </c>
      <c r="I17" s="99" t="s">
        <v>444</v>
      </c>
      <c r="J17" s="88">
        <f>$B$8+1</f>
        <v>2027</v>
      </c>
      <c r="K17" s="88" t="str">
        <f>IF(Intro!$G$20="English",Variables!H17&amp;" "&amp;Variables!J17,Variables!I17&amp;" "&amp;Variables!J17)</f>
        <v>janv.-mars 2027</v>
      </c>
      <c r="L17" s="99" t="s">
        <v>404</v>
      </c>
    </row>
    <row r="18" spans="1:12" s="38" customFormat="1" x14ac:dyDescent="0.3">
      <c r="A18" s="98"/>
      <c r="B18" s="10"/>
      <c r="F18" s="88" t="s">
        <v>393</v>
      </c>
      <c r="G18" s="99" t="s">
        <v>382</v>
      </c>
      <c r="H18" s="99" t="s">
        <v>392</v>
      </c>
      <c r="I18" s="99" t="s">
        <v>445</v>
      </c>
      <c r="J18" s="88">
        <f t="shared" ref="J18:J25" si="0">$B$8</f>
        <v>2026</v>
      </c>
      <c r="K18" s="88" t="str">
        <f>IF(Intro!$G$20="English",Variables!H18&amp;" "&amp;Variables!J18,Variables!I18&amp;" "&amp;Variables!J18)</f>
        <v>avr. 2026</v>
      </c>
      <c r="L18" s="99" t="s">
        <v>404</v>
      </c>
    </row>
    <row r="19" spans="1:12" x14ac:dyDescent="0.3">
      <c r="A19" s="88" t="s">
        <v>106</v>
      </c>
      <c r="B19" s="40" t="s">
        <v>246</v>
      </c>
      <c r="C19" s="40" t="s">
        <v>246</v>
      </c>
      <c r="F19" s="88" t="s">
        <v>394</v>
      </c>
      <c r="G19" s="88" t="s">
        <v>382</v>
      </c>
      <c r="H19" s="88" t="s">
        <v>409</v>
      </c>
      <c r="I19" s="88" t="s">
        <v>446</v>
      </c>
      <c r="J19" s="88">
        <f t="shared" si="0"/>
        <v>2026</v>
      </c>
      <c r="K19" s="88" t="str">
        <f>IF(Intro!$G$20="English",Variables!H19&amp;" "&amp;Variables!J19,Variables!I19&amp;" "&amp;Variables!J19)</f>
        <v>avr.-mai 2026</v>
      </c>
      <c r="L19" s="99" t="s">
        <v>404</v>
      </c>
    </row>
    <row r="20" spans="1:12" x14ac:dyDescent="0.3">
      <c r="A20" s="88" t="s">
        <v>107</v>
      </c>
      <c r="B20" s="285" t="s">
        <v>558</v>
      </c>
      <c r="C20" s="38" t="s">
        <v>558</v>
      </c>
      <c r="F20" s="88" t="s">
        <v>395</v>
      </c>
      <c r="G20" s="88" t="s">
        <v>382</v>
      </c>
      <c r="H20" s="88" t="s">
        <v>410</v>
      </c>
      <c r="I20" s="88" t="s">
        <v>447</v>
      </c>
      <c r="J20" s="88">
        <f t="shared" si="0"/>
        <v>2026</v>
      </c>
      <c r="K20" s="88" t="str">
        <f>IF(Intro!$G$20="English",Variables!H20&amp;" "&amp;Variables!J20,Variables!I20&amp;" "&amp;Variables!J20)</f>
        <v>avr.-juin 2026</v>
      </c>
      <c r="L20" s="88" t="s">
        <v>402</v>
      </c>
    </row>
    <row r="21" spans="1:12" x14ac:dyDescent="0.3">
      <c r="A21" s="88" t="s">
        <v>108</v>
      </c>
      <c r="B21" s="285" t="s">
        <v>558</v>
      </c>
      <c r="C21" s="38" t="s">
        <v>558</v>
      </c>
      <c r="F21" s="88" t="s">
        <v>396</v>
      </c>
      <c r="G21" s="88" t="s">
        <v>404</v>
      </c>
      <c r="H21" s="88" t="s">
        <v>395</v>
      </c>
      <c r="I21" s="88" t="s">
        <v>448</v>
      </c>
      <c r="J21" s="88">
        <f t="shared" si="0"/>
        <v>2026</v>
      </c>
      <c r="K21" s="88" t="str">
        <f>IF(Intro!$G$20="English",Variables!H21&amp;" "&amp;Variables!J21,Variables!I21&amp;" "&amp;Variables!J21)</f>
        <v>juill. 2026</v>
      </c>
      <c r="L21" s="88" t="s">
        <v>402</v>
      </c>
    </row>
    <row r="22" spans="1:12" x14ac:dyDescent="0.3">
      <c r="F22" s="88" t="s">
        <v>397</v>
      </c>
      <c r="G22" s="88" t="s">
        <v>404</v>
      </c>
      <c r="H22" s="88" t="s">
        <v>411</v>
      </c>
      <c r="I22" s="88" t="s">
        <v>449</v>
      </c>
      <c r="J22" s="88">
        <f t="shared" si="0"/>
        <v>2026</v>
      </c>
      <c r="K22" s="88" t="str">
        <f>IF(Intro!$G$20="English",Variables!H22&amp;" "&amp;Variables!J22,Variables!I22&amp;" "&amp;Variables!J22)</f>
        <v>juill.-août 2026</v>
      </c>
      <c r="L22" s="88" t="s">
        <v>402</v>
      </c>
    </row>
    <row r="23" spans="1:12" x14ac:dyDescent="0.3">
      <c r="A23" s="99" t="s">
        <v>291</v>
      </c>
      <c r="B23" s="10" t="s">
        <v>292</v>
      </c>
      <c r="C23" s="10" t="s">
        <v>292</v>
      </c>
      <c r="F23" s="88" t="s">
        <v>398</v>
      </c>
      <c r="G23" s="88" t="s">
        <v>404</v>
      </c>
      <c r="H23" s="88" t="s">
        <v>412</v>
      </c>
      <c r="I23" s="88" t="s">
        <v>456</v>
      </c>
      <c r="J23" s="88">
        <f t="shared" si="0"/>
        <v>2026</v>
      </c>
      <c r="K23" s="88" t="str">
        <f>IF(Intro!$G$20="English",Variables!H23&amp;" "&amp;Variables!J23,Variables!I23&amp;" "&amp;Variables!J23)</f>
        <v>juill.-sept. 2026</v>
      </c>
      <c r="L23" s="88" t="s">
        <v>403</v>
      </c>
    </row>
    <row r="24" spans="1:12" x14ac:dyDescent="0.3">
      <c r="A24" s="99" t="s">
        <v>293</v>
      </c>
      <c r="B24" s="10" t="s">
        <v>294</v>
      </c>
      <c r="C24" s="10" t="s">
        <v>294</v>
      </c>
      <c r="F24" s="88" t="s">
        <v>399</v>
      </c>
      <c r="G24" s="88" t="s">
        <v>402</v>
      </c>
      <c r="H24" s="88" t="s">
        <v>398</v>
      </c>
      <c r="I24" s="88" t="s">
        <v>441</v>
      </c>
      <c r="J24" s="88">
        <f t="shared" si="0"/>
        <v>2026</v>
      </c>
      <c r="K24" s="88" t="str">
        <f>IF(Intro!$G$20="English",Variables!H24&amp;" "&amp;Variables!J24,Variables!I24&amp;" "&amp;Variables!J24)</f>
        <v>oct.-déc. 2026</v>
      </c>
      <c r="L24" s="88" t="s">
        <v>403</v>
      </c>
    </row>
    <row r="25" spans="1:12" x14ac:dyDescent="0.3">
      <c r="F25" s="88" t="s">
        <v>400</v>
      </c>
      <c r="G25" s="88" t="s">
        <v>402</v>
      </c>
      <c r="H25" s="88" t="s">
        <v>413</v>
      </c>
      <c r="I25" s="88" t="s">
        <v>450</v>
      </c>
      <c r="J25" s="88">
        <f t="shared" si="0"/>
        <v>2026</v>
      </c>
      <c r="K25" s="88" t="str">
        <f>IF(Intro!$G$20="English",Variables!H25&amp;" "&amp;Variables!J25,Variables!I25&amp;" "&amp;Variables!J25)</f>
        <v>oct.-nov. 2026</v>
      </c>
      <c r="L25" s="88" t="s">
        <v>403</v>
      </c>
    </row>
    <row r="26" spans="1:12" x14ac:dyDescent="0.3">
      <c r="A26" s="88" t="s">
        <v>99</v>
      </c>
      <c r="B26" s="10" t="s">
        <v>295</v>
      </c>
      <c r="C26" s="10" t="s">
        <v>432</v>
      </c>
    </row>
    <row r="27" spans="1:12" x14ac:dyDescent="0.3">
      <c r="A27" s="88" t="s">
        <v>242</v>
      </c>
      <c r="B27" s="10" t="s">
        <v>559</v>
      </c>
      <c r="C27" s="10" t="s">
        <v>560</v>
      </c>
    </row>
    <row r="29" spans="1:12" x14ac:dyDescent="0.3">
      <c r="A29" s="88" t="s">
        <v>250</v>
      </c>
      <c r="B29" s="38" t="s">
        <v>382</v>
      </c>
      <c r="C29" s="38" t="s">
        <v>383</v>
      </c>
    </row>
    <row r="30" spans="1:12" x14ac:dyDescent="0.3">
      <c r="A30" s="88" t="s">
        <v>100</v>
      </c>
      <c r="B30" s="10" t="s">
        <v>593</v>
      </c>
      <c r="C30" s="10" t="s">
        <v>594</v>
      </c>
    </row>
    <row r="31" spans="1:12" x14ac:dyDescent="0.3">
      <c r="A31" s="88" t="s">
        <v>101</v>
      </c>
      <c r="B31" s="10" t="s">
        <v>595</v>
      </c>
      <c r="C31" s="10" t="s">
        <v>596</v>
      </c>
    </row>
    <row r="32" spans="1:12" x14ac:dyDescent="0.3">
      <c r="A32" s="88" t="s">
        <v>102</v>
      </c>
      <c r="B32" s="10" t="s">
        <v>597</v>
      </c>
      <c r="C32" s="10" t="s">
        <v>598</v>
      </c>
    </row>
    <row r="33" spans="1:10" x14ac:dyDescent="0.3">
      <c r="A33" s="88" t="s">
        <v>103</v>
      </c>
      <c r="B33" s="10" t="s">
        <v>599</v>
      </c>
      <c r="C33" s="10" t="s">
        <v>600</v>
      </c>
    </row>
    <row r="34" spans="1:10" x14ac:dyDescent="0.3">
      <c r="A34" s="88" t="s">
        <v>104</v>
      </c>
      <c r="B34" s="10" t="s">
        <v>601</v>
      </c>
      <c r="C34" s="10" t="s">
        <v>602</v>
      </c>
    </row>
    <row r="35" spans="1:10" x14ac:dyDescent="0.3">
      <c r="A35" s="88" t="s">
        <v>200</v>
      </c>
      <c r="B35" s="10" t="s">
        <v>243</v>
      </c>
      <c r="C35" s="10" t="s">
        <v>243</v>
      </c>
    </row>
    <row r="36" spans="1:10" x14ac:dyDescent="0.3">
      <c r="A36" s="88" t="s">
        <v>226</v>
      </c>
      <c r="B36" s="10" t="s">
        <v>244</v>
      </c>
      <c r="C36" s="10" t="s">
        <v>244</v>
      </c>
    </row>
    <row r="37" spans="1:10" x14ac:dyDescent="0.3">
      <c r="A37" s="88" t="s">
        <v>227</v>
      </c>
      <c r="B37" s="10" t="s">
        <v>245</v>
      </c>
      <c r="C37" s="10" t="s">
        <v>245</v>
      </c>
    </row>
    <row r="39" spans="1:10" x14ac:dyDescent="0.3">
      <c r="A39" s="88" t="s">
        <v>256</v>
      </c>
      <c r="B39" s="286" t="s">
        <v>797</v>
      </c>
      <c r="C39" s="286" t="s">
        <v>798</v>
      </c>
      <c r="D39" s="287" t="s">
        <v>562</v>
      </c>
    </row>
    <row r="40" spans="1:10" x14ac:dyDescent="0.3">
      <c r="A40" s="88" t="s">
        <v>418</v>
      </c>
      <c r="B40" s="286">
        <v>46031</v>
      </c>
      <c r="C40" s="286"/>
    </row>
    <row r="41" spans="1:10" x14ac:dyDescent="0.3">
      <c r="A41" s="88" t="s">
        <v>419</v>
      </c>
      <c r="B41" s="211">
        <f>B40-90</f>
        <v>45941</v>
      </c>
      <c r="C41" s="212"/>
    </row>
    <row r="42" spans="1:10" x14ac:dyDescent="0.3">
      <c r="A42" s="88" t="s">
        <v>420</v>
      </c>
      <c r="B42" s="212" t="str">
        <f>VLOOKUP(TEXT(B41,"mmm"),F14:L25,7,FALSE)</f>
        <v>Q4</v>
      </c>
      <c r="C42" s="211"/>
    </row>
    <row r="43" spans="1:10" x14ac:dyDescent="0.3">
      <c r="A43" s="88" t="s">
        <v>414</v>
      </c>
      <c r="B43" s="213" t="str">
        <f>TEXT(((DATEVALUE(B11))-21),"mmm")</f>
        <v>May</v>
      </c>
      <c r="C43" s="213" t="s">
        <v>417</v>
      </c>
      <c r="D43" s="154"/>
    </row>
    <row r="44" spans="1:10" x14ac:dyDescent="0.3">
      <c r="A44" s="88" t="s">
        <v>415</v>
      </c>
      <c r="B44" s="211" t="str">
        <f>VLOOKUP(B43,F14:K25,6,FALSE)</f>
        <v>avr. 2026</v>
      </c>
      <c r="C44" s="211" t="s">
        <v>417</v>
      </c>
    </row>
    <row r="45" spans="1:10" x14ac:dyDescent="0.3">
      <c r="B45" s="293">
        <v>45748</v>
      </c>
      <c r="C45" s="293">
        <v>45901</v>
      </c>
      <c r="D45" s="293">
        <v>46113</v>
      </c>
      <c r="F45" s="293"/>
      <c r="G45" s="293"/>
      <c r="H45" s="293"/>
      <c r="I45" s="293"/>
      <c r="J45" s="293"/>
    </row>
    <row r="46" spans="1:10" x14ac:dyDescent="0.3">
      <c r="A46" s="495" t="s">
        <v>352</v>
      </c>
      <c r="B46" s="495"/>
      <c r="C46" s="495"/>
      <c r="D46" s="495"/>
    </row>
    <row r="47" spans="1:10" x14ac:dyDescent="0.3">
      <c r="A47" s="98" t="s">
        <v>359</v>
      </c>
      <c r="B47" s="38" t="s">
        <v>546</v>
      </c>
      <c r="C47" s="38" t="s">
        <v>561</v>
      </c>
      <c r="D47" s="88" t="str">
        <f>IF(Intro!$G$20="English",B47,C47)</f>
        <v>Chine</v>
      </c>
    </row>
    <row r="48" spans="1:10" x14ac:dyDescent="0.3">
      <c r="B48" s="10" t="s">
        <v>253</v>
      </c>
      <c r="C48" s="10" t="s">
        <v>254</v>
      </c>
      <c r="D48" s="88" t="str">
        <f>IF(Intro!$G$20="English",B48,C48)</f>
        <v>États-Unis d'Amérique</v>
      </c>
    </row>
    <row r="49" spans="1:4" x14ac:dyDescent="0.3">
      <c r="A49" s="98"/>
      <c r="B49" s="10" t="s">
        <v>384</v>
      </c>
      <c r="C49" s="10" t="s">
        <v>385</v>
      </c>
      <c r="D49" s="88" t="str">
        <f>IF(Intro!$G$20="English",B49,C49)</f>
        <v>Autre pays</v>
      </c>
    </row>
    <row r="50" spans="1:4" x14ac:dyDescent="0.3">
      <c r="A50" s="98"/>
      <c r="B50" s="10" t="s">
        <v>353</v>
      </c>
      <c r="C50" s="10" t="s">
        <v>354</v>
      </c>
      <c r="D50" s="88" t="str">
        <f>IF(Intro!$G$20="English",B50,C50)</f>
        <v>Autre pays 3</v>
      </c>
    </row>
    <row r="51" spans="1:4" x14ac:dyDescent="0.3">
      <c r="A51" s="98"/>
      <c r="B51" s="10" t="s">
        <v>355</v>
      </c>
      <c r="C51" s="10" t="s">
        <v>356</v>
      </c>
      <c r="D51" s="88" t="str">
        <f>IF(Intro!$G$20="English",B51,C51)</f>
        <v>Autre pays 4</v>
      </c>
    </row>
    <row r="52" spans="1:4" x14ac:dyDescent="0.3">
      <c r="A52" s="98"/>
      <c r="B52" s="10" t="s">
        <v>357</v>
      </c>
      <c r="C52" s="10" t="s">
        <v>358</v>
      </c>
      <c r="D52" s="88" t="str">
        <f>IF(Intro!$G$20="English",B52,C52)</f>
        <v>Autre pays 5</v>
      </c>
    </row>
    <row r="54" spans="1:4" x14ac:dyDescent="0.3">
      <c r="A54" s="494" t="s">
        <v>363</v>
      </c>
      <c r="B54" s="494"/>
      <c r="C54" s="494"/>
      <c r="D54" s="494"/>
    </row>
    <row r="55" spans="1:4" x14ac:dyDescent="0.3">
      <c r="D55" s="110"/>
    </row>
    <row r="56" spans="1:4" x14ac:dyDescent="0.3">
      <c r="A56" s="88" t="s">
        <v>373</v>
      </c>
      <c r="B56" s="10" t="s">
        <v>374</v>
      </c>
      <c r="C56" s="10" t="s">
        <v>376</v>
      </c>
      <c r="D56" s="88" t="str">
        <f>IF(Intro!$G$20="English",B56,C56)</f>
        <v>Oui</v>
      </c>
    </row>
    <row r="57" spans="1:4" x14ac:dyDescent="0.3">
      <c r="B57" s="10" t="s">
        <v>375</v>
      </c>
      <c r="C57" s="10" t="s">
        <v>377</v>
      </c>
      <c r="D57" s="88" t="str">
        <f>IF(Intro!$G$20="English",B57,C57)</f>
        <v>Non</v>
      </c>
    </row>
    <row r="58" spans="1:4" x14ac:dyDescent="0.3">
      <c r="D58" s="110"/>
    </row>
    <row r="59" spans="1:4" x14ac:dyDescent="0.3">
      <c r="A59" s="88" t="s">
        <v>351</v>
      </c>
      <c r="B59" s="10" t="s">
        <v>73</v>
      </c>
      <c r="C59" s="10" t="s">
        <v>63</v>
      </c>
      <c r="D59" s="88" t="str">
        <f>IF(Intro!$G$20="English",B59,C59)</f>
        <v>Utilisateur final</v>
      </c>
    </row>
    <row r="60" spans="1:4" x14ac:dyDescent="0.3">
      <c r="B60" s="38" t="s">
        <v>327</v>
      </c>
      <c r="C60" s="38" t="s">
        <v>328</v>
      </c>
      <c r="D60" s="88" t="str">
        <f>IF(Intro!$G$20="English",B60,C60)</f>
        <v>Autre</v>
      </c>
    </row>
    <row r="62" spans="1:4" x14ac:dyDescent="0.3">
      <c r="A62" s="88" t="s">
        <v>360</v>
      </c>
      <c r="B62" s="10" t="s">
        <v>487</v>
      </c>
      <c r="C62" s="10" t="s">
        <v>488</v>
      </c>
      <c r="D62" s="88" t="str">
        <f>IF(Intro!$G$20="English",B62,C62)</f>
        <v>Vérification - volume</v>
      </c>
    </row>
    <row r="63" spans="1:4" x14ac:dyDescent="0.3">
      <c r="A63" s="88" t="s">
        <v>461</v>
      </c>
      <c r="B63" s="10" t="s">
        <v>188</v>
      </c>
      <c r="C63" s="10" t="s">
        <v>189</v>
      </c>
      <c r="D63" s="88" t="str">
        <f>IF(Intro!$G$20="English",B63,C63)</f>
        <v>Erreur</v>
      </c>
    </row>
    <row r="64" spans="1:4" x14ac:dyDescent="0.3">
      <c r="B64" s="10" t="s">
        <v>190</v>
      </c>
      <c r="C64" s="10" t="s">
        <v>255</v>
      </c>
      <c r="D64" s="88" t="str">
        <f>IF(Intro!$G$20="English",B64,C64)</f>
        <v>Correct</v>
      </c>
    </row>
    <row r="66" spans="1:4" x14ac:dyDescent="0.3">
      <c r="B66" s="10" t="s">
        <v>489</v>
      </c>
      <c r="C66" s="10" t="s">
        <v>490</v>
      </c>
      <c r="D66" s="88" t="str">
        <f>IF(Intro!$G$20="English",B66,C66)</f>
        <v>Vérification - valeur</v>
      </c>
    </row>
    <row r="67" spans="1:4" x14ac:dyDescent="0.3">
      <c r="B67" s="10" t="s">
        <v>188</v>
      </c>
      <c r="C67" s="10" t="s">
        <v>189</v>
      </c>
      <c r="D67" s="88" t="str">
        <f>IF(Intro!$G$20="English",B67,C67)</f>
        <v>Erreur</v>
      </c>
    </row>
    <row r="68" spans="1:4" x14ac:dyDescent="0.3">
      <c r="B68" s="10" t="s">
        <v>190</v>
      </c>
      <c r="C68" s="10" t="s">
        <v>255</v>
      </c>
      <c r="D68" s="88" t="str">
        <f>IF(Intro!$G$20="English",B68,C68)</f>
        <v>Correct</v>
      </c>
    </row>
    <row r="70" spans="1:4" x14ac:dyDescent="0.3">
      <c r="A70" s="99" t="s">
        <v>563</v>
      </c>
      <c r="B70" s="38" t="s">
        <v>564</v>
      </c>
      <c r="C70" s="38" t="s">
        <v>565</v>
      </c>
    </row>
    <row r="71" spans="1:4" x14ac:dyDescent="0.3">
      <c r="A71" s="99" t="s">
        <v>566</v>
      </c>
      <c r="B71" s="38" t="s">
        <v>567</v>
      </c>
      <c r="C71" s="38" t="s">
        <v>568</v>
      </c>
    </row>
    <row r="72" spans="1:4" x14ac:dyDescent="0.3">
      <c r="A72" s="99" t="s">
        <v>569</v>
      </c>
      <c r="B72" s="38" t="s">
        <v>570</v>
      </c>
      <c r="C72" s="38" t="s">
        <v>590</v>
      </c>
    </row>
  </sheetData>
  <sheetProtection algorithmName="SHA-512" hashValue="ee1PxJbk3mlL2BvqGHU9zYgU+epoxONS4qUE+ggOS2VASdfFnpHEgjSLvu2Ok9TRDgVJTBo8AEI1gh6YeSPF1w==" saltValue="XjJT6uTmnha+yQ779pMkyA==" spinCount="100000" sheet="1" objects="1" scenarios="1" selectLockedCells="1"/>
  <mergeCells count="3">
    <mergeCell ref="A54:D54"/>
    <mergeCell ref="A46:D46"/>
    <mergeCell ref="H13:I13"/>
  </mergeCells>
  <phoneticPr fontId="42" type="noConversion"/>
  <dataValidations disablePrompts="1" count="2">
    <dataValidation type="list" allowBlank="1" showInputMessage="1" showErrorMessage="1" sqref="C4" xr:uid="{64E01783-E2A1-499A-88EE-365861A8C513}">
      <formula1>"le dumping, le dumping et le subventionnement"</formula1>
    </dataValidation>
    <dataValidation type="list" allowBlank="1" showInputMessage="1" showErrorMessage="1" sqref="B4" xr:uid="{50D87C1C-65A3-4F62-8B64-4E737D3E763D}">
      <formula1>"dumping, dumping and the subsidizing"</formula1>
    </dataValidation>
  </dataValidation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D655B-DC4C-43E6-8847-26AB670F1254}">
  <sheetPr codeName="Sheet8">
    <tabColor rgb="FF92D050"/>
    <pageSetUpPr fitToPage="1"/>
  </sheetPr>
  <dimension ref="A1:S299"/>
  <sheetViews>
    <sheetView showGridLines="0" topLeftCell="A249" zoomScaleNormal="100" workbookViewId="0">
      <selection activeCell="G20" sqref="G20:G21"/>
    </sheetView>
  </sheetViews>
  <sheetFormatPr defaultColWidth="9.44140625" defaultRowHeight="14.4" x14ac:dyDescent="0.3"/>
  <cols>
    <col min="1" max="1" width="1.5546875" style="7" customWidth="1"/>
    <col min="2" max="12" width="14.5546875" style="1" customWidth="1"/>
    <col min="13" max="13" width="6.44140625" style="9" customWidth="1"/>
    <col min="14" max="14" width="9.44140625" style="10" customWidth="1"/>
    <col min="15" max="15" width="10.5546875" style="10" hidden="1" customWidth="1"/>
    <col min="16" max="16" width="8.5546875" style="10" hidden="1" customWidth="1"/>
    <col min="17" max="17" width="9.44140625" style="10" customWidth="1"/>
    <col min="18" max="16384" width="9.44140625" style="10"/>
  </cols>
  <sheetData>
    <row r="1" spans="1:16" x14ac:dyDescent="0.3">
      <c r="O1" s="10" t="s">
        <v>481</v>
      </c>
      <c r="P1" s="10" t="s">
        <v>481</v>
      </c>
    </row>
    <row r="2" spans="1:16" x14ac:dyDescent="0.3">
      <c r="B2" s="12" t="str">
        <f>Pro!B2</f>
        <v>PROTÉGÉ</v>
      </c>
      <c r="C2" s="12"/>
      <c r="D2" s="12"/>
      <c r="O2" s="197" t="s">
        <v>93</v>
      </c>
      <c r="P2" s="197" t="s">
        <v>109</v>
      </c>
    </row>
    <row r="3" spans="1:16" x14ac:dyDescent="0.3">
      <c r="B3" s="13"/>
      <c r="C3" s="13"/>
      <c r="D3" s="13"/>
      <c r="O3" s="2"/>
      <c r="P3" s="2"/>
    </row>
    <row r="4" spans="1:16" s="2" customFormat="1" x14ac:dyDescent="0.3">
      <c r="A4" s="33"/>
      <c r="B4" s="588" t="str">
        <f>Info!B4</f>
        <v>QUESTIONNAIRE À L'INTENTION DES IMPORTATEURS</v>
      </c>
      <c r="C4" s="589"/>
      <c r="D4" s="589"/>
      <c r="E4" s="589"/>
      <c r="F4" s="589"/>
      <c r="G4" s="589"/>
      <c r="H4" s="589"/>
      <c r="I4" s="589"/>
      <c r="J4" s="589"/>
      <c r="K4" s="589"/>
      <c r="L4" s="590"/>
      <c r="M4" s="25"/>
      <c r="N4" s="25"/>
      <c r="O4" s="19"/>
      <c r="P4" s="19"/>
    </row>
    <row r="5" spans="1:16" s="2" customFormat="1" x14ac:dyDescent="0.3">
      <c r="A5" s="33"/>
      <c r="B5" s="630" t="str">
        <f>Info!B5</f>
        <v>NQ-2026-002</v>
      </c>
      <c r="C5" s="631"/>
      <c r="D5" s="631"/>
      <c r="E5" s="631"/>
      <c r="F5" s="631"/>
      <c r="G5" s="631"/>
      <c r="H5" s="631"/>
      <c r="I5" s="631"/>
      <c r="J5" s="631"/>
      <c r="K5" s="631"/>
      <c r="L5" s="632"/>
      <c r="M5" s="25"/>
      <c r="N5" s="25"/>
      <c r="O5" s="19"/>
      <c r="P5" s="19"/>
    </row>
    <row r="6" spans="1:16" s="6" customFormat="1" x14ac:dyDescent="0.3">
      <c r="A6" s="33"/>
      <c r="B6" s="630" t="str">
        <f>Info!B6</f>
        <v>CORPS DE BROYAGE FORGÉS</v>
      </c>
      <c r="C6" s="631"/>
      <c r="D6" s="631"/>
      <c r="E6" s="631"/>
      <c r="F6" s="631"/>
      <c r="G6" s="631"/>
      <c r="H6" s="631"/>
      <c r="I6" s="631"/>
      <c r="J6" s="631"/>
      <c r="K6" s="631"/>
      <c r="L6" s="632"/>
      <c r="M6" s="19"/>
      <c r="N6" s="19"/>
      <c r="O6" s="15"/>
      <c r="P6" s="15"/>
    </row>
    <row r="7" spans="1:16" s="6" customFormat="1" x14ac:dyDescent="0.3">
      <c r="A7" s="33"/>
      <c r="B7" s="161"/>
      <c r="C7" s="162"/>
      <c r="D7" s="162"/>
      <c r="E7" s="162"/>
      <c r="F7" s="162"/>
      <c r="G7" s="162"/>
      <c r="H7" s="162"/>
      <c r="I7" s="162"/>
      <c r="J7" s="162"/>
      <c r="K7" s="162"/>
      <c r="L7" s="163"/>
      <c r="M7" s="19"/>
      <c r="N7" s="19"/>
      <c r="O7" s="20"/>
    </row>
    <row r="8" spans="1:16" s="6" customFormat="1" x14ac:dyDescent="0.3">
      <c r="A8" s="33"/>
      <c r="B8" s="633" t="str">
        <f>Public!B8</f>
        <v>Les marchandises dans les questions suivantes font référence aux marchandises comme définies dans la description du produit de l'onglet Intro.</v>
      </c>
      <c r="C8" s="634"/>
      <c r="D8" s="634"/>
      <c r="E8" s="634"/>
      <c r="F8" s="634"/>
      <c r="G8" s="634"/>
      <c r="H8" s="634"/>
      <c r="I8" s="634"/>
      <c r="J8" s="634"/>
      <c r="K8" s="634"/>
      <c r="L8" s="635"/>
      <c r="M8" s="19"/>
      <c r="N8" s="19"/>
      <c r="O8" s="15"/>
      <c r="P8" s="15"/>
    </row>
    <row r="9" spans="1:16" s="6" customFormat="1" x14ac:dyDescent="0.3">
      <c r="A9" s="33"/>
      <c r="B9" s="633" t="str">
        <f>Public!B9</f>
        <v>Des informations sur le produit et un glossaire de termes sont disponibles dans l'onglet Info.</v>
      </c>
      <c r="C9" s="634"/>
      <c r="D9" s="634"/>
      <c r="E9" s="634"/>
      <c r="F9" s="634"/>
      <c r="G9" s="634"/>
      <c r="H9" s="634"/>
      <c r="I9" s="634"/>
      <c r="J9" s="634"/>
      <c r="K9" s="634"/>
      <c r="L9" s="635"/>
      <c r="M9" s="19"/>
      <c r="N9" s="19"/>
      <c r="O9" s="15"/>
    </row>
    <row r="10" spans="1:16" s="6" customFormat="1" x14ac:dyDescent="0.3">
      <c r="A10" s="33"/>
      <c r="B10" s="633" t="str">
        <f>IF(Intro!$G$20="English",O10,P10)</f>
        <v>Utilisez un onglet numéroté « Imp-Exp » pour chaque exportateur à partir duquel votre entreprise a importé. Pour obtenir des onglets « Imp-Exp » supplémentaires, contactez un analyste de cas identifié dans l'onglet « Intro ».</v>
      </c>
      <c r="C10" s="634"/>
      <c r="D10" s="634"/>
      <c r="E10" s="634"/>
      <c r="F10" s="634"/>
      <c r="G10" s="634"/>
      <c r="H10" s="634"/>
      <c r="I10" s="634"/>
      <c r="J10" s="634"/>
      <c r="K10" s="634"/>
      <c r="L10" s="635"/>
      <c r="M10" s="19"/>
      <c r="N10" s="19"/>
      <c r="O10" s="10" t="s">
        <v>340</v>
      </c>
      <c r="P10" s="10" t="s">
        <v>339</v>
      </c>
    </row>
    <row r="11" spans="1:16" s="6" customFormat="1" x14ac:dyDescent="0.3">
      <c r="A11" s="33"/>
      <c r="B11" s="633"/>
      <c r="C11" s="634"/>
      <c r="D11" s="634"/>
      <c r="E11" s="634"/>
      <c r="F11" s="634"/>
      <c r="G11" s="634"/>
      <c r="H11" s="634"/>
      <c r="I11" s="634"/>
      <c r="J11" s="634"/>
      <c r="K11" s="634"/>
      <c r="L11" s="635"/>
      <c r="M11" s="19"/>
      <c r="N11" s="19"/>
      <c r="O11" s="15"/>
      <c r="P11" s="15"/>
    </row>
    <row r="12" spans="1:16" s="6" customFormat="1" x14ac:dyDescent="0.3">
      <c r="A12" s="33"/>
      <c r="B12" s="633" t="str">
        <f>Pro!B12</f>
        <v>Pour les questions de cet onglet, notez ce qui suit :</v>
      </c>
      <c r="C12" s="634"/>
      <c r="D12" s="634"/>
      <c r="E12" s="634"/>
      <c r="F12" s="634"/>
      <c r="G12" s="634"/>
      <c r="H12" s="634"/>
      <c r="I12" s="634"/>
      <c r="J12" s="634"/>
      <c r="K12" s="634"/>
      <c r="L12" s="635"/>
      <c r="M12" s="19"/>
      <c r="N12" s="19"/>
      <c r="O12" s="15"/>
      <c r="P12" s="15"/>
    </row>
    <row r="13" spans="1:16" s="6" customFormat="1" x14ac:dyDescent="0.3">
      <c r="A13" s="33"/>
      <c r="B13" s="725" t="str">
        <f>Pro!B13</f>
        <v xml:space="preserve">• Veuillez indiquer seulement les ventes effectuées à partir des importations de votre entreprise. Les ventes de marchandises achetées auprès de producteurs canadiens doivent être exclues. </v>
      </c>
      <c r="C13" s="726"/>
      <c r="D13" s="726"/>
      <c r="E13" s="726"/>
      <c r="F13" s="726"/>
      <c r="G13" s="726"/>
      <c r="H13" s="726"/>
      <c r="I13" s="726"/>
      <c r="J13" s="726"/>
      <c r="K13" s="726"/>
      <c r="L13" s="727"/>
      <c r="M13" s="19"/>
      <c r="N13" s="19"/>
      <c r="O13" s="15"/>
      <c r="P13" s="15"/>
    </row>
    <row r="14" spans="1:16" s="6" customFormat="1" x14ac:dyDescent="0.3">
      <c r="A14" s="33"/>
      <c r="B14" s="633" t="str">
        <f>Pro!B14</f>
        <v>• Déclarez toutes les ventes aux entreprises associées canadiennes et étrangères.</v>
      </c>
      <c r="C14" s="634"/>
      <c r="D14" s="634"/>
      <c r="E14" s="634"/>
      <c r="F14" s="634"/>
      <c r="G14" s="634"/>
      <c r="H14" s="634"/>
      <c r="I14" s="634"/>
      <c r="J14" s="634"/>
      <c r="K14" s="634"/>
      <c r="L14" s="635"/>
      <c r="M14" s="19"/>
      <c r="N14" s="19"/>
      <c r="O14" s="15"/>
      <c r="P14" s="15"/>
    </row>
    <row r="15" spans="1:16" s="6" customFormat="1" x14ac:dyDescent="0.3">
      <c r="A15" s="33"/>
      <c r="B15" s="633" t="str">
        <f>Pro!B15</f>
        <v>• Déclarez toutes les ventes à compter de la date de l’expédition au client ou à son entrepôt.</v>
      </c>
      <c r="C15" s="634"/>
      <c r="D15" s="634"/>
      <c r="E15" s="634"/>
      <c r="F15" s="634"/>
      <c r="G15" s="634"/>
      <c r="H15" s="634"/>
      <c r="I15" s="634"/>
      <c r="J15" s="634"/>
      <c r="K15" s="634"/>
      <c r="L15" s="635"/>
      <c r="M15" s="19"/>
      <c r="N15" s="19"/>
      <c r="O15" s="15"/>
      <c r="P15" s="15"/>
    </row>
    <row r="16" spans="1:16" s="6" customFormat="1" x14ac:dyDescent="0.3">
      <c r="A16" s="33"/>
      <c r="B16" s="633" t="str">
        <f>Pro!B16</f>
        <v>• Déclarez toutes les valeurs en dollars canadiens.</v>
      </c>
      <c r="C16" s="634"/>
      <c r="D16" s="634"/>
      <c r="E16" s="634"/>
      <c r="F16" s="634"/>
      <c r="G16" s="634"/>
      <c r="H16" s="634"/>
      <c r="I16" s="634"/>
      <c r="J16" s="634"/>
      <c r="K16" s="634"/>
      <c r="L16" s="635"/>
      <c r="M16" s="19"/>
      <c r="N16" s="19"/>
      <c r="O16" s="15"/>
      <c r="P16" s="15"/>
    </row>
    <row r="17" spans="1:16" s="6" customFormat="1" x14ac:dyDescent="0.3">
      <c r="A17" s="33"/>
      <c r="B17" s="636" t="str">
        <f>IF(Intro!$G$20="English",O17,P17)</f>
        <v>• Si votre entreprise est un utilisateur final ou un détaillant, elle n’a pas besoin de déclarer ses ventes d’importations ou ses stocks d’importations.</v>
      </c>
      <c r="C17" s="637"/>
      <c r="D17" s="637"/>
      <c r="E17" s="637"/>
      <c r="F17" s="637"/>
      <c r="G17" s="637"/>
      <c r="H17" s="637"/>
      <c r="I17" s="637"/>
      <c r="J17" s="637"/>
      <c r="K17" s="637"/>
      <c r="L17" s="638"/>
      <c r="M17" s="19"/>
      <c r="N17" s="19"/>
      <c r="O17" s="15" t="s">
        <v>264</v>
      </c>
      <c r="P17" s="15" t="s">
        <v>265</v>
      </c>
    </row>
    <row r="18" spans="1:16" s="6" customFormat="1" x14ac:dyDescent="0.3">
      <c r="A18" s="33"/>
      <c r="B18" s="14"/>
      <c r="C18" s="14"/>
      <c r="D18" s="14"/>
      <c r="E18" s="3"/>
      <c r="F18" s="3"/>
      <c r="G18" s="3"/>
      <c r="H18" s="3"/>
      <c r="I18" s="3"/>
      <c r="J18" s="3"/>
      <c r="K18" s="3"/>
      <c r="L18" s="3"/>
      <c r="O18" s="15"/>
      <c r="P18" s="15"/>
    </row>
    <row r="19" spans="1:16" x14ac:dyDescent="0.3">
      <c r="B19" s="506" t="str">
        <f>IF(Intro!$G$20="English",O19,P19)</f>
        <v>IMPORTATIONS ET VENTES</v>
      </c>
      <c r="C19" s="507"/>
      <c r="D19" s="507"/>
      <c r="E19" s="507"/>
      <c r="F19" s="507"/>
      <c r="G19" s="507"/>
      <c r="H19" s="507"/>
      <c r="I19" s="507"/>
      <c r="J19" s="507"/>
      <c r="K19" s="507"/>
      <c r="L19" s="508"/>
      <c r="M19" s="10"/>
      <c r="O19" s="107" t="s">
        <v>332</v>
      </c>
      <c r="P19" s="107" t="s">
        <v>333</v>
      </c>
    </row>
    <row r="20" spans="1:16" x14ac:dyDescent="0.3">
      <c r="B20" s="647" t="s">
        <v>12</v>
      </c>
      <c r="C20" s="648"/>
      <c r="D20" s="648"/>
      <c r="E20" s="648"/>
      <c r="F20" s="648"/>
      <c r="G20" s="648"/>
      <c r="H20" s="648"/>
      <c r="I20" s="648"/>
      <c r="J20" s="648"/>
      <c r="K20" s="648"/>
      <c r="L20" s="649"/>
      <c r="M20" s="10"/>
    </row>
    <row r="21" spans="1:16" x14ac:dyDescent="0.3">
      <c r="B21" s="16"/>
      <c r="C21" s="35"/>
      <c r="D21" s="35"/>
      <c r="E21" s="36"/>
      <c r="F21" s="36"/>
      <c r="G21" s="36"/>
      <c r="H21" s="36"/>
      <c r="I21" s="36"/>
      <c r="J21" s="36"/>
      <c r="K21" s="36"/>
      <c r="L21" s="17"/>
      <c r="M21" s="10"/>
    </row>
    <row r="22" spans="1:16" ht="15.6" x14ac:dyDescent="0.3">
      <c r="B22" s="717" t="str">
        <f>IF(Intro!$G$20="English",O22,P22)</f>
        <v xml:space="preserve">Indiquez les importations et les ventes de marchandises de votre entreprise de : </v>
      </c>
      <c r="C22" s="719"/>
      <c r="D22" s="719"/>
      <c r="E22" s="719"/>
      <c r="F22" s="719"/>
      <c r="G22" s="745" t="str">
        <f>Variables!D47</f>
        <v>Chine</v>
      </c>
      <c r="H22" s="745"/>
      <c r="I22" s="745"/>
      <c r="J22" s="745"/>
      <c r="K22" s="745"/>
      <c r="L22" s="67"/>
      <c r="M22" s="10"/>
      <c r="O22" s="10" t="s">
        <v>284</v>
      </c>
      <c r="P22" s="10" t="s">
        <v>285</v>
      </c>
    </row>
    <row r="23" spans="1:16" ht="15.6" x14ac:dyDescent="0.3">
      <c r="B23" s="747" t="str">
        <f>IF(Intro!$G$20="English",O23,P23)</f>
        <v>Nom de l'exportateur :</v>
      </c>
      <c r="C23" s="748"/>
      <c r="D23" s="748"/>
      <c r="E23" s="748"/>
      <c r="F23" s="748"/>
      <c r="G23" s="746"/>
      <c r="H23" s="746"/>
      <c r="I23" s="746"/>
      <c r="J23" s="746"/>
      <c r="K23" s="746"/>
      <c r="L23" s="67"/>
      <c r="M23" s="10"/>
      <c r="O23" s="10" t="s">
        <v>167</v>
      </c>
      <c r="P23" s="10" t="s">
        <v>168</v>
      </c>
    </row>
    <row r="24" spans="1:16" x14ac:dyDescent="0.3">
      <c r="B24" s="135"/>
      <c r="C24" s="136"/>
      <c r="D24" s="136"/>
      <c r="E24" s="136"/>
      <c r="F24" s="136"/>
      <c r="G24" s="36"/>
      <c r="H24" s="36"/>
      <c r="I24" s="36"/>
      <c r="J24" s="36"/>
      <c r="K24" s="36"/>
      <c r="L24" s="17"/>
      <c r="M24" s="10"/>
    </row>
    <row r="25" spans="1:16" x14ac:dyDescent="0.3">
      <c r="B25" s="737" t="str">
        <f>IF(Intro!$G$20="English",O25,P25)</f>
        <v>Forgeage</v>
      </c>
      <c r="C25" s="738"/>
      <c r="D25" s="738"/>
      <c r="E25" s="738"/>
      <c r="F25" s="739"/>
      <c r="G25" s="222">
        <f>Variables!$B$6</f>
        <v>2023</v>
      </c>
      <c r="H25" s="222">
        <f>G25+1</f>
        <v>2024</v>
      </c>
      <c r="I25" s="222">
        <f>H25+1</f>
        <v>2025</v>
      </c>
      <c r="J25" s="222" t="str">
        <f>IF(Intro!$G$20="English",Variables!B9,Variables!C9)</f>
        <v>janv.-mars 2025</v>
      </c>
      <c r="K25" s="222" t="str">
        <f>IF(Intro!$G$20="English",Variables!B10,Variables!C10)</f>
        <v>janv.-mars 2026</v>
      </c>
      <c r="L25" s="71"/>
      <c r="M25" s="10"/>
      <c r="O25" s="18" t="str">
        <f>Variables!B70</f>
        <v>Forged</v>
      </c>
      <c r="P25" s="18" t="str">
        <f>Variables!C70</f>
        <v>Forgeage</v>
      </c>
    </row>
    <row r="26" spans="1:16" s="11" customFormat="1" x14ac:dyDescent="0.3">
      <c r="A26" s="32"/>
      <c r="B26" s="740" t="str">
        <f>IF(Intro!$G$20="English",O26,P26)</f>
        <v>Importations au Canada</v>
      </c>
      <c r="C26" s="741"/>
      <c r="D26" s="741"/>
      <c r="E26" s="741"/>
      <c r="F26" s="741"/>
      <c r="G26" s="741"/>
      <c r="H26" s="741"/>
      <c r="I26" s="741"/>
      <c r="J26" s="741"/>
      <c r="K26" s="741"/>
      <c r="L26" s="71"/>
      <c r="O26" s="26" t="s">
        <v>233</v>
      </c>
      <c r="P26" s="11" t="s">
        <v>234</v>
      </c>
    </row>
    <row r="27" spans="1:16" x14ac:dyDescent="0.3">
      <c r="B27" s="733" t="str">
        <f>IF(Intro!$G$20="English",O27,P27)</f>
        <v>Importations</v>
      </c>
      <c r="C27" s="734"/>
      <c r="D27" s="744" t="str">
        <f>IF(Intro!$G$20="English",Variables!$B$23,Variables!$C$23)</f>
        <v>tonnes</v>
      </c>
      <c r="E27" s="744"/>
      <c r="F27" s="744"/>
      <c r="G27" s="137"/>
      <c r="H27" s="137"/>
      <c r="I27" s="137"/>
      <c r="J27" s="137"/>
      <c r="K27" s="131"/>
      <c r="L27" s="71"/>
      <c r="M27" s="10"/>
      <c r="O27" s="10" t="s">
        <v>91</v>
      </c>
      <c r="P27" s="10" t="s">
        <v>169</v>
      </c>
    </row>
    <row r="28" spans="1:16" x14ac:dyDescent="0.3">
      <c r="B28" s="733"/>
      <c r="C28" s="734"/>
      <c r="D28" s="744" t="str">
        <f>IF(Intro!$G$20="English",O28,P28)</f>
        <v>valeur d'achat nette rendue (CAD)</v>
      </c>
      <c r="E28" s="744"/>
      <c r="F28" s="744"/>
      <c r="G28" s="137"/>
      <c r="H28" s="137"/>
      <c r="I28" s="137"/>
      <c r="J28" s="137"/>
      <c r="K28" s="131"/>
      <c r="L28" s="71"/>
      <c r="M28" s="10"/>
      <c r="O28" s="10" t="s">
        <v>342</v>
      </c>
      <c r="P28" s="10" t="s">
        <v>341</v>
      </c>
    </row>
    <row r="29" spans="1:16" x14ac:dyDescent="0.3">
      <c r="B29" s="733"/>
      <c r="C29" s="734"/>
      <c r="D29" s="744" t="str">
        <f>"$ / "&amp;IF(Intro!$G$20="English",Variables!$B$24,Variables!$C$24)</f>
        <v>$ / tonne</v>
      </c>
      <c r="E29" s="744"/>
      <c r="F29" s="744"/>
      <c r="G29" s="288" t="str">
        <f>IF(G27=0,"-",G28/G27)</f>
        <v>-</v>
      </c>
      <c r="H29" s="288" t="str">
        <f>IF(H27=0,"-",H28/H27)</f>
        <v>-</v>
      </c>
      <c r="I29" s="288" t="str">
        <f t="shared" ref="I29:K29" si="0">IF(I27=0,"-",I28/I27)</f>
        <v>-</v>
      </c>
      <c r="J29" s="288" t="str">
        <f t="shared" si="0"/>
        <v>-</v>
      </c>
      <c r="K29" s="288" t="str">
        <f t="shared" si="0"/>
        <v>-</v>
      </c>
      <c r="L29" s="71"/>
      <c r="M29" s="10"/>
    </row>
    <row r="30" spans="1:16" s="11" customFormat="1" x14ac:dyDescent="0.3">
      <c r="A30" s="32"/>
      <c r="B30" s="742" t="str">
        <f>IF(Intro!$G$20="English",O30,P30)</f>
        <v>Ventes au Canada</v>
      </c>
      <c r="C30" s="743"/>
      <c r="D30" s="743"/>
      <c r="E30" s="743"/>
      <c r="F30" s="743"/>
      <c r="G30" s="743"/>
      <c r="H30" s="743"/>
      <c r="I30" s="743"/>
      <c r="J30" s="743"/>
      <c r="K30" s="743"/>
      <c r="L30" s="71"/>
      <c r="O30" s="26" t="s">
        <v>235</v>
      </c>
      <c r="P30" s="11" t="s">
        <v>236</v>
      </c>
    </row>
    <row r="31" spans="1:16" x14ac:dyDescent="0.3">
      <c r="B31" s="540" t="str">
        <f>IF(Intro!$G$20="English",O31,P31)</f>
        <v>Ventes aux utilisateurs finals au Canada</v>
      </c>
      <c r="C31" s="541"/>
      <c r="D31" s="744" t="str">
        <f>D27</f>
        <v>tonnes</v>
      </c>
      <c r="E31" s="744"/>
      <c r="F31" s="744"/>
      <c r="G31" s="137"/>
      <c r="H31" s="137"/>
      <c r="I31" s="137"/>
      <c r="J31" s="137"/>
      <c r="K31" s="131"/>
      <c r="L31" s="71"/>
      <c r="M31" s="10"/>
      <c r="O31" s="10" t="str">
        <f>"Sales to "&amp;Variables!$B$26&amp;" in Canada"</f>
        <v>Sales to end users in Canada</v>
      </c>
      <c r="P31" s="10" t="str">
        <f>"Ventes aux "&amp;Variables!$C$26&amp;" au Canada"</f>
        <v>Ventes aux utilisateurs finals au Canada</v>
      </c>
    </row>
    <row r="32" spans="1:16" x14ac:dyDescent="0.3">
      <c r="B32" s="540"/>
      <c r="C32" s="541"/>
      <c r="D32" s="744" t="str">
        <f>IF(Intro!$G$20="English",O32,P32)</f>
        <v>valeur de vente nette rendue (CAD)</v>
      </c>
      <c r="E32" s="744"/>
      <c r="F32" s="744"/>
      <c r="G32" s="137"/>
      <c r="H32" s="137"/>
      <c r="I32" s="137"/>
      <c r="J32" s="137"/>
      <c r="K32" s="131"/>
      <c r="L32" s="71"/>
      <c r="M32" s="10"/>
      <c r="O32" s="10" t="s">
        <v>344</v>
      </c>
      <c r="P32" s="10" t="s">
        <v>343</v>
      </c>
    </row>
    <row r="33" spans="1:17" ht="15" thickBot="1" x14ac:dyDescent="0.35">
      <c r="B33" s="752"/>
      <c r="C33" s="753"/>
      <c r="D33" s="769" t="str">
        <f>D29</f>
        <v>$ / tonne</v>
      </c>
      <c r="E33" s="769"/>
      <c r="F33" s="769"/>
      <c r="G33" s="156" t="str">
        <f>IF(G31=0,"-",G32/G31)</f>
        <v>-</v>
      </c>
      <c r="H33" s="156" t="str">
        <f>IF(H31=0,"-",H32/H31)</f>
        <v>-</v>
      </c>
      <c r="I33" s="156" t="str">
        <f t="shared" ref="I33" si="1">IF(I31=0,"-",I32/I31)</f>
        <v>-</v>
      </c>
      <c r="J33" s="156" t="str">
        <f t="shared" ref="J33" si="2">IF(J31=0,"-",J32/J31)</f>
        <v>-</v>
      </c>
      <c r="K33" s="156" t="str">
        <f t="shared" ref="K33" si="3">IF(K31=0,"-",K32/K31)</f>
        <v>-</v>
      </c>
      <c r="L33" s="71"/>
      <c r="M33" s="10"/>
    </row>
    <row r="34" spans="1:17" x14ac:dyDescent="0.3">
      <c r="B34" s="754" t="str">
        <f>IF(Intro!$G$20="English",O34,P34)</f>
        <v>Ventes aux autre au Canada</v>
      </c>
      <c r="C34" s="755"/>
      <c r="D34" s="770" t="str">
        <f t="shared" ref="D34:D36" si="4">D31</f>
        <v>tonnes</v>
      </c>
      <c r="E34" s="770"/>
      <c r="F34" s="770"/>
      <c r="G34" s="137"/>
      <c r="H34" s="137"/>
      <c r="I34" s="137"/>
      <c r="J34" s="137"/>
      <c r="K34" s="131"/>
      <c r="L34" s="71"/>
      <c r="M34" s="10"/>
      <c r="O34" s="10" t="str">
        <f>"Sales to "&amp;Variables!$B$27&amp;" in Canada"</f>
        <v>Sales to other in Canada</v>
      </c>
      <c r="P34" s="10" t="str">
        <f>"Ventes aux "&amp;Variables!$C$27&amp;" au Canada"</f>
        <v>Ventes aux autre au Canada</v>
      </c>
    </row>
    <row r="35" spans="1:17" x14ac:dyDescent="0.3">
      <c r="B35" s="540"/>
      <c r="C35" s="541"/>
      <c r="D35" s="744" t="str">
        <f t="shared" si="4"/>
        <v>valeur de vente nette rendue (CAD)</v>
      </c>
      <c r="E35" s="744"/>
      <c r="F35" s="744"/>
      <c r="G35" s="137"/>
      <c r="H35" s="137"/>
      <c r="I35" s="137"/>
      <c r="J35" s="137"/>
      <c r="K35" s="131"/>
      <c r="L35" s="71"/>
      <c r="M35" s="10"/>
    </row>
    <row r="36" spans="1:17" ht="15" thickBot="1" x14ac:dyDescent="0.35">
      <c r="B36" s="752"/>
      <c r="C36" s="753"/>
      <c r="D36" s="769" t="str">
        <f t="shared" si="4"/>
        <v>$ / tonne</v>
      </c>
      <c r="E36" s="769"/>
      <c r="F36" s="769"/>
      <c r="G36" s="288" t="str">
        <f>IF(G34=0,"-",G35/G34)</f>
        <v>-</v>
      </c>
      <c r="H36" s="288" t="str">
        <f>IF(H34=0,"-",H35/H34)</f>
        <v>-</v>
      </c>
      <c r="I36" s="288" t="str">
        <f t="shared" ref="I36:K36" si="5">IF(I34=0,"-",I35/I34)</f>
        <v>-</v>
      </c>
      <c r="J36" s="288" t="str">
        <f t="shared" si="5"/>
        <v>-</v>
      </c>
      <c r="K36" s="288" t="str">
        <f t="shared" si="5"/>
        <v>-</v>
      </c>
      <c r="L36" s="71"/>
      <c r="M36" s="10"/>
    </row>
    <row r="37" spans="1:17" x14ac:dyDescent="0.3">
      <c r="B37" s="607" t="str">
        <f>IF(Intro!$G$20="English",O37,P37)</f>
        <v>Ventes totales au Canada</v>
      </c>
      <c r="C37" s="608"/>
      <c r="D37" s="749" t="str">
        <f>D34</f>
        <v>tonnes</v>
      </c>
      <c r="E37" s="749"/>
      <c r="F37" s="749"/>
      <c r="G37" s="139">
        <f t="shared" ref="G37:K38" si="6">G31+G34</f>
        <v>0</v>
      </c>
      <c r="H37" s="139">
        <f t="shared" si="6"/>
        <v>0</v>
      </c>
      <c r="I37" s="139">
        <f t="shared" si="6"/>
        <v>0</v>
      </c>
      <c r="J37" s="139">
        <f t="shared" si="6"/>
        <v>0</v>
      </c>
      <c r="K37" s="139">
        <f t="shared" si="6"/>
        <v>0</v>
      </c>
      <c r="L37" s="71"/>
      <c r="M37" s="10"/>
      <c r="O37" s="10" t="s">
        <v>345</v>
      </c>
      <c r="P37" s="10" t="s">
        <v>346</v>
      </c>
    </row>
    <row r="38" spans="1:17" x14ac:dyDescent="0.3">
      <c r="B38" s="596"/>
      <c r="C38" s="597"/>
      <c r="D38" s="771" t="str">
        <f>D35</f>
        <v>valeur de vente nette rendue (CAD)</v>
      </c>
      <c r="E38" s="771"/>
      <c r="F38" s="771"/>
      <c r="G38" s="138">
        <f t="shared" si="6"/>
        <v>0</v>
      </c>
      <c r="H38" s="138">
        <f t="shared" si="6"/>
        <v>0</v>
      </c>
      <c r="I38" s="138">
        <f t="shared" si="6"/>
        <v>0</v>
      </c>
      <c r="J38" s="138">
        <f t="shared" si="6"/>
        <v>0</v>
      </c>
      <c r="K38" s="138">
        <f t="shared" si="6"/>
        <v>0</v>
      </c>
      <c r="L38" s="71"/>
      <c r="M38" s="10"/>
    </row>
    <row r="39" spans="1:17" x14ac:dyDescent="0.3">
      <c r="B39" s="596"/>
      <c r="C39" s="597"/>
      <c r="D39" s="771" t="str">
        <f>D36</f>
        <v>$ / tonne</v>
      </c>
      <c r="E39" s="771"/>
      <c r="F39" s="771"/>
      <c r="G39" s="288" t="str">
        <f>IF(G37=0,"-",G38/G37)</f>
        <v>-</v>
      </c>
      <c r="H39" s="288" t="str">
        <f>IF(H37=0,"-",H38/H37)</f>
        <v>-</v>
      </c>
      <c r="I39" s="288" t="str">
        <f t="shared" ref="I39:K39" si="7">IF(I37=0,"-",I38/I37)</f>
        <v>-</v>
      </c>
      <c r="J39" s="288" t="str">
        <f t="shared" si="7"/>
        <v>-</v>
      </c>
      <c r="K39" s="288" t="str">
        <f t="shared" si="7"/>
        <v>-</v>
      </c>
      <c r="L39" s="71"/>
      <c r="M39" s="10"/>
    </row>
    <row r="40" spans="1:17" x14ac:dyDescent="0.3">
      <c r="B40" s="135"/>
      <c r="C40" s="136"/>
      <c r="D40" s="136"/>
      <c r="E40" s="136"/>
      <c r="F40" s="136"/>
      <c r="G40" s="36"/>
      <c r="H40" s="36"/>
      <c r="I40" s="36"/>
      <c r="J40" s="36"/>
      <c r="K40" s="36"/>
      <c r="L40" s="17"/>
      <c r="M40" s="10"/>
    </row>
    <row r="41" spans="1:17" x14ac:dyDescent="0.3">
      <c r="B41" s="737" t="str">
        <f>IF(Intro!$G$20="English",O41,P41)</f>
        <v>Estampage</v>
      </c>
      <c r="C41" s="738"/>
      <c r="D41" s="738"/>
      <c r="E41" s="738"/>
      <c r="F41" s="739"/>
      <c r="G41" s="266">
        <f>G25</f>
        <v>2023</v>
      </c>
      <c r="H41" s="266">
        <f>H25</f>
        <v>2024</v>
      </c>
      <c r="I41" s="266">
        <f t="shared" ref="I41:K41" si="8">I25</f>
        <v>2025</v>
      </c>
      <c r="J41" s="266" t="str">
        <f t="shared" si="8"/>
        <v>janv.-mars 2025</v>
      </c>
      <c r="K41" s="266" t="str">
        <f t="shared" si="8"/>
        <v>janv.-mars 2026</v>
      </c>
      <c r="L41" s="71"/>
      <c r="M41" s="10"/>
      <c r="O41" s="18" t="str">
        <f>Variables!B71</f>
        <v>Stamped</v>
      </c>
      <c r="P41" s="18" t="str">
        <f>Variables!C71</f>
        <v>Estampage</v>
      </c>
    </row>
    <row r="42" spans="1:17" s="262" customFormat="1" x14ac:dyDescent="0.3">
      <c r="A42" s="32"/>
      <c r="B42" s="740" t="str">
        <f>IF(Intro!$G$20="English",O42,P42)</f>
        <v>Importations au Canada</v>
      </c>
      <c r="C42" s="741"/>
      <c r="D42" s="741"/>
      <c r="E42" s="741"/>
      <c r="F42" s="741"/>
      <c r="G42" s="741"/>
      <c r="H42" s="741"/>
      <c r="I42" s="741"/>
      <c r="J42" s="741"/>
      <c r="K42" s="741"/>
      <c r="L42" s="71"/>
      <c r="O42" s="26" t="s">
        <v>233</v>
      </c>
      <c r="P42" s="262" t="s">
        <v>234</v>
      </c>
    </row>
    <row r="43" spans="1:17" x14ac:dyDescent="0.3">
      <c r="B43" s="733" t="str">
        <f>IF(Intro!$G$20="English",O43,P43)</f>
        <v>Importations</v>
      </c>
      <c r="C43" s="734"/>
      <c r="D43" s="744" t="str">
        <f>IF(Intro!$G$20="English",Variables!$B$23,Variables!$C$23)</f>
        <v>tonnes</v>
      </c>
      <c r="E43" s="744"/>
      <c r="F43" s="744"/>
      <c r="G43" s="137"/>
      <c r="H43" s="137"/>
      <c r="I43" s="137"/>
      <c r="J43" s="137"/>
      <c r="K43" s="131"/>
      <c r="L43" s="71"/>
      <c r="M43" s="10"/>
      <c r="O43" s="10" t="s">
        <v>91</v>
      </c>
      <c r="P43" s="10" t="s">
        <v>169</v>
      </c>
    </row>
    <row r="44" spans="1:17" x14ac:dyDescent="0.3">
      <c r="B44" s="733"/>
      <c r="C44" s="734"/>
      <c r="D44" s="744" t="str">
        <f>IF(Intro!$G$20="English",O44,P44)</f>
        <v>valeur d'achat nette rendue (CAD)</v>
      </c>
      <c r="E44" s="744"/>
      <c r="F44" s="744"/>
      <c r="G44" s="137"/>
      <c r="H44" s="137"/>
      <c r="I44" s="137"/>
      <c r="J44" s="137"/>
      <c r="K44" s="131"/>
      <c r="L44" s="71"/>
      <c r="M44" s="10"/>
      <c r="O44" s="10" t="s">
        <v>342</v>
      </c>
      <c r="P44" s="10" t="s">
        <v>341</v>
      </c>
    </row>
    <row r="45" spans="1:17" x14ac:dyDescent="0.3">
      <c r="B45" s="733"/>
      <c r="C45" s="734"/>
      <c r="D45" s="744" t="str">
        <f>"$ / "&amp;IF(Intro!$G$20="English",Variables!$B$24,Variables!$C$24)</f>
        <v>$ / tonne</v>
      </c>
      <c r="E45" s="744"/>
      <c r="F45" s="744"/>
      <c r="G45" s="288" t="str">
        <f>IF(G43=0,"-",G44/G43)</f>
        <v>-</v>
      </c>
      <c r="H45" s="288" t="str">
        <f>IF(H43=0,"-",H44/H43)</f>
        <v>-</v>
      </c>
      <c r="I45" s="288" t="str">
        <f t="shared" ref="I45:K45" si="9">IF(I43=0,"-",I44/I43)</f>
        <v>-</v>
      </c>
      <c r="J45" s="288" t="str">
        <f t="shared" si="9"/>
        <v>-</v>
      </c>
      <c r="K45" s="288" t="str">
        <f t="shared" si="9"/>
        <v>-</v>
      </c>
      <c r="L45" s="71"/>
      <c r="M45" s="10"/>
      <c r="Q45" s="10">
        <v>43</v>
      </c>
    </row>
    <row r="46" spans="1:17" s="262" customFormat="1" x14ac:dyDescent="0.3">
      <c r="A46" s="32"/>
      <c r="B46" s="742" t="str">
        <f>IF(Intro!$G$20="English",O46,P46)</f>
        <v>Ventes au Canada</v>
      </c>
      <c r="C46" s="743"/>
      <c r="D46" s="743"/>
      <c r="E46" s="743"/>
      <c r="F46" s="743"/>
      <c r="G46" s="743"/>
      <c r="H46" s="743"/>
      <c r="I46" s="743"/>
      <c r="J46" s="743"/>
      <c r="K46" s="743"/>
      <c r="L46" s="71"/>
      <c r="O46" s="26" t="s">
        <v>235</v>
      </c>
      <c r="P46" s="262" t="s">
        <v>236</v>
      </c>
      <c r="Q46" s="262">
        <v>47</v>
      </c>
    </row>
    <row r="47" spans="1:17" x14ac:dyDescent="0.3">
      <c r="B47" s="540" t="str">
        <f>IF(Intro!$G$20="English",O47,P47)</f>
        <v>Ventes aux utilisateurs finals au Canada</v>
      </c>
      <c r="C47" s="541"/>
      <c r="D47" s="744" t="str">
        <f>D43</f>
        <v>tonnes</v>
      </c>
      <c r="E47" s="744"/>
      <c r="F47" s="744"/>
      <c r="G47" s="137"/>
      <c r="H47" s="137"/>
      <c r="I47" s="137"/>
      <c r="J47" s="137"/>
      <c r="K47" s="131"/>
      <c r="L47" s="71"/>
      <c r="M47" s="10"/>
      <c r="O47" s="10" t="str">
        <f>"Sales to "&amp;Variables!$B$26&amp;" in Canada"</f>
        <v>Sales to end users in Canada</v>
      </c>
      <c r="P47" s="10" t="str">
        <f>"Ventes aux "&amp;Variables!$C$26&amp;" au Canada"</f>
        <v>Ventes aux utilisateurs finals au Canada</v>
      </c>
      <c r="Q47" s="10">
        <v>50</v>
      </c>
    </row>
    <row r="48" spans="1:17" x14ac:dyDescent="0.3">
      <c r="B48" s="540"/>
      <c r="C48" s="541"/>
      <c r="D48" s="744" t="str">
        <f>IF(Intro!$G$20="English",O48,P48)</f>
        <v>valeur de vente nette rendue (CAD)</v>
      </c>
      <c r="E48" s="744"/>
      <c r="F48" s="744"/>
      <c r="G48" s="137"/>
      <c r="H48" s="137"/>
      <c r="I48" s="137"/>
      <c r="J48" s="137"/>
      <c r="K48" s="131"/>
      <c r="L48" s="71"/>
      <c r="M48" s="10"/>
      <c r="O48" s="10" t="s">
        <v>344</v>
      </c>
      <c r="P48" s="10" t="s">
        <v>343</v>
      </c>
    </row>
    <row r="49" spans="1:16" ht="15" thickBot="1" x14ac:dyDescent="0.35">
      <c r="B49" s="752"/>
      <c r="C49" s="753"/>
      <c r="D49" s="769" t="str">
        <f>D45</f>
        <v>$ / tonne</v>
      </c>
      <c r="E49" s="769"/>
      <c r="F49" s="769"/>
      <c r="G49" s="156" t="str">
        <f>IF(G47=0,"-",G48/G47)</f>
        <v>-</v>
      </c>
      <c r="H49" s="156" t="str">
        <f>IF(H47=0,"-",H48/H47)</f>
        <v>-</v>
      </c>
      <c r="I49" s="156" t="str">
        <f t="shared" ref="I49:K49" si="10">IF(I47=0,"-",I48/I47)</f>
        <v>-</v>
      </c>
      <c r="J49" s="156" t="str">
        <f t="shared" si="10"/>
        <v>-</v>
      </c>
      <c r="K49" s="156" t="str">
        <f t="shared" si="10"/>
        <v>-</v>
      </c>
      <c r="L49" s="71"/>
      <c r="M49" s="10"/>
    </row>
    <row r="50" spans="1:16" x14ac:dyDescent="0.3">
      <c r="B50" s="754" t="str">
        <f>IF(Intro!$G$20="English",O50,P50)</f>
        <v>Ventes aux autre au Canada</v>
      </c>
      <c r="C50" s="755"/>
      <c r="D50" s="770" t="str">
        <f t="shared" ref="D50:D52" si="11">D47</f>
        <v>tonnes</v>
      </c>
      <c r="E50" s="770"/>
      <c r="F50" s="770"/>
      <c r="G50" s="137"/>
      <c r="H50" s="137"/>
      <c r="I50" s="137"/>
      <c r="J50" s="137"/>
      <c r="K50" s="131"/>
      <c r="L50" s="71"/>
      <c r="M50" s="10"/>
      <c r="O50" s="10" t="str">
        <f>"Sales to "&amp;Variables!$B$27&amp;" in Canada"</f>
        <v>Sales to other in Canada</v>
      </c>
      <c r="P50" s="10" t="str">
        <f>"Ventes aux "&amp;Variables!$C$27&amp;" au Canada"</f>
        <v>Ventes aux autre au Canada</v>
      </c>
    </row>
    <row r="51" spans="1:16" x14ac:dyDescent="0.3">
      <c r="B51" s="540"/>
      <c r="C51" s="541"/>
      <c r="D51" s="744" t="str">
        <f t="shared" si="11"/>
        <v>valeur de vente nette rendue (CAD)</v>
      </c>
      <c r="E51" s="744"/>
      <c r="F51" s="744"/>
      <c r="G51" s="137"/>
      <c r="H51" s="137"/>
      <c r="I51" s="137"/>
      <c r="J51" s="137"/>
      <c r="K51" s="131"/>
      <c r="L51" s="71"/>
      <c r="M51" s="10"/>
    </row>
    <row r="52" spans="1:16" ht="15" thickBot="1" x14ac:dyDescent="0.35">
      <c r="B52" s="752"/>
      <c r="C52" s="753"/>
      <c r="D52" s="769" t="str">
        <f t="shared" si="11"/>
        <v>$ / tonne</v>
      </c>
      <c r="E52" s="769"/>
      <c r="F52" s="769"/>
      <c r="G52" s="288" t="str">
        <f>IF(G50=0,"-",G51/G50)</f>
        <v>-</v>
      </c>
      <c r="H52" s="288" t="str">
        <f>IF(H50=0,"-",H51/H50)</f>
        <v>-</v>
      </c>
      <c r="I52" s="288" t="str">
        <f t="shared" ref="I52:K52" si="12">IF(I50=0,"-",I51/I50)</f>
        <v>-</v>
      </c>
      <c r="J52" s="288" t="str">
        <f t="shared" si="12"/>
        <v>-</v>
      </c>
      <c r="K52" s="288" t="str">
        <f t="shared" si="12"/>
        <v>-</v>
      </c>
      <c r="L52" s="71"/>
      <c r="M52" s="10"/>
    </row>
    <row r="53" spans="1:16" x14ac:dyDescent="0.3">
      <c r="B53" s="607" t="str">
        <f>IF(Intro!$G$20="English",O53,P53)</f>
        <v>Ventes totales au Canada</v>
      </c>
      <c r="C53" s="608"/>
      <c r="D53" s="749" t="str">
        <f>D50</f>
        <v>tonnes</v>
      </c>
      <c r="E53" s="749"/>
      <c r="F53" s="749"/>
      <c r="G53" s="139">
        <f t="shared" ref="G53:K53" si="13">G47+G50</f>
        <v>0</v>
      </c>
      <c r="H53" s="139">
        <f t="shared" si="13"/>
        <v>0</v>
      </c>
      <c r="I53" s="139">
        <f t="shared" si="13"/>
        <v>0</v>
      </c>
      <c r="J53" s="139">
        <f t="shared" si="13"/>
        <v>0</v>
      </c>
      <c r="K53" s="139">
        <f t="shared" si="13"/>
        <v>0</v>
      </c>
      <c r="L53" s="71"/>
      <c r="M53" s="10"/>
      <c r="O53" s="10" t="s">
        <v>345</v>
      </c>
      <c r="P53" s="10" t="s">
        <v>346</v>
      </c>
    </row>
    <row r="54" spans="1:16" x14ac:dyDescent="0.3">
      <c r="B54" s="596"/>
      <c r="C54" s="597"/>
      <c r="D54" s="771" t="str">
        <f>D51</f>
        <v>valeur de vente nette rendue (CAD)</v>
      </c>
      <c r="E54" s="771"/>
      <c r="F54" s="771"/>
      <c r="G54" s="138">
        <f t="shared" ref="G54:K54" si="14">G48+G51</f>
        <v>0</v>
      </c>
      <c r="H54" s="138">
        <f t="shared" si="14"/>
        <v>0</v>
      </c>
      <c r="I54" s="138">
        <f t="shared" si="14"/>
        <v>0</v>
      </c>
      <c r="J54" s="138">
        <f t="shared" si="14"/>
        <v>0</v>
      </c>
      <c r="K54" s="138">
        <f t="shared" si="14"/>
        <v>0</v>
      </c>
      <c r="L54" s="71"/>
      <c r="M54" s="10"/>
    </row>
    <row r="55" spans="1:16" x14ac:dyDescent="0.3">
      <c r="B55" s="596"/>
      <c r="C55" s="597"/>
      <c r="D55" s="771" t="str">
        <f>D52</f>
        <v>$ / tonne</v>
      </c>
      <c r="E55" s="771"/>
      <c r="F55" s="771"/>
      <c r="G55" s="288" t="str">
        <f>IF(G53=0,"-",G54/G53)</f>
        <v>-</v>
      </c>
      <c r="H55" s="288" t="str">
        <f>IF(H53=0,"-",H54/H53)</f>
        <v>-</v>
      </c>
      <c r="I55" s="288" t="str">
        <f t="shared" ref="I55:K55" si="15">IF(I53=0,"-",I54/I53)</f>
        <v>-</v>
      </c>
      <c r="J55" s="288" t="str">
        <f t="shared" si="15"/>
        <v>-</v>
      </c>
      <c r="K55" s="288" t="str">
        <f t="shared" si="15"/>
        <v>-</v>
      </c>
      <c r="L55" s="71"/>
      <c r="M55" s="10"/>
    </row>
    <row r="56" spans="1:16" x14ac:dyDescent="0.3">
      <c r="B56" s="135"/>
      <c r="C56" s="136"/>
      <c r="D56" s="136"/>
      <c r="E56" s="136"/>
      <c r="F56" s="136"/>
      <c r="G56" s="36"/>
      <c r="H56" s="36"/>
      <c r="I56" s="36"/>
      <c r="J56" s="36"/>
      <c r="K56" s="36"/>
      <c r="L56" s="17"/>
      <c r="M56" s="10"/>
    </row>
    <row r="57" spans="1:16" x14ac:dyDescent="0.3">
      <c r="B57" s="737" t="str">
        <f>IF(Intro!$G$20="English",O57,P57)</f>
        <v>Non finis (les boulets verts)</v>
      </c>
      <c r="C57" s="738"/>
      <c r="D57" s="738"/>
      <c r="E57" s="738"/>
      <c r="F57" s="739"/>
      <c r="G57" s="266">
        <f>G41</f>
        <v>2023</v>
      </c>
      <c r="H57" s="266">
        <f>H41</f>
        <v>2024</v>
      </c>
      <c r="I57" s="266">
        <f t="shared" ref="I57:K57" si="16">I41</f>
        <v>2025</v>
      </c>
      <c r="J57" s="266" t="str">
        <f t="shared" si="16"/>
        <v>janv.-mars 2025</v>
      </c>
      <c r="K57" s="266" t="str">
        <f t="shared" si="16"/>
        <v>janv.-mars 2026</v>
      </c>
      <c r="L57" s="71"/>
      <c r="M57" s="10"/>
      <c r="O57" s="18" t="str">
        <f>Variables!B72</f>
        <v>Unfinished (Green Balls)</v>
      </c>
      <c r="P57" s="18" t="str">
        <f>Variables!C72</f>
        <v>Non finis (les boulets verts)</v>
      </c>
    </row>
    <row r="58" spans="1:16" s="262" customFormat="1" x14ac:dyDescent="0.3">
      <c r="A58" s="32"/>
      <c r="B58" s="740" t="str">
        <f>IF(Intro!$G$20="English",O58,P58)</f>
        <v>Importations au Canada</v>
      </c>
      <c r="C58" s="741"/>
      <c r="D58" s="741"/>
      <c r="E58" s="741"/>
      <c r="F58" s="741"/>
      <c r="G58" s="741"/>
      <c r="H58" s="741"/>
      <c r="I58" s="741"/>
      <c r="J58" s="741"/>
      <c r="K58" s="741"/>
      <c r="L58" s="71"/>
      <c r="O58" s="26" t="s">
        <v>233</v>
      </c>
      <c r="P58" s="262" t="s">
        <v>234</v>
      </c>
    </row>
    <row r="59" spans="1:16" x14ac:dyDescent="0.3">
      <c r="B59" s="733" t="str">
        <f>IF(Intro!$G$20="English",O59,P59)</f>
        <v>Importations</v>
      </c>
      <c r="C59" s="734"/>
      <c r="D59" s="744" t="str">
        <f>IF(Intro!$G$20="English",Variables!$B$23,Variables!$C$23)</f>
        <v>tonnes</v>
      </c>
      <c r="E59" s="744"/>
      <c r="F59" s="744"/>
      <c r="G59" s="137"/>
      <c r="H59" s="137"/>
      <c r="I59" s="137"/>
      <c r="J59" s="137"/>
      <c r="K59" s="131"/>
      <c r="L59" s="71"/>
      <c r="M59" s="10"/>
      <c r="O59" s="10" t="s">
        <v>91</v>
      </c>
      <c r="P59" s="10" t="s">
        <v>169</v>
      </c>
    </row>
    <row r="60" spans="1:16" x14ac:dyDescent="0.3">
      <c r="B60" s="733"/>
      <c r="C60" s="734"/>
      <c r="D60" s="744" t="str">
        <f>IF(Intro!$G$20="English",O60,P60)</f>
        <v>valeur d'achat nette rendue (CAD)</v>
      </c>
      <c r="E60" s="744"/>
      <c r="F60" s="744"/>
      <c r="G60" s="137"/>
      <c r="H60" s="137"/>
      <c r="I60" s="137"/>
      <c r="J60" s="137"/>
      <c r="K60" s="131"/>
      <c r="L60" s="71"/>
      <c r="M60" s="10"/>
      <c r="O60" s="10" t="s">
        <v>342</v>
      </c>
      <c r="P60" s="10" t="s">
        <v>341</v>
      </c>
    </row>
    <row r="61" spans="1:16" x14ac:dyDescent="0.3">
      <c r="B61" s="733"/>
      <c r="C61" s="734"/>
      <c r="D61" s="744" t="str">
        <f>"$ / "&amp;IF(Intro!$G$20="English",Variables!$B$24,Variables!$C$24)</f>
        <v>$ / tonne</v>
      </c>
      <c r="E61" s="744"/>
      <c r="F61" s="744"/>
      <c r="G61" s="288" t="str">
        <f>IF(G59=0,"-",G60/G59)</f>
        <v>-</v>
      </c>
      <c r="H61" s="288" t="str">
        <f>IF(H59=0,"-",H60/H59)</f>
        <v>-</v>
      </c>
      <c r="I61" s="288" t="str">
        <f t="shared" ref="I61:K61" si="17">IF(I59=0,"-",I60/I59)</f>
        <v>-</v>
      </c>
      <c r="J61" s="288" t="str">
        <f t="shared" si="17"/>
        <v>-</v>
      </c>
      <c r="K61" s="288" t="str">
        <f t="shared" si="17"/>
        <v>-</v>
      </c>
      <c r="L61" s="71"/>
      <c r="M61" s="10"/>
    </row>
    <row r="62" spans="1:16" s="262" customFormat="1" x14ac:dyDescent="0.3">
      <c r="A62" s="32"/>
      <c r="B62" s="742" t="str">
        <f>IF(Intro!$G$20="English",O62,P62)</f>
        <v>Ventes au Canada</v>
      </c>
      <c r="C62" s="743"/>
      <c r="D62" s="743"/>
      <c r="E62" s="743"/>
      <c r="F62" s="743"/>
      <c r="G62" s="743"/>
      <c r="H62" s="743"/>
      <c r="I62" s="743"/>
      <c r="J62" s="743"/>
      <c r="K62" s="743"/>
      <c r="L62" s="71"/>
      <c r="O62" s="26" t="s">
        <v>235</v>
      </c>
      <c r="P62" s="262" t="s">
        <v>236</v>
      </c>
    </row>
    <row r="63" spans="1:16" x14ac:dyDescent="0.3">
      <c r="B63" s="540" t="str">
        <f>IF(Intro!$G$20="English",O63,P63)</f>
        <v>Ventes aux utilisateurs finals au Canada</v>
      </c>
      <c r="C63" s="541"/>
      <c r="D63" s="744" t="str">
        <f>D59</f>
        <v>tonnes</v>
      </c>
      <c r="E63" s="744"/>
      <c r="F63" s="744"/>
      <c r="G63" s="137"/>
      <c r="H63" s="137"/>
      <c r="I63" s="137"/>
      <c r="J63" s="137"/>
      <c r="K63" s="131"/>
      <c r="L63" s="71"/>
      <c r="M63" s="10"/>
      <c r="O63" s="10" t="str">
        <f>"Sales to "&amp;Variables!$B$26&amp;" in Canada"</f>
        <v>Sales to end users in Canada</v>
      </c>
      <c r="P63" s="10" t="str">
        <f>"Ventes aux "&amp;Variables!$C$26&amp;" au Canada"</f>
        <v>Ventes aux utilisateurs finals au Canada</v>
      </c>
    </row>
    <row r="64" spans="1:16" x14ac:dyDescent="0.3">
      <c r="B64" s="540"/>
      <c r="C64" s="541"/>
      <c r="D64" s="744" t="str">
        <f>IF(Intro!$G$20="English",O64,P64)</f>
        <v>valeur de vente nette rendue (CAD)</v>
      </c>
      <c r="E64" s="744"/>
      <c r="F64" s="744"/>
      <c r="G64" s="137"/>
      <c r="H64" s="137"/>
      <c r="I64" s="137"/>
      <c r="J64" s="137"/>
      <c r="K64" s="131"/>
      <c r="L64" s="71"/>
      <c r="M64" s="10"/>
      <c r="O64" s="10" t="s">
        <v>344</v>
      </c>
      <c r="P64" s="10" t="s">
        <v>343</v>
      </c>
    </row>
    <row r="65" spans="1:16" ht="15" thickBot="1" x14ac:dyDescent="0.35">
      <c r="B65" s="752"/>
      <c r="C65" s="753"/>
      <c r="D65" s="769" t="str">
        <f>D61</f>
        <v>$ / tonne</v>
      </c>
      <c r="E65" s="769"/>
      <c r="F65" s="769"/>
      <c r="G65" s="288" t="str">
        <f>IF(G63=0,"-",G64/G63)</f>
        <v>-</v>
      </c>
      <c r="H65" s="288" t="str">
        <f>IF(H63=0,"-",H64/H63)</f>
        <v>-</v>
      </c>
      <c r="I65" s="288" t="str">
        <f t="shared" ref="I65:K65" si="18">IF(I63=0,"-",I64/I63)</f>
        <v>-</v>
      </c>
      <c r="J65" s="288" t="str">
        <f t="shared" si="18"/>
        <v>-</v>
      </c>
      <c r="K65" s="288" t="str">
        <f t="shared" si="18"/>
        <v>-</v>
      </c>
      <c r="L65" s="71"/>
      <c r="M65" s="10"/>
    </row>
    <row r="66" spans="1:16" x14ac:dyDescent="0.3">
      <c r="B66" s="754" t="str">
        <f>IF(Intro!$G$20="English",O66,P66)</f>
        <v>Ventes aux autre au Canada</v>
      </c>
      <c r="C66" s="755"/>
      <c r="D66" s="770" t="str">
        <f t="shared" ref="D66:D68" si="19">D63</f>
        <v>tonnes</v>
      </c>
      <c r="E66" s="770"/>
      <c r="F66" s="770"/>
      <c r="G66" s="137"/>
      <c r="H66" s="137"/>
      <c r="I66" s="137"/>
      <c r="J66" s="137"/>
      <c r="K66" s="131"/>
      <c r="L66" s="71"/>
      <c r="M66" s="10"/>
      <c r="O66" s="10" t="str">
        <f>"Sales to "&amp;Variables!$B$27&amp;" in Canada"</f>
        <v>Sales to other in Canada</v>
      </c>
      <c r="P66" s="10" t="str">
        <f>"Ventes aux "&amp;Variables!$C$27&amp;" au Canada"</f>
        <v>Ventes aux autre au Canada</v>
      </c>
    </row>
    <row r="67" spans="1:16" x14ac:dyDescent="0.3">
      <c r="B67" s="540"/>
      <c r="C67" s="541"/>
      <c r="D67" s="744" t="str">
        <f t="shared" si="19"/>
        <v>valeur de vente nette rendue (CAD)</v>
      </c>
      <c r="E67" s="744"/>
      <c r="F67" s="744"/>
      <c r="G67" s="137"/>
      <c r="H67" s="137"/>
      <c r="I67" s="137"/>
      <c r="J67" s="137"/>
      <c r="K67" s="131"/>
      <c r="L67" s="71"/>
      <c r="M67" s="10"/>
    </row>
    <row r="68" spans="1:16" ht="15" thickBot="1" x14ac:dyDescent="0.35">
      <c r="B68" s="752"/>
      <c r="C68" s="753"/>
      <c r="D68" s="769" t="str">
        <f t="shared" si="19"/>
        <v>$ / tonne</v>
      </c>
      <c r="E68" s="769"/>
      <c r="F68" s="769"/>
      <c r="G68" s="288" t="str">
        <f>IF(G66=0,"-",G67/G66)</f>
        <v>-</v>
      </c>
      <c r="H68" s="288" t="str">
        <f>IF(H66=0,"-",H67/H66)</f>
        <v>-</v>
      </c>
      <c r="I68" s="288" t="str">
        <f t="shared" ref="I68:K68" si="20">IF(I66=0,"-",I67/I66)</f>
        <v>-</v>
      </c>
      <c r="J68" s="288" t="str">
        <f t="shared" si="20"/>
        <v>-</v>
      </c>
      <c r="K68" s="288" t="str">
        <f t="shared" si="20"/>
        <v>-</v>
      </c>
      <c r="L68" s="71"/>
      <c r="M68" s="10"/>
    </row>
    <row r="69" spans="1:16" x14ac:dyDescent="0.3">
      <c r="B69" s="607" t="str">
        <f>IF(Intro!$G$20="English",O69,P69)</f>
        <v>Ventes totales au Canada</v>
      </c>
      <c r="C69" s="608"/>
      <c r="D69" s="749" t="str">
        <f>D66</f>
        <v>tonnes</v>
      </c>
      <c r="E69" s="749"/>
      <c r="F69" s="749"/>
      <c r="G69" s="139">
        <f t="shared" ref="G69:K69" si="21">G63+G66</f>
        <v>0</v>
      </c>
      <c r="H69" s="139">
        <f t="shared" si="21"/>
        <v>0</v>
      </c>
      <c r="I69" s="139">
        <f t="shared" si="21"/>
        <v>0</v>
      </c>
      <c r="J69" s="139">
        <f t="shared" si="21"/>
        <v>0</v>
      </c>
      <c r="K69" s="139">
        <f t="shared" si="21"/>
        <v>0</v>
      </c>
      <c r="L69" s="71"/>
      <c r="M69" s="10"/>
      <c r="O69" s="10" t="s">
        <v>345</v>
      </c>
      <c r="P69" s="10" t="s">
        <v>346</v>
      </c>
    </row>
    <row r="70" spans="1:16" x14ac:dyDescent="0.3">
      <c r="B70" s="596"/>
      <c r="C70" s="597"/>
      <c r="D70" s="771" t="str">
        <f>D67</f>
        <v>valeur de vente nette rendue (CAD)</v>
      </c>
      <c r="E70" s="771"/>
      <c r="F70" s="771"/>
      <c r="G70" s="138">
        <f t="shared" ref="G70:K70" si="22">G64+G67</f>
        <v>0</v>
      </c>
      <c r="H70" s="138">
        <f t="shared" si="22"/>
        <v>0</v>
      </c>
      <c r="I70" s="138">
        <f t="shared" si="22"/>
        <v>0</v>
      </c>
      <c r="J70" s="138">
        <f t="shared" si="22"/>
        <v>0</v>
      </c>
      <c r="K70" s="138">
        <f t="shared" si="22"/>
        <v>0</v>
      </c>
      <c r="L70" s="71"/>
      <c r="M70" s="10"/>
    </row>
    <row r="71" spans="1:16" x14ac:dyDescent="0.3">
      <c r="B71" s="596"/>
      <c r="C71" s="597"/>
      <c r="D71" s="771" t="str">
        <f>D68</f>
        <v>$ / tonne</v>
      </c>
      <c r="E71" s="771"/>
      <c r="F71" s="771"/>
      <c r="G71" s="288" t="str">
        <f>IF(G69=0,"-",G70/G69)</f>
        <v>-</v>
      </c>
      <c r="H71" s="288" t="str">
        <f>IF(H69=0,"-",H70/H69)</f>
        <v>-</v>
      </c>
      <c r="I71" s="288" t="str">
        <f t="shared" ref="I71:K71" si="23">IF(I69=0,"-",I70/I69)</f>
        <v>-</v>
      </c>
      <c r="J71" s="288" t="str">
        <f t="shared" si="23"/>
        <v>-</v>
      </c>
      <c r="K71" s="288" t="str">
        <f t="shared" si="23"/>
        <v>-</v>
      </c>
      <c r="L71" s="71"/>
      <c r="M71" s="10"/>
    </row>
    <row r="72" spans="1:16" hidden="1" x14ac:dyDescent="0.3">
      <c r="B72" s="135"/>
      <c r="C72" s="136"/>
      <c r="D72" s="136"/>
      <c r="E72" s="136"/>
      <c r="F72" s="136"/>
      <c r="G72" s="36"/>
      <c r="H72" s="36"/>
      <c r="I72" s="36"/>
      <c r="J72" s="36"/>
      <c r="K72" s="36"/>
      <c r="L72" s="17"/>
      <c r="M72" s="10"/>
    </row>
    <row r="73" spans="1:16" hidden="1" x14ac:dyDescent="0.3">
      <c r="B73" s="135"/>
      <c r="C73" s="136"/>
      <c r="D73" s="136"/>
      <c r="E73" s="136"/>
      <c r="F73" s="136"/>
      <c r="G73" s="266">
        <f>G57</f>
        <v>2023</v>
      </c>
      <c r="H73" s="266">
        <f>H57</f>
        <v>2024</v>
      </c>
      <c r="I73" s="266">
        <f t="shared" ref="I73:K73" si="24">I57</f>
        <v>2025</v>
      </c>
      <c r="J73" s="266" t="str">
        <f t="shared" si="24"/>
        <v>janv.-mars 2025</v>
      </c>
      <c r="K73" s="266" t="str">
        <f t="shared" si="24"/>
        <v>janv.-mars 2026</v>
      </c>
      <c r="L73" s="71"/>
      <c r="M73" s="10"/>
      <c r="O73" s="18"/>
    </row>
    <row r="74" spans="1:16" s="262" customFormat="1" hidden="1" x14ac:dyDescent="0.3">
      <c r="A74" s="32"/>
      <c r="B74" s="740" t="str">
        <f>IF(Intro!$G$20="English",O74,P74)</f>
        <v>Importations au Canada</v>
      </c>
      <c r="C74" s="741"/>
      <c r="D74" s="741"/>
      <c r="E74" s="741"/>
      <c r="F74" s="741"/>
      <c r="G74" s="741"/>
      <c r="H74" s="741"/>
      <c r="I74" s="741"/>
      <c r="J74" s="741"/>
      <c r="K74" s="741"/>
      <c r="L74" s="71"/>
      <c r="O74" s="26" t="s">
        <v>233</v>
      </c>
      <c r="P74" s="262" t="s">
        <v>234</v>
      </c>
    </row>
    <row r="75" spans="1:16" hidden="1" x14ac:dyDescent="0.3">
      <c r="B75" s="733" t="str">
        <f>IF(Intro!$G$20="English",O75,P75)</f>
        <v>Importations</v>
      </c>
      <c r="C75" s="734"/>
      <c r="D75" s="744" t="str">
        <f>IF(Intro!$G$20="English",Variables!$B$23,Variables!$C$23)</f>
        <v>tonnes</v>
      </c>
      <c r="E75" s="744"/>
      <c r="F75" s="744"/>
      <c r="G75" s="137"/>
      <c r="H75" s="137"/>
      <c r="I75" s="137"/>
      <c r="J75" s="137"/>
      <c r="K75" s="131"/>
      <c r="L75" s="71"/>
      <c r="M75" s="10"/>
      <c r="O75" s="10" t="s">
        <v>91</v>
      </c>
      <c r="P75" s="10" t="s">
        <v>169</v>
      </c>
    </row>
    <row r="76" spans="1:16" hidden="1" x14ac:dyDescent="0.3">
      <c r="B76" s="733"/>
      <c r="C76" s="734"/>
      <c r="D76" s="744" t="str">
        <f>IF(Intro!$G$20="English",O76,P76)</f>
        <v>valeur d'achat nette rendue (CAD)</v>
      </c>
      <c r="E76" s="744"/>
      <c r="F76" s="744"/>
      <c r="G76" s="137"/>
      <c r="H76" s="137"/>
      <c r="I76" s="137"/>
      <c r="J76" s="137"/>
      <c r="K76" s="131"/>
      <c r="L76" s="71"/>
      <c r="M76" s="10"/>
      <c r="O76" s="10" t="s">
        <v>342</v>
      </c>
      <c r="P76" s="10" t="s">
        <v>341</v>
      </c>
    </row>
    <row r="77" spans="1:16" hidden="1" x14ac:dyDescent="0.3">
      <c r="B77" s="733"/>
      <c r="C77" s="734"/>
      <c r="D77" s="744" t="str">
        <f>"$ / "&amp;IF(Intro!$G$20="English",Variables!$B$24,Variables!$C$24)</f>
        <v>$ / tonne</v>
      </c>
      <c r="E77" s="744"/>
      <c r="F77" s="744"/>
      <c r="G77" s="156" t="str">
        <f>IF(G75=0,"-",G76/G75)</f>
        <v>-</v>
      </c>
      <c r="H77" s="156" t="str">
        <f>IF(H75=0,"-",H76/H75)</f>
        <v>-</v>
      </c>
      <c r="I77" s="156" t="str">
        <f t="shared" ref="I77:K77" si="25">IF(I75=0,"-",I76/I75)</f>
        <v>-</v>
      </c>
      <c r="J77" s="156" t="str">
        <f t="shared" si="25"/>
        <v>-</v>
      </c>
      <c r="K77" s="156" t="str">
        <f t="shared" si="25"/>
        <v>-</v>
      </c>
      <c r="L77" s="71"/>
      <c r="M77" s="10"/>
    </row>
    <row r="78" spans="1:16" s="262" customFormat="1" hidden="1" x14ac:dyDescent="0.3">
      <c r="A78" s="32"/>
      <c r="B78" s="742" t="str">
        <f>IF(Intro!$G$20="English",O78,P78)</f>
        <v>Ventes au Canada</v>
      </c>
      <c r="C78" s="743"/>
      <c r="D78" s="743"/>
      <c r="E78" s="743"/>
      <c r="F78" s="743"/>
      <c r="G78" s="743"/>
      <c r="H78" s="743"/>
      <c r="I78" s="743"/>
      <c r="J78" s="743"/>
      <c r="K78" s="743"/>
      <c r="L78" s="71"/>
      <c r="O78" s="26" t="s">
        <v>235</v>
      </c>
      <c r="P78" s="262" t="s">
        <v>236</v>
      </c>
    </row>
    <row r="79" spans="1:16" hidden="1" x14ac:dyDescent="0.3">
      <c r="B79" s="540" t="str">
        <f>IF(Intro!$G$20="English",O79,P79)</f>
        <v>Ventes aux utilisateurs finals au Canada</v>
      </c>
      <c r="C79" s="541"/>
      <c r="D79" s="744" t="str">
        <f>D75</f>
        <v>tonnes</v>
      </c>
      <c r="E79" s="744"/>
      <c r="F79" s="744"/>
      <c r="G79" s="137"/>
      <c r="H79" s="137"/>
      <c r="I79" s="137"/>
      <c r="J79" s="137"/>
      <c r="K79" s="131"/>
      <c r="L79" s="71"/>
      <c r="M79" s="10"/>
      <c r="O79" s="10" t="str">
        <f>"Sales to "&amp;Variables!$B$26&amp;" in Canada"</f>
        <v>Sales to end users in Canada</v>
      </c>
      <c r="P79" s="10" t="str">
        <f>"Ventes aux "&amp;Variables!$C$26&amp;" au Canada"</f>
        <v>Ventes aux utilisateurs finals au Canada</v>
      </c>
    </row>
    <row r="80" spans="1:16" hidden="1" x14ac:dyDescent="0.3">
      <c r="B80" s="540"/>
      <c r="C80" s="541"/>
      <c r="D80" s="744" t="str">
        <f>IF(Intro!$G$20="English",O80,P80)</f>
        <v>valeur de vente nette rendue (CAD)</v>
      </c>
      <c r="E80" s="744"/>
      <c r="F80" s="744"/>
      <c r="G80" s="137"/>
      <c r="H80" s="137"/>
      <c r="I80" s="137"/>
      <c r="J80" s="137"/>
      <c r="K80" s="131"/>
      <c r="L80" s="71"/>
      <c r="M80" s="10"/>
      <c r="O80" s="10" t="s">
        <v>344</v>
      </c>
      <c r="P80" s="10" t="s">
        <v>343</v>
      </c>
    </row>
    <row r="81" spans="1:16" ht="15" hidden="1" thickBot="1" x14ac:dyDescent="0.35">
      <c r="B81" s="752"/>
      <c r="C81" s="753"/>
      <c r="D81" s="769" t="str">
        <f>D77</f>
        <v>$ / tonne</v>
      </c>
      <c r="E81" s="769"/>
      <c r="F81" s="769"/>
      <c r="G81" s="156" t="str">
        <f>IF(G79=0,"-",G80/G79)</f>
        <v>-</v>
      </c>
      <c r="H81" s="156" t="str">
        <f>IF(H79=0,"-",H80/H79)</f>
        <v>-</v>
      </c>
      <c r="I81" s="156" t="str">
        <f t="shared" ref="I81:K81" si="26">IF(I79=0,"-",I80/I79)</f>
        <v>-</v>
      </c>
      <c r="J81" s="156" t="str">
        <f t="shared" si="26"/>
        <v>-</v>
      </c>
      <c r="K81" s="156" t="str">
        <f t="shared" si="26"/>
        <v>-</v>
      </c>
      <c r="L81" s="71"/>
      <c r="M81" s="10"/>
    </row>
    <row r="82" spans="1:16" hidden="1" x14ac:dyDescent="0.3">
      <c r="B82" s="754" t="str">
        <f>IF(Intro!$G$20="English",O82,P82)</f>
        <v>Ventes aux autre au Canada</v>
      </c>
      <c r="C82" s="755"/>
      <c r="D82" s="770" t="str">
        <f t="shared" ref="D82:D84" si="27">D79</f>
        <v>tonnes</v>
      </c>
      <c r="E82" s="770"/>
      <c r="F82" s="770"/>
      <c r="G82" s="137"/>
      <c r="H82" s="137"/>
      <c r="I82" s="137"/>
      <c r="J82" s="137"/>
      <c r="K82" s="131"/>
      <c r="L82" s="71"/>
      <c r="M82" s="10"/>
      <c r="O82" s="10" t="str">
        <f>"Sales to "&amp;Variables!$B$27&amp;" in Canada"</f>
        <v>Sales to other in Canada</v>
      </c>
      <c r="P82" s="10" t="str">
        <f>"Ventes aux "&amp;Variables!$C$27&amp;" au Canada"</f>
        <v>Ventes aux autre au Canada</v>
      </c>
    </row>
    <row r="83" spans="1:16" hidden="1" x14ac:dyDescent="0.3">
      <c r="B83" s="540"/>
      <c r="C83" s="541"/>
      <c r="D83" s="744" t="str">
        <f t="shared" si="27"/>
        <v>valeur de vente nette rendue (CAD)</v>
      </c>
      <c r="E83" s="744"/>
      <c r="F83" s="744"/>
      <c r="G83" s="137"/>
      <c r="H83" s="137"/>
      <c r="I83" s="137"/>
      <c r="J83" s="137"/>
      <c r="K83" s="131"/>
      <c r="L83" s="71"/>
      <c r="M83" s="10"/>
    </row>
    <row r="84" spans="1:16" ht="15" hidden="1" thickBot="1" x14ac:dyDescent="0.35">
      <c r="B84" s="752"/>
      <c r="C84" s="753"/>
      <c r="D84" s="769" t="str">
        <f t="shared" si="27"/>
        <v>$ / tonne</v>
      </c>
      <c r="E84" s="769"/>
      <c r="F84" s="769"/>
      <c r="G84" s="156" t="str">
        <f>IF(G82=0,"-",G83/G82)</f>
        <v>-</v>
      </c>
      <c r="H84" s="156" t="str">
        <f>IF(H82=0,"-",H83/H82)</f>
        <v>-</v>
      </c>
      <c r="I84" s="156" t="str">
        <f t="shared" ref="I84:K84" si="28">IF(I82=0,"-",I83/I82)</f>
        <v>-</v>
      </c>
      <c r="J84" s="156" t="str">
        <f t="shared" si="28"/>
        <v>-</v>
      </c>
      <c r="K84" s="156" t="str">
        <f t="shared" si="28"/>
        <v>-</v>
      </c>
      <c r="L84" s="71"/>
      <c r="M84" s="10"/>
    </row>
    <row r="85" spans="1:16" hidden="1" x14ac:dyDescent="0.3">
      <c r="B85" s="607" t="str">
        <f>IF(Intro!$G$20="English",O85,P85)</f>
        <v>Ventes totales au Canada</v>
      </c>
      <c r="C85" s="608"/>
      <c r="D85" s="749" t="str">
        <f>D82</f>
        <v>tonnes</v>
      </c>
      <c r="E85" s="749"/>
      <c r="F85" s="749"/>
      <c r="G85" s="139">
        <f t="shared" ref="G85:K85" si="29">G79+G82</f>
        <v>0</v>
      </c>
      <c r="H85" s="139">
        <f t="shared" si="29"/>
        <v>0</v>
      </c>
      <c r="I85" s="139">
        <f t="shared" si="29"/>
        <v>0</v>
      </c>
      <c r="J85" s="139">
        <f t="shared" si="29"/>
        <v>0</v>
      </c>
      <c r="K85" s="139">
        <f t="shared" si="29"/>
        <v>0</v>
      </c>
      <c r="L85" s="71"/>
      <c r="M85" s="10"/>
      <c r="O85" s="10" t="s">
        <v>345</v>
      </c>
      <c r="P85" s="10" t="s">
        <v>346</v>
      </c>
    </row>
    <row r="86" spans="1:16" hidden="1" x14ac:dyDescent="0.3">
      <c r="B86" s="596"/>
      <c r="C86" s="597"/>
      <c r="D86" s="771" t="str">
        <f>D83</f>
        <v>valeur de vente nette rendue (CAD)</v>
      </c>
      <c r="E86" s="771"/>
      <c r="F86" s="771"/>
      <c r="G86" s="138">
        <f t="shared" ref="G86:K86" si="30">G80+G83</f>
        <v>0</v>
      </c>
      <c r="H86" s="138">
        <f t="shared" si="30"/>
        <v>0</v>
      </c>
      <c r="I86" s="138">
        <f t="shared" si="30"/>
        <v>0</v>
      </c>
      <c r="J86" s="138">
        <f t="shared" si="30"/>
        <v>0</v>
      </c>
      <c r="K86" s="138">
        <f t="shared" si="30"/>
        <v>0</v>
      </c>
      <c r="L86" s="71"/>
      <c r="M86" s="10"/>
    </row>
    <row r="87" spans="1:16" hidden="1" x14ac:dyDescent="0.3">
      <c r="B87" s="596"/>
      <c r="C87" s="597"/>
      <c r="D87" s="771" t="str">
        <f>D84</f>
        <v>$ / tonne</v>
      </c>
      <c r="E87" s="771"/>
      <c r="F87" s="771"/>
      <c r="G87" s="156" t="str">
        <f>IF(G85=0,"-",G86/G85)</f>
        <v>-</v>
      </c>
      <c r="H87" s="156" t="str">
        <f>IF(H85=0,"-",H86/H85)</f>
        <v>-</v>
      </c>
      <c r="I87" s="156" t="str">
        <f>IF(I85=0,"-",I86/I85)</f>
        <v>-</v>
      </c>
      <c r="J87" s="156" t="str">
        <f t="shared" ref="J87:K87" si="31">IF(J85=0,"-",J86/J85)</f>
        <v>-</v>
      </c>
      <c r="K87" s="156" t="str">
        <f t="shared" si="31"/>
        <v>-</v>
      </c>
      <c r="L87" s="71"/>
      <c r="M87" s="10"/>
    </row>
    <row r="88" spans="1:16" hidden="1" x14ac:dyDescent="0.3">
      <c r="B88" s="72"/>
      <c r="C88" s="69"/>
      <c r="D88" s="69"/>
      <c r="E88" s="69"/>
      <c r="F88" s="69"/>
      <c r="G88" s="69"/>
      <c r="H88" s="69"/>
      <c r="I88" s="69"/>
      <c r="J88" s="69"/>
      <c r="K88" s="69"/>
      <c r="L88" s="70"/>
      <c r="M88" s="10"/>
    </row>
    <row r="89" spans="1:16" s="11" customFormat="1" x14ac:dyDescent="0.3">
      <c r="A89" s="7"/>
      <c r="B89" s="31"/>
      <c r="C89" s="31"/>
      <c r="D89" s="90"/>
      <c r="E89" s="91"/>
      <c r="F89" s="91"/>
      <c r="G89" s="91"/>
      <c r="H89" s="91"/>
      <c r="I89" s="91"/>
      <c r="J89" s="91"/>
      <c r="K89" s="91"/>
      <c r="L89" s="91"/>
      <c r="M89" s="73"/>
    </row>
    <row r="90" spans="1:16" x14ac:dyDescent="0.3">
      <c r="B90" s="506" t="str">
        <f>IF(Intro!$G$20="English",O90,P90)</f>
        <v>VENTES AU CANADA D'IMPORTATIONS À VOS CINQ PLUS IMPORTANTS CLIENTS</v>
      </c>
      <c r="C90" s="507"/>
      <c r="D90" s="507"/>
      <c r="E90" s="507"/>
      <c r="F90" s="507"/>
      <c r="G90" s="507"/>
      <c r="H90" s="507"/>
      <c r="I90" s="507"/>
      <c r="J90" s="507"/>
      <c r="K90" s="507"/>
      <c r="L90" s="508"/>
      <c r="M90" s="10"/>
      <c r="O90" s="107" t="s">
        <v>334</v>
      </c>
      <c r="P90" s="107" t="s">
        <v>433</v>
      </c>
    </row>
    <row r="91" spans="1:16" s="11" customFormat="1" x14ac:dyDescent="0.3">
      <c r="A91" s="7"/>
      <c r="B91" s="647" t="s">
        <v>15</v>
      </c>
      <c r="C91" s="648"/>
      <c r="D91" s="648"/>
      <c r="E91" s="648"/>
      <c r="F91" s="648"/>
      <c r="G91" s="648"/>
      <c r="H91" s="648"/>
      <c r="I91" s="648"/>
      <c r="J91" s="648"/>
      <c r="K91" s="648"/>
      <c r="L91" s="649"/>
      <c r="M91" s="73"/>
      <c r="O91" s="10"/>
    </row>
    <row r="92" spans="1:16" x14ac:dyDescent="0.3">
      <c r="B92" s="16"/>
      <c r="C92" s="35"/>
      <c r="D92" s="35"/>
      <c r="E92" s="36"/>
      <c r="F92" s="36"/>
      <c r="G92" s="36"/>
      <c r="H92" s="36"/>
      <c r="I92" s="36"/>
      <c r="J92" s="36"/>
      <c r="K92" s="36"/>
      <c r="L92" s="17"/>
      <c r="M92" s="10"/>
    </row>
    <row r="93" spans="1:16" x14ac:dyDescent="0.3">
      <c r="B93" s="503" t="str">
        <f>IF(Intro!$G$20="English",O93,P93)</f>
        <v>Déclarez le volume et la valeur des ventes d'importations au Canada pour chaque compte indiqué ci-dessous :</v>
      </c>
      <c r="C93" s="504"/>
      <c r="D93" s="504"/>
      <c r="E93" s="504"/>
      <c r="F93" s="504"/>
      <c r="G93" s="504"/>
      <c r="H93" s="504"/>
      <c r="I93" s="504"/>
      <c r="J93" s="504"/>
      <c r="K93" s="504"/>
      <c r="L93" s="505"/>
      <c r="M93" s="10"/>
      <c r="O93" s="18" t="s">
        <v>171</v>
      </c>
      <c r="P93" s="10" t="s">
        <v>172</v>
      </c>
    </row>
    <row r="94" spans="1:16" x14ac:dyDescent="0.3">
      <c r="B94" s="503" t="str">
        <f>Pro!B22</f>
        <v>Note - Ne répondez à cette question que si votre entreprise a vendu les marchandises du 1er janvier 2023 au 31 mars 2026.</v>
      </c>
      <c r="C94" s="504"/>
      <c r="D94" s="504"/>
      <c r="E94" s="504"/>
      <c r="F94" s="504"/>
      <c r="G94" s="504"/>
      <c r="H94" s="504"/>
      <c r="I94" s="504"/>
      <c r="J94" s="504"/>
      <c r="K94" s="504"/>
      <c r="L94" s="505"/>
      <c r="M94" s="10"/>
      <c r="O94" s="18"/>
    </row>
    <row r="95" spans="1:16" x14ac:dyDescent="0.3">
      <c r="B95" s="61"/>
      <c r="C95" s="62"/>
      <c r="D95" s="35"/>
      <c r="E95" s="36"/>
      <c r="F95" s="36"/>
      <c r="G95" s="36"/>
      <c r="H95" s="36"/>
      <c r="I95" s="36"/>
      <c r="J95" s="36"/>
      <c r="K95" s="36"/>
      <c r="L95" s="17"/>
      <c r="M95" s="10"/>
      <c r="O95" s="18"/>
    </row>
    <row r="96" spans="1:16" x14ac:dyDescent="0.3">
      <c r="B96" s="779"/>
      <c r="C96" s="780"/>
      <c r="D96" s="781"/>
      <c r="E96" s="129" t="str">
        <f>IF(Intro!$G$20="English","Q","T")&amp;IF(MID(F96,2,1)&lt;&gt;"1",MID(F96,2,1)-1&amp;" - "&amp;MID(F96,6,4),"4 - "&amp;MID(F96,6,4)-1)</f>
        <v>T2 - 2024</v>
      </c>
      <c r="F96" s="129" t="str">
        <f>IF(Intro!$G$20="English","Q","T")&amp;IF(MID(G96,2,1)&lt;&gt;"1",MID(G96,2,1)-1&amp;" - "&amp;MID(G96,6,4),"4 - "&amp;MID(G96,6,4)-1)</f>
        <v>T3 - 2024</v>
      </c>
      <c r="G96" s="129" t="str">
        <f>IF(Intro!$G$20="English","Q","T")&amp;IF(MID(H96,2,1)&lt;&gt;"1",MID(H96,2,1)-1&amp;" - "&amp;MID(H96,6,4),"4 - "&amp;MID(H96,6,4)-1)</f>
        <v>T4 - 2024</v>
      </c>
      <c r="H96" s="129" t="str">
        <f>IF(Intro!$G$20="English","Q","T")&amp;IF(MID(I96,2,1)&lt;&gt;"1",MID(I96,2,1)-1&amp;" - "&amp;MID(I96,6,4),"4 - "&amp;MID(I96,6,4)-1)</f>
        <v>T1 - 2025</v>
      </c>
      <c r="I96" s="129" t="str">
        <f>IF(Intro!$G$20="English","Q","T")&amp;IF(MID(J96,2,1)&lt;&gt;"1",MID(J96,2,1)-1&amp;" - "&amp;MID(J96,6,4),"4 - "&amp;MID(J96,6,4)-1)</f>
        <v>T2 - 2025</v>
      </c>
      <c r="J96" s="129" t="str">
        <f>IF(Intro!$G$20="English","Q","T")&amp;IF(MID(K96,2,1)&lt;&gt;"1",MID(K96,2,1)-1&amp;" - "&amp;MID(K96,6,4),"4 - "&amp;MID(K96,6,4)-1)</f>
        <v>T3 - 2025</v>
      </c>
      <c r="K96" s="129" t="str">
        <f>IF(Intro!$G$20="English","Q","T")&amp;IF(MID(L96,2,1)&lt;&gt;"1",MID(L96,2,1)-1&amp;" - "&amp;MID(L96,6,4),"4 - "&amp;MID(L96,6,4)-1)</f>
        <v>T4 - 2025</v>
      </c>
      <c r="L96" s="140" t="str">
        <f>IF(Intro!$G$20="English",Variables!B29&amp;" - ",Variables!C29&amp;" - ")&amp;Variables!B8</f>
        <v>T1 - 2026</v>
      </c>
      <c r="M96" s="10"/>
      <c r="O96" s="18"/>
    </row>
    <row r="97" spans="2:16" x14ac:dyDescent="0.3">
      <c r="B97" s="766" t="str">
        <f>IF(Intro!$G$20="English",O98,P98)</f>
        <v xml:space="preserve">Client 1 - </v>
      </c>
      <c r="C97" s="767"/>
      <c r="D97" s="767"/>
      <c r="E97" s="767"/>
      <c r="F97" s="767"/>
      <c r="G97" s="767"/>
      <c r="H97" s="767"/>
      <c r="I97" s="767"/>
      <c r="J97" s="767"/>
      <c r="K97" s="767"/>
      <c r="L97" s="768"/>
      <c r="M97" s="10"/>
      <c r="O97" s="18"/>
    </row>
    <row r="98" spans="2:16" x14ac:dyDescent="0.3">
      <c r="B98" s="735" t="str">
        <f>D$31</f>
        <v>tonnes</v>
      </c>
      <c r="C98" s="736"/>
      <c r="D98" s="736"/>
      <c r="E98" s="141"/>
      <c r="F98" s="141"/>
      <c r="G98" s="141"/>
      <c r="H98" s="141"/>
      <c r="I98" s="141"/>
      <c r="J98" s="141"/>
      <c r="K98" s="141"/>
      <c r="L98" s="142"/>
      <c r="M98" s="10"/>
      <c r="O98" s="10" t="str">
        <f>"Account 1 - "&amp;Pro!C119</f>
        <v xml:space="preserve">Account 1 - </v>
      </c>
      <c r="P98" s="10" t="str">
        <f>"Client 1 - "&amp;Pro!C119</f>
        <v xml:space="preserve">Client 1 - </v>
      </c>
    </row>
    <row r="99" spans="2:16" x14ac:dyDescent="0.3">
      <c r="B99" s="735" t="str">
        <f>D$32</f>
        <v>valeur de vente nette rendue (CAD)</v>
      </c>
      <c r="C99" s="736"/>
      <c r="D99" s="736"/>
      <c r="E99" s="141"/>
      <c r="F99" s="141"/>
      <c r="G99" s="141"/>
      <c r="H99" s="141"/>
      <c r="I99" s="141"/>
      <c r="J99" s="141"/>
      <c r="K99" s="141"/>
      <c r="L99" s="142"/>
      <c r="M99" s="10"/>
    </row>
    <row r="100" spans="2:16" x14ac:dyDescent="0.3">
      <c r="B100" s="735" t="str">
        <f>D$33</f>
        <v>$ / tonne</v>
      </c>
      <c r="C100" s="736"/>
      <c r="D100" s="736"/>
      <c r="E100" s="289" t="str">
        <f>IF(E98=0,"-",E99/E98)</f>
        <v>-</v>
      </c>
      <c r="F100" s="289" t="str">
        <f t="shared" ref="F100:L100" si="32">IF(F98=0,"-",F99/F98)</f>
        <v>-</v>
      </c>
      <c r="G100" s="289" t="str">
        <f t="shared" si="32"/>
        <v>-</v>
      </c>
      <c r="H100" s="289" t="str">
        <f t="shared" si="32"/>
        <v>-</v>
      </c>
      <c r="I100" s="289" t="str">
        <f t="shared" si="32"/>
        <v>-</v>
      </c>
      <c r="J100" s="289" t="str">
        <f t="shared" si="32"/>
        <v>-</v>
      </c>
      <c r="K100" s="289" t="str">
        <f t="shared" si="32"/>
        <v>-</v>
      </c>
      <c r="L100" s="290" t="str">
        <f t="shared" si="32"/>
        <v>-</v>
      </c>
      <c r="M100" s="10"/>
    </row>
    <row r="101" spans="2:16" x14ac:dyDescent="0.3">
      <c r="B101" s="766" t="str">
        <f>IF(Intro!$G$20="English",O102,P102)</f>
        <v xml:space="preserve">Client 2 - </v>
      </c>
      <c r="C101" s="767"/>
      <c r="D101" s="767"/>
      <c r="E101" s="767"/>
      <c r="F101" s="767"/>
      <c r="G101" s="767"/>
      <c r="H101" s="767"/>
      <c r="I101" s="767"/>
      <c r="J101" s="767"/>
      <c r="K101" s="767"/>
      <c r="L101" s="768"/>
      <c r="M101" s="10"/>
    </row>
    <row r="102" spans="2:16" x14ac:dyDescent="0.3">
      <c r="B102" s="735" t="str">
        <f>D$31</f>
        <v>tonnes</v>
      </c>
      <c r="C102" s="736"/>
      <c r="D102" s="736"/>
      <c r="E102" s="141"/>
      <c r="F102" s="141"/>
      <c r="G102" s="141"/>
      <c r="H102" s="141"/>
      <c r="I102" s="141"/>
      <c r="J102" s="141"/>
      <c r="K102" s="141"/>
      <c r="L102" s="142"/>
      <c r="M102" s="10"/>
      <c r="O102" s="10" t="str">
        <f>"Account 2 - "&amp;Pro!C120</f>
        <v xml:space="preserve">Account 2 - </v>
      </c>
      <c r="P102" s="10" t="str">
        <f>"Client 2 - "&amp;Pro!C120</f>
        <v xml:space="preserve">Client 2 - </v>
      </c>
    </row>
    <row r="103" spans="2:16" x14ac:dyDescent="0.3">
      <c r="B103" s="735" t="str">
        <f>D$32</f>
        <v>valeur de vente nette rendue (CAD)</v>
      </c>
      <c r="C103" s="736"/>
      <c r="D103" s="736"/>
      <c r="E103" s="141"/>
      <c r="F103" s="141"/>
      <c r="G103" s="141"/>
      <c r="H103" s="141"/>
      <c r="I103" s="141"/>
      <c r="J103" s="141"/>
      <c r="K103" s="141"/>
      <c r="L103" s="142"/>
      <c r="M103" s="10"/>
    </row>
    <row r="104" spans="2:16" x14ac:dyDescent="0.3">
      <c r="B104" s="735" t="str">
        <f>D$33</f>
        <v>$ / tonne</v>
      </c>
      <c r="C104" s="736"/>
      <c r="D104" s="736"/>
      <c r="E104" s="289" t="str">
        <f>IF(E102=0,"-",E103/E102)</f>
        <v>-</v>
      </c>
      <c r="F104" s="289" t="str">
        <f t="shared" ref="F104:L104" si="33">IF(F102=0,"-",F103/F102)</f>
        <v>-</v>
      </c>
      <c r="G104" s="289" t="str">
        <f t="shared" si="33"/>
        <v>-</v>
      </c>
      <c r="H104" s="289" t="str">
        <f t="shared" si="33"/>
        <v>-</v>
      </c>
      <c r="I104" s="289" t="str">
        <f t="shared" si="33"/>
        <v>-</v>
      </c>
      <c r="J104" s="289" t="str">
        <f t="shared" si="33"/>
        <v>-</v>
      </c>
      <c r="K104" s="289" t="str">
        <f t="shared" si="33"/>
        <v>-</v>
      </c>
      <c r="L104" s="290" t="str">
        <f t="shared" si="33"/>
        <v>-</v>
      </c>
      <c r="M104" s="10"/>
    </row>
    <row r="105" spans="2:16" x14ac:dyDescent="0.3">
      <c r="B105" s="766" t="str">
        <f>IF(Intro!$G$20="English",O106,P106)</f>
        <v xml:space="preserve">Client 3 - </v>
      </c>
      <c r="C105" s="767"/>
      <c r="D105" s="767"/>
      <c r="E105" s="767"/>
      <c r="F105" s="767"/>
      <c r="G105" s="767"/>
      <c r="H105" s="767"/>
      <c r="I105" s="767"/>
      <c r="J105" s="767"/>
      <c r="K105" s="767"/>
      <c r="L105" s="768"/>
      <c r="M105" s="10"/>
    </row>
    <row r="106" spans="2:16" x14ac:dyDescent="0.3">
      <c r="B106" s="735" t="str">
        <f>D$31</f>
        <v>tonnes</v>
      </c>
      <c r="C106" s="736"/>
      <c r="D106" s="736"/>
      <c r="E106" s="141"/>
      <c r="F106" s="141"/>
      <c r="G106" s="141"/>
      <c r="H106" s="141"/>
      <c r="I106" s="141"/>
      <c r="J106" s="141"/>
      <c r="K106" s="141"/>
      <c r="L106" s="142"/>
      <c r="M106" s="10"/>
      <c r="O106" s="10" t="str">
        <f>"Account 3 - "&amp;Pro!C121</f>
        <v xml:space="preserve">Account 3 - </v>
      </c>
      <c r="P106" s="10" t="str">
        <f>"Client 3 - "&amp;Pro!C121</f>
        <v xml:space="preserve">Client 3 - </v>
      </c>
    </row>
    <row r="107" spans="2:16" x14ac:dyDescent="0.3">
      <c r="B107" s="735" t="str">
        <f>D$32</f>
        <v>valeur de vente nette rendue (CAD)</v>
      </c>
      <c r="C107" s="736"/>
      <c r="D107" s="736"/>
      <c r="E107" s="141"/>
      <c r="F107" s="141"/>
      <c r="G107" s="141"/>
      <c r="H107" s="141"/>
      <c r="I107" s="141"/>
      <c r="J107" s="141"/>
      <c r="K107" s="141"/>
      <c r="L107" s="142"/>
      <c r="M107" s="10"/>
    </row>
    <row r="108" spans="2:16" x14ac:dyDescent="0.3">
      <c r="B108" s="735" t="str">
        <f>D$33</f>
        <v>$ / tonne</v>
      </c>
      <c r="C108" s="736"/>
      <c r="D108" s="736"/>
      <c r="E108" s="289" t="str">
        <f>IF(E106=0,"-",E107/E106)</f>
        <v>-</v>
      </c>
      <c r="F108" s="289" t="str">
        <f t="shared" ref="F108:L108" si="34">IF(F106=0,"-",F107/F106)</f>
        <v>-</v>
      </c>
      <c r="G108" s="289" t="str">
        <f t="shared" si="34"/>
        <v>-</v>
      </c>
      <c r="H108" s="289" t="str">
        <f t="shared" si="34"/>
        <v>-</v>
      </c>
      <c r="I108" s="289" t="str">
        <f t="shared" si="34"/>
        <v>-</v>
      </c>
      <c r="J108" s="289" t="str">
        <f t="shared" si="34"/>
        <v>-</v>
      </c>
      <c r="K108" s="289" t="str">
        <f t="shared" si="34"/>
        <v>-</v>
      </c>
      <c r="L108" s="290" t="str">
        <f t="shared" si="34"/>
        <v>-</v>
      </c>
      <c r="M108" s="10"/>
    </row>
    <row r="109" spans="2:16" x14ac:dyDescent="0.3">
      <c r="B109" s="766" t="str">
        <f>IF(Intro!$G$20="English",O110,P110)</f>
        <v xml:space="preserve">Client 4 - </v>
      </c>
      <c r="C109" s="767"/>
      <c r="D109" s="767"/>
      <c r="E109" s="767"/>
      <c r="F109" s="767"/>
      <c r="G109" s="767"/>
      <c r="H109" s="767"/>
      <c r="I109" s="767"/>
      <c r="J109" s="767"/>
      <c r="K109" s="767"/>
      <c r="L109" s="768"/>
      <c r="M109" s="10"/>
    </row>
    <row r="110" spans="2:16" x14ac:dyDescent="0.3">
      <c r="B110" s="735" t="str">
        <f>D$31</f>
        <v>tonnes</v>
      </c>
      <c r="C110" s="736"/>
      <c r="D110" s="736"/>
      <c r="E110" s="141"/>
      <c r="F110" s="141"/>
      <c r="G110" s="141"/>
      <c r="H110" s="141"/>
      <c r="I110" s="141"/>
      <c r="J110" s="141"/>
      <c r="K110" s="141"/>
      <c r="L110" s="142"/>
      <c r="M110" s="10"/>
      <c r="O110" s="10" t="str">
        <f>"Account 4 - "&amp;Pro!C122</f>
        <v xml:space="preserve">Account 4 - </v>
      </c>
      <c r="P110" s="10" t="str">
        <f>"Client 4 - "&amp;Pro!C122</f>
        <v xml:space="preserve">Client 4 - </v>
      </c>
    </row>
    <row r="111" spans="2:16" x14ac:dyDescent="0.3">
      <c r="B111" s="735" t="str">
        <f>D$32</f>
        <v>valeur de vente nette rendue (CAD)</v>
      </c>
      <c r="C111" s="736"/>
      <c r="D111" s="736"/>
      <c r="E111" s="141"/>
      <c r="F111" s="141"/>
      <c r="G111" s="141"/>
      <c r="H111" s="141"/>
      <c r="I111" s="141"/>
      <c r="J111" s="141"/>
      <c r="K111" s="141"/>
      <c r="L111" s="142"/>
      <c r="M111" s="10"/>
    </row>
    <row r="112" spans="2:16" x14ac:dyDescent="0.3">
      <c r="B112" s="735" t="str">
        <f>D$33</f>
        <v>$ / tonne</v>
      </c>
      <c r="C112" s="736"/>
      <c r="D112" s="736"/>
      <c r="E112" s="289" t="str">
        <f>IF(E110=0,"-",E111/E110)</f>
        <v>-</v>
      </c>
      <c r="F112" s="289" t="str">
        <f t="shared" ref="F112:L112" si="35">IF(F110=0,"-",F111/F110)</f>
        <v>-</v>
      </c>
      <c r="G112" s="289" t="str">
        <f t="shared" si="35"/>
        <v>-</v>
      </c>
      <c r="H112" s="289" t="str">
        <f t="shared" si="35"/>
        <v>-</v>
      </c>
      <c r="I112" s="289" t="str">
        <f t="shared" si="35"/>
        <v>-</v>
      </c>
      <c r="J112" s="289" t="str">
        <f t="shared" si="35"/>
        <v>-</v>
      </c>
      <c r="K112" s="289" t="str">
        <f t="shared" si="35"/>
        <v>-</v>
      </c>
      <c r="L112" s="290" t="str">
        <f t="shared" si="35"/>
        <v>-</v>
      </c>
      <c r="M112" s="10"/>
    </row>
    <row r="113" spans="2:19" x14ac:dyDescent="0.3">
      <c r="B113" s="766" t="str">
        <f>IF(Intro!$G$20="English",O114,P114)</f>
        <v xml:space="preserve">Client 5 - </v>
      </c>
      <c r="C113" s="767"/>
      <c r="D113" s="767"/>
      <c r="E113" s="767"/>
      <c r="F113" s="767"/>
      <c r="G113" s="767"/>
      <c r="H113" s="767"/>
      <c r="I113" s="767"/>
      <c r="J113" s="767"/>
      <c r="K113" s="767"/>
      <c r="L113" s="768"/>
      <c r="M113" s="10"/>
    </row>
    <row r="114" spans="2:19" x14ac:dyDescent="0.3">
      <c r="B114" s="735" t="str">
        <f>D$31</f>
        <v>tonnes</v>
      </c>
      <c r="C114" s="736"/>
      <c r="D114" s="736"/>
      <c r="E114" s="141"/>
      <c r="F114" s="141"/>
      <c r="G114" s="141"/>
      <c r="H114" s="141"/>
      <c r="I114" s="141"/>
      <c r="J114" s="141"/>
      <c r="K114" s="141"/>
      <c r="L114" s="142"/>
      <c r="M114" s="10"/>
      <c r="O114" s="10" t="str">
        <f>"Account 5 - "&amp;Pro!C123</f>
        <v xml:space="preserve">Account 5 - </v>
      </c>
      <c r="P114" s="10" t="str">
        <f>"Client 5 - "&amp;Pro!C123</f>
        <v xml:space="preserve">Client 5 - </v>
      </c>
    </row>
    <row r="115" spans="2:19" x14ac:dyDescent="0.3">
      <c r="B115" s="735" t="str">
        <f>D$32</f>
        <v>valeur de vente nette rendue (CAD)</v>
      </c>
      <c r="C115" s="736"/>
      <c r="D115" s="736"/>
      <c r="E115" s="141"/>
      <c r="F115" s="141"/>
      <c r="G115" s="141"/>
      <c r="H115" s="141"/>
      <c r="I115" s="141"/>
      <c r="J115" s="141"/>
      <c r="K115" s="141"/>
      <c r="L115" s="142"/>
      <c r="M115" s="10"/>
    </row>
    <row r="116" spans="2:19" x14ac:dyDescent="0.3">
      <c r="B116" s="735" t="str">
        <f>D$33</f>
        <v>$ / tonne</v>
      </c>
      <c r="C116" s="736"/>
      <c r="D116" s="736"/>
      <c r="E116" s="289" t="str">
        <f>IF(E114=0,"-",E115/E114)</f>
        <v>-</v>
      </c>
      <c r="F116" s="289" t="str">
        <f t="shared" ref="F116:L116" si="36">IF(F114=0,"-",F115/F114)</f>
        <v>-</v>
      </c>
      <c r="G116" s="289" t="str">
        <f t="shared" si="36"/>
        <v>-</v>
      </c>
      <c r="H116" s="289" t="str">
        <f t="shared" si="36"/>
        <v>-</v>
      </c>
      <c r="I116" s="289" t="str">
        <f t="shared" si="36"/>
        <v>-</v>
      </c>
      <c r="J116" s="289" t="str">
        <f t="shared" si="36"/>
        <v>-</v>
      </c>
      <c r="K116" s="289" t="str">
        <f t="shared" si="36"/>
        <v>-</v>
      </c>
      <c r="L116" s="290" t="str">
        <f t="shared" si="36"/>
        <v>-</v>
      </c>
      <c r="M116" s="10"/>
    </row>
    <row r="117" spans="2:19" x14ac:dyDescent="0.3">
      <c r="B117" s="766" t="str">
        <f>IF(Intro!$G$20="English",O118,P118)</f>
        <v xml:space="preserve">Client 6 - </v>
      </c>
      <c r="C117" s="767"/>
      <c r="D117" s="767"/>
      <c r="E117" s="767"/>
      <c r="F117" s="767"/>
      <c r="G117" s="767"/>
      <c r="H117" s="767"/>
      <c r="I117" s="767"/>
      <c r="J117" s="767"/>
      <c r="K117" s="767"/>
      <c r="L117" s="768"/>
      <c r="M117" s="10"/>
    </row>
    <row r="118" spans="2:19" x14ac:dyDescent="0.3">
      <c r="B118" s="735" t="str">
        <f>D$31</f>
        <v>tonnes</v>
      </c>
      <c r="C118" s="736"/>
      <c r="D118" s="736"/>
      <c r="E118" s="141"/>
      <c r="F118" s="141"/>
      <c r="G118" s="141"/>
      <c r="H118" s="141"/>
      <c r="I118" s="141"/>
      <c r="J118" s="141"/>
      <c r="K118" s="141"/>
      <c r="L118" s="142"/>
      <c r="M118" s="10"/>
      <c r="O118" s="10" t="str">
        <f>"Account 6 - "&amp;Pro!C128</f>
        <v xml:space="preserve">Account 6 - </v>
      </c>
      <c r="P118" s="10" t="str">
        <f>"Client 6 - "&amp;Pro!C128</f>
        <v xml:space="preserve">Client 6 - </v>
      </c>
    </row>
    <row r="119" spans="2:19" x14ac:dyDescent="0.3">
      <c r="B119" s="735" t="str">
        <f>D$32</f>
        <v>valeur de vente nette rendue (CAD)</v>
      </c>
      <c r="C119" s="736"/>
      <c r="D119" s="736"/>
      <c r="E119" s="141"/>
      <c r="F119" s="141"/>
      <c r="G119" s="141"/>
      <c r="H119" s="141"/>
      <c r="I119" s="141"/>
      <c r="J119" s="141"/>
      <c r="K119" s="141"/>
      <c r="L119" s="142"/>
      <c r="M119" s="10"/>
    </row>
    <row r="120" spans="2:19" x14ac:dyDescent="0.3">
      <c r="B120" s="735" t="str">
        <f>D$33</f>
        <v>$ / tonne</v>
      </c>
      <c r="C120" s="736"/>
      <c r="D120" s="736"/>
      <c r="E120" s="289" t="str">
        <f>IF(E118=0,"-",E119/E118)</f>
        <v>-</v>
      </c>
      <c r="F120" s="289" t="str">
        <f t="shared" ref="F120:L120" si="37">IF(F118=0,"-",F119/F118)</f>
        <v>-</v>
      </c>
      <c r="G120" s="289" t="str">
        <f t="shared" si="37"/>
        <v>-</v>
      </c>
      <c r="H120" s="289" t="str">
        <f t="shared" si="37"/>
        <v>-</v>
      </c>
      <c r="I120" s="289" t="str">
        <f t="shared" si="37"/>
        <v>-</v>
      </c>
      <c r="J120" s="289" t="str">
        <f t="shared" si="37"/>
        <v>-</v>
      </c>
      <c r="K120" s="289" t="str">
        <f t="shared" si="37"/>
        <v>-</v>
      </c>
      <c r="L120" s="290" t="str">
        <f t="shared" si="37"/>
        <v>-</v>
      </c>
      <c r="M120" s="10"/>
    </row>
    <row r="121" spans="2:19" x14ac:dyDescent="0.3">
      <c r="B121" s="115"/>
      <c r="C121" s="116"/>
      <c r="D121" s="116"/>
      <c r="E121" s="29"/>
      <c r="F121" s="29"/>
      <c r="G121" s="29"/>
      <c r="H121" s="29"/>
      <c r="I121" s="29"/>
      <c r="J121" s="29"/>
      <c r="K121" s="29"/>
      <c r="L121" s="30"/>
      <c r="M121" s="10"/>
    </row>
    <row r="122" spans="2:19" x14ac:dyDescent="0.3">
      <c r="B122" s="503" t="str">
        <f>IF(Intro!$G$20="English",O122,P122)</f>
        <v>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v>
      </c>
      <c r="C122" s="504"/>
      <c r="D122" s="504"/>
      <c r="E122" s="504"/>
      <c r="F122" s="504"/>
      <c r="G122" s="504"/>
      <c r="H122" s="504"/>
      <c r="I122" s="504"/>
      <c r="J122" s="504"/>
      <c r="K122" s="504"/>
      <c r="L122" s="505"/>
      <c r="M122" s="10"/>
      <c r="O122" s="10" t="s">
        <v>364</v>
      </c>
      <c r="P122" s="10" t="s">
        <v>365</v>
      </c>
      <c r="S122" s="38"/>
    </row>
    <row r="123" spans="2:19" x14ac:dyDescent="0.3">
      <c r="B123" s="503"/>
      <c r="C123" s="504"/>
      <c r="D123" s="504"/>
      <c r="E123" s="504"/>
      <c r="F123" s="504"/>
      <c r="G123" s="504"/>
      <c r="H123" s="504"/>
      <c r="I123" s="504"/>
      <c r="J123" s="504"/>
      <c r="K123" s="504"/>
      <c r="L123" s="505"/>
      <c r="M123" s="10"/>
      <c r="S123" s="38"/>
    </row>
    <row r="124" spans="2:19" x14ac:dyDescent="0.3">
      <c r="B124" s="61"/>
      <c r="C124" s="62"/>
      <c r="D124" s="62"/>
      <c r="E124" s="29"/>
      <c r="F124" s="29"/>
      <c r="G124" s="29"/>
      <c r="H124" s="29"/>
      <c r="I124" s="29"/>
      <c r="J124" s="29"/>
      <c r="K124" s="29"/>
      <c r="L124" s="30"/>
      <c r="M124" s="10"/>
      <c r="S124" s="38"/>
    </row>
    <row r="125" spans="2:19" ht="14.1" customHeight="1" x14ac:dyDescent="0.3">
      <c r="B125" s="756" t="str">
        <f>Variables!D62</f>
        <v>Vérification - volume</v>
      </c>
      <c r="C125" s="617"/>
      <c r="D125" s="617"/>
      <c r="E125" s="617"/>
      <c r="F125" s="618"/>
      <c r="G125" s="221">
        <f>H125-1</f>
        <v>2024</v>
      </c>
      <c r="H125" s="221">
        <f>Variables!B8-1</f>
        <v>2025</v>
      </c>
      <c r="I125" s="221" t="str">
        <f>L96</f>
        <v>T1 - 2026</v>
      </c>
      <c r="J125" s="291"/>
      <c r="K125" s="291"/>
      <c r="L125" s="292"/>
      <c r="M125" s="10"/>
      <c r="O125" s="10" t="s">
        <v>386</v>
      </c>
      <c r="P125" s="10" t="s">
        <v>387</v>
      </c>
    </row>
    <row r="126" spans="2:19" ht="14.1" customHeight="1" x14ac:dyDescent="0.3">
      <c r="B126" s="760" t="str">
        <f>D31</f>
        <v>tonnes</v>
      </c>
      <c r="C126" s="761"/>
      <c r="D126" s="761"/>
      <c r="E126" s="761"/>
      <c r="F126" s="762"/>
      <c r="G126" s="232" t="str">
        <f>IF(SUM(E98:G98,E102:G102,E106:G106,E110:G110,E114:G114)&gt;SUM(H37,H53,H69),Variables!$D$63,Variables!$D$64)</f>
        <v>Correct</v>
      </c>
      <c r="H126" s="232" t="str">
        <f>IF(SUM(H98:K98,H102:K102,H106:K106,H110:K110,H114:K114)&gt;SUM(I37,I53,I69),Variables!$D$63,Variables!$D$64)</f>
        <v>Correct</v>
      </c>
      <c r="I126" s="232" t="str">
        <f>IF(SUM(L98,L102,L106,L110,L114)&gt;SUM(K37,K53,K69),Variables!$D$63,Variables!$D$64)</f>
        <v>Correct</v>
      </c>
      <c r="J126" s="291"/>
      <c r="K126" s="291"/>
      <c r="L126" s="292"/>
      <c r="M126" s="10"/>
    </row>
    <row r="127" spans="2:19" ht="14.1" customHeight="1" x14ac:dyDescent="0.3">
      <c r="B127" s="757" t="str">
        <f>IF(Intro!$G$20="English",O127,P127)</f>
        <v>volume - total des ventes au Canada d'importations aux cinq principaux clients (Question 2)</v>
      </c>
      <c r="C127" s="758"/>
      <c r="D127" s="758"/>
      <c r="E127" s="758"/>
      <c r="F127" s="759"/>
      <c r="G127" s="232">
        <f>SUM(E98:G98,E102:G102,E106:G106,E110:G110,E114:G114)</f>
        <v>0</v>
      </c>
      <c r="H127" s="232">
        <f>SUM(H98:K98,H102:K102,H106:K106,H110:K110,H114:K114)</f>
        <v>0</v>
      </c>
      <c r="I127" s="232">
        <f>SUM(L98,L102,L106,L110,L114)</f>
        <v>0</v>
      </c>
      <c r="J127" s="291"/>
      <c r="K127" s="291"/>
      <c r="L127" s="292"/>
      <c r="M127" s="10"/>
      <c r="O127" s="73" t="s">
        <v>498</v>
      </c>
      <c r="P127" s="10" t="s">
        <v>500</v>
      </c>
    </row>
    <row r="128" spans="2:19" ht="14.1" customHeight="1" x14ac:dyDescent="0.3">
      <c r="B128" s="757" t="str">
        <f>IF(Intro!$G$20="English",O128,P128)</f>
        <v>volume - total des ventes au Canada d'importations (Question 1)</v>
      </c>
      <c r="C128" s="758"/>
      <c r="D128" s="758"/>
      <c r="E128" s="758"/>
      <c r="F128" s="759"/>
      <c r="G128" s="232">
        <f>H37</f>
        <v>0</v>
      </c>
      <c r="H128" s="232">
        <f>I37</f>
        <v>0</v>
      </c>
      <c r="I128" s="232">
        <f>K37</f>
        <v>0</v>
      </c>
      <c r="J128" s="291"/>
      <c r="K128" s="291"/>
      <c r="L128" s="292"/>
      <c r="M128" s="10"/>
      <c r="O128" s="10" t="s">
        <v>499</v>
      </c>
      <c r="P128" s="10" t="s">
        <v>501</v>
      </c>
    </row>
    <row r="129" spans="1:16" ht="14.1" customHeight="1" x14ac:dyDescent="0.3">
      <c r="B129" s="763" t="str">
        <f>Variables!D66</f>
        <v>Vérification - valeur</v>
      </c>
      <c r="C129" s="764"/>
      <c r="D129" s="764"/>
      <c r="E129" s="764"/>
      <c r="F129" s="765"/>
      <c r="G129" s="221">
        <f>G125</f>
        <v>2024</v>
      </c>
      <c r="H129" s="221">
        <f>H125</f>
        <v>2025</v>
      </c>
      <c r="I129" s="221" t="str">
        <f>I125</f>
        <v>T1 - 2026</v>
      </c>
      <c r="J129" s="291"/>
      <c r="K129" s="291"/>
      <c r="L129" s="292"/>
      <c r="M129" s="10"/>
    </row>
    <row r="130" spans="1:16" ht="14.1" customHeight="1" x14ac:dyDescent="0.3">
      <c r="B130" s="787" t="str">
        <f>D32</f>
        <v>valeur de vente nette rendue (CAD)</v>
      </c>
      <c r="C130" s="788"/>
      <c r="D130" s="788"/>
      <c r="E130" s="788"/>
      <c r="F130" s="789"/>
      <c r="G130" s="232" t="str">
        <f>IF(SUM(E99:G99,E103:G103,E107:G107,E111:G111,E115:G115)&gt;SUM(H38,H54,H70),Variables!$D$63,Variables!$D$64)</f>
        <v>Correct</v>
      </c>
      <c r="H130" s="232" t="str">
        <f>IF(SUM(H99:K99,H103:K103,H107:K107,H111:K111,H115:K115)&gt;SUM(I38,I54,I70),Variables!$D$63,Variables!$D$64)</f>
        <v>Correct</v>
      </c>
      <c r="I130" s="232" t="str">
        <f>IF(SUM(L99,L103,L107,L111,L115)&gt;SUM(K38,K54,K70),Variables!$D$63,Variables!$D$64)</f>
        <v>Correct</v>
      </c>
      <c r="J130" s="291"/>
      <c r="K130" s="291"/>
      <c r="L130" s="292"/>
      <c r="M130" s="10"/>
    </row>
    <row r="131" spans="1:16" ht="14.1" customHeight="1" x14ac:dyDescent="0.3">
      <c r="B131" s="790" t="str">
        <f>IF(Intro!$G$20="English",O131,P131)</f>
        <v>valeur - total des ventes au Canada d'importations aux cinq principaux clients (Question 2)</v>
      </c>
      <c r="C131" s="791"/>
      <c r="D131" s="791"/>
      <c r="E131" s="791"/>
      <c r="F131" s="792"/>
      <c r="G131" s="232">
        <f>SUM(E99:G99,E103:G103,E107:G107,E111:G111,E115:G115)</f>
        <v>0</v>
      </c>
      <c r="H131" s="232">
        <f>SUM(H99:K99,H103:K103,H107:K107,H111:K111,H115:K115)</f>
        <v>0</v>
      </c>
      <c r="I131" s="232">
        <f>SUM(L99,L103,L107,L111,L115)</f>
        <v>0</v>
      </c>
      <c r="J131" s="291"/>
      <c r="K131" s="291"/>
      <c r="L131" s="292"/>
      <c r="M131" s="10"/>
      <c r="O131" s="73" t="s">
        <v>504</v>
      </c>
      <c r="P131" s="10" t="s">
        <v>502</v>
      </c>
    </row>
    <row r="132" spans="1:16" ht="14.1" customHeight="1" x14ac:dyDescent="0.3">
      <c r="B132" s="790" t="str">
        <f>IF(Intro!$G$20="English",O132,P132)</f>
        <v>valeur - total des ventes au Canada d'importations (Question 1)</v>
      </c>
      <c r="C132" s="791"/>
      <c r="D132" s="791"/>
      <c r="E132" s="791"/>
      <c r="F132" s="792"/>
      <c r="G132" s="232">
        <f>H38</f>
        <v>0</v>
      </c>
      <c r="H132" s="232">
        <f>I38</f>
        <v>0</v>
      </c>
      <c r="I132" s="232">
        <f>K38</f>
        <v>0</v>
      </c>
      <c r="J132" s="291"/>
      <c r="K132" s="291"/>
      <c r="L132" s="292"/>
      <c r="M132" s="10"/>
      <c r="O132" s="10" t="s">
        <v>505</v>
      </c>
      <c r="P132" s="10" t="s">
        <v>503</v>
      </c>
    </row>
    <row r="133" spans="1:16" x14ac:dyDescent="0.3">
      <c r="B133" s="72"/>
      <c r="C133" s="69"/>
      <c r="D133" s="69"/>
      <c r="E133" s="69"/>
      <c r="F133" s="69"/>
      <c r="G133" s="69"/>
      <c r="H133" s="69"/>
      <c r="I133" s="69"/>
      <c r="J133" s="209"/>
      <c r="K133" s="209"/>
      <c r="L133" s="210"/>
      <c r="M133" s="10"/>
    </row>
    <row r="134" spans="1:16" s="11" customFormat="1" x14ac:dyDescent="0.3">
      <c r="A134" s="7"/>
      <c r="B134" s="31"/>
      <c r="C134" s="31"/>
      <c r="D134" s="90"/>
      <c r="E134" s="91"/>
      <c r="F134" s="91"/>
      <c r="G134" s="91"/>
      <c r="H134" s="91"/>
      <c r="I134" s="91"/>
      <c r="J134" s="91"/>
      <c r="K134" s="91"/>
      <c r="L134" s="91"/>
      <c r="M134" s="73"/>
    </row>
    <row r="135" spans="1:16" x14ac:dyDescent="0.3">
      <c r="B135" s="506" t="str">
        <f>IF(Intro!$G$20="English",O135,P135)</f>
        <v>IMPORTATIONS DE PRODUITS DE RÉFÉRENCE</v>
      </c>
      <c r="C135" s="507"/>
      <c r="D135" s="507"/>
      <c r="E135" s="507"/>
      <c r="F135" s="507"/>
      <c r="G135" s="507"/>
      <c r="H135" s="507"/>
      <c r="I135" s="507"/>
      <c r="J135" s="507"/>
      <c r="K135" s="507"/>
      <c r="L135" s="508"/>
      <c r="M135" s="10"/>
      <c r="O135" s="107" t="s">
        <v>331</v>
      </c>
      <c r="P135" s="107" t="s">
        <v>434</v>
      </c>
    </row>
    <row r="136" spans="1:16" x14ac:dyDescent="0.3">
      <c r="B136" s="647" t="s">
        <v>16</v>
      </c>
      <c r="C136" s="648"/>
      <c r="D136" s="648"/>
      <c r="E136" s="648"/>
      <c r="F136" s="648"/>
      <c r="G136" s="648"/>
      <c r="H136" s="648"/>
      <c r="I136" s="648"/>
      <c r="J136" s="648"/>
      <c r="K136" s="648"/>
      <c r="L136" s="649"/>
      <c r="M136" s="10"/>
    </row>
    <row r="137" spans="1:16" x14ac:dyDescent="0.3">
      <c r="B137" s="16"/>
      <c r="C137" s="35"/>
      <c r="D137" s="35"/>
      <c r="E137" s="36"/>
      <c r="F137" s="36"/>
      <c r="G137" s="36"/>
      <c r="H137" s="36"/>
      <c r="I137" s="36"/>
      <c r="J137" s="36"/>
      <c r="K137" s="36"/>
      <c r="L137" s="17"/>
      <c r="M137" s="10"/>
    </row>
    <row r="138" spans="1:16" x14ac:dyDescent="0.3">
      <c r="B138" s="503" t="str">
        <f>IF(Intro!$G$20="English",O138,P138)</f>
        <v>Indiquez le volume et la valeur des importations pour chaque produit de référence :</v>
      </c>
      <c r="C138" s="504"/>
      <c r="D138" s="504"/>
      <c r="E138" s="504"/>
      <c r="F138" s="504"/>
      <c r="G138" s="504"/>
      <c r="H138" s="504"/>
      <c r="I138" s="504"/>
      <c r="J138" s="504"/>
      <c r="K138" s="504"/>
      <c r="L138" s="505"/>
      <c r="M138" s="10"/>
      <c r="O138" s="18" t="s">
        <v>191</v>
      </c>
      <c r="P138" s="10" t="s">
        <v>192</v>
      </c>
    </row>
    <row r="139" spans="1:16" x14ac:dyDescent="0.3">
      <c r="B139" s="61"/>
      <c r="C139" s="62"/>
      <c r="D139" s="35"/>
      <c r="E139" s="36"/>
      <c r="F139" s="36"/>
      <c r="G139" s="36"/>
      <c r="H139" s="36"/>
      <c r="I139" s="36"/>
      <c r="J139" s="36"/>
      <c r="K139" s="36"/>
      <c r="L139" s="17"/>
      <c r="M139" s="10"/>
      <c r="O139" s="18"/>
    </row>
    <row r="140" spans="1:16" x14ac:dyDescent="0.3">
      <c r="B140" s="779"/>
      <c r="C140" s="780"/>
      <c r="D140" s="781"/>
      <c r="E140" s="129" t="str">
        <f t="shared" ref="E140:L140" si="38">E96</f>
        <v>T2 - 2024</v>
      </c>
      <c r="F140" s="129" t="str">
        <f t="shared" si="38"/>
        <v>T3 - 2024</v>
      </c>
      <c r="G140" s="129" t="str">
        <f t="shared" si="38"/>
        <v>T4 - 2024</v>
      </c>
      <c r="H140" s="129" t="str">
        <f t="shared" si="38"/>
        <v>T1 - 2025</v>
      </c>
      <c r="I140" s="129" t="str">
        <f t="shared" si="38"/>
        <v>T2 - 2025</v>
      </c>
      <c r="J140" s="129" t="str">
        <f t="shared" si="38"/>
        <v>T3 - 2025</v>
      </c>
      <c r="K140" s="129" t="str">
        <f t="shared" si="38"/>
        <v>T4 - 2025</v>
      </c>
      <c r="L140" s="140" t="str">
        <f t="shared" si="38"/>
        <v>T1 - 2026</v>
      </c>
      <c r="M140" s="10"/>
      <c r="O140" s="18"/>
    </row>
    <row r="141" spans="1:16" x14ac:dyDescent="0.3">
      <c r="B141" s="772" t="str">
        <f>IF(Intro!$G$20="English",Variables!B30,Variables!C30)</f>
        <v>Billes SAG - 5.0" (125mm) avec une tolérance de 5%</v>
      </c>
      <c r="C141" s="614"/>
      <c r="D141" s="614"/>
      <c r="E141" s="614"/>
      <c r="F141" s="614"/>
      <c r="G141" s="614"/>
      <c r="H141" s="614"/>
      <c r="I141" s="614"/>
      <c r="J141" s="614"/>
      <c r="K141" s="614"/>
      <c r="L141" s="773"/>
      <c r="M141" s="10"/>
    </row>
    <row r="142" spans="1:16" x14ac:dyDescent="0.3">
      <c r="B142" s="774"/>
      <c r="C142" s="620"/>
      <c r="D142" s="620"/>
      <c r="E142" s="620"/>
      <c r="F142" s="620"/>
      <c r="G142" s="620"/>
      <c r="H142" s="620"/>
      <c r="I142" s="620"/>
      <c r="J142" s="620"/>
      <c r="K142" s="620"/>
      <c r="L142" s="775"/>
      <c r="M142" s="10"/>
    </row>
    <row r="143" spans="1:16" x14ac:dyDescent="0.3">
      <c r="B143" s="735" t="str">
        <f>D$27</f>
        <v>tonnes</v>
      </c>
      <c r="C143" s="736"/>
      <c r="D143" s="736"/>
      <c r="E143" s="141"/>
      <c r="F143" s="141"/>
      <c r="G143" s="141"/>
      <c r="H143" s="141"/>
      <c r="I143" s="141"/>
      <c r="J143" s="141"/>
      <c r="K143" s="141"/>
      <c r="L143" s="142"/>
      <c r="M143" s="10"/>
    </row>
    <row r="144" spans="1:16" x14ac:dyDescent="0.3">
      <c r="B144" s="735" t="str">
        <f>D$28</f>
        <v>valeur d'achat nette rendue (CAD)</v>
      </c>
      <c r="C144" s="736"/>
      <c r="D144" s="736"/>
      <c r="E144" s="141"/>
      <c r="F144" s="141"/>
      <c r="G144" s="141"/>
      <c r="H144" s="141"/>
      <c r="I144" s="141"/>
      <c r="J144" s="141"/>
      <c r="K144" s="141"/>
      <c r="L144" s="142"/>
      <c r="M144" s="10"/>
    </row>
    <row r="145" spans="2:13" x14ac:dyDescent="0.3">
      <c r="B145" s="735" t="str">
        <f>D$29</f>
        <v>$ / tonne</v>
      </c>
      <c r="C145" s="736"/>
      <c r="D145" s="736"/>
      <c r="E145" s="289" t="str">
        <f t="shared" ref="E145:L145" si="39">IF(E143=0,"-",E144/E143)</f>
        <v>-</v>
      </c>
      <c r="F145" s="289" t="str">
        <f t="shared" si="39"/>
        <v>-</v>
      </c>
      <c r="G145" s="289" t="str">
        <f t="shared" si="39"/>
        <v>-</v>
      </c>
      <c r="H145" s="289" t="str">
        <f t="shared" si="39"/>
        <v>-</v>
      </c>
      <c r="I145" s="289" t="str">
        <f t="shared" si="39"/>
        <v>-</v>
      </c>
      <c r="J145" s="289" t="str">
        <f t="shared" si="39"/>
        <v>-</v>
      </c>
      <c r="K145" s="289" t="str">
        <f t="shared" si="39"/>
        <v>-</v>
      </c>
      <c r="L145" s="289" t="str">
        <f t="shared" si="39"/>
        <v>-</v>
      </c>
      <c r="M145" s="10"/>
    </row>
    <row r="146" spans="2:13" x14ac:dyDescent="0.3">
      <c r="B146" s="772" t="str">
        <f>IF(Intro!$G$20="English",Variables!B31,Variables!C31)</f>
        <v>Billes SAG - 5.25" (133mm) avec une tolérance de 5%</v>
      </c>
      <c r="C146" s="614"/>
      <c r="D146" s="614"/>
      <c r="E146" s="614"/>
      <c r="F146" s="614"/>
      <c r="G146" s="614"/>
      <c r="H146" s="614"/>
      <c r="I146" s="614"/>
      <c r="J146" s="614"/>
      <c r="K146" s="614"/>
      <c r="L146" s="773"/>
      <c r="M146" s="10"/>
    </row>
    <row r="147" spans="2:13" x14ac:dyDescent="0.3">
      <c r="B147" s="774"/>
      <c r="C147" s="620"/>
      <c r="D147" s="620"/>
      <c r="E147" s="620"/>
      <c r="F147" s="620"/>
      <c r="G147" s="620"/>
      <c r="H147" s="620"/>
      <c r="I147" s="620"/>
      <c r="J147" s="620"/>
      <c r="K147" s="620"/>
      <c r="L147" s="775"/>
      <c r="M147" s="10"/>
    </row>
    <row r="148" spans="2:13" x14ac:dyDescent="0.3">
      <c r="B148" s="735" t="str">
        <f>D$27</f>
        <v>tonnes</v>
      </c>
      <c r="C148" s="736"/>
      <c r="D148" s="736"/>
      <c r="E148" s="141"/>
      <c r="F148" s="141"/>
      <c r="G148" s="141"/>
      <c r="H148" s="141"/>
      <c r="I148" s="141"/>
      <c r="J148" s="141"/>
      <c r="K148" s="141"/>
      <c r="L148" s="142"/>
      <c r="M148" s="10"/>
    </row>
    <row r="149" spans="2:13" x14ac:dyDescent="0.3">
      <c r="B149" s="735" t="str">
        <f>D$28</f>
        <v>valeur d'achat nette rendue (CAD)</v>
      </c>
      <c r="C149" s="736"/>
      <c r="D149" s="736"/>
      <c r="E149" s="141"/>
      <c r="F149" s="141"/>
      <c r="G149" s="141"/>
      <c r="H149" s="141"/>
      <c r="I149" s="141"/>
      <c r="J149" s="141"/>
      <c r="K149" s="141"/>
      <c r="L149" s="142"/>
      <c r="M149" s="10"/>
    </row>
    <row r="150" spans="2:13" x14ac:dyDescent="0.3">
      <c r="B150" s="735" t="str">
        <f>D$29</f>
        <v>$ / tonne</v>
      </c>
      <c r="C150" s="736"/>
      <c r="D150" s="736"/>
      <c r="E150" s="289" t="str">
        <f t="shared" ref="E150" si="40">IF(E148=0,"-",E149/E148)</f>
        <v>-</v>
      </c>
      <c r="F150" s="289" t="str">
        <f t="shared" ref="F150" si="41">IF(F148=0,"-",F149/F148)</f>
        <v>-</v>
      </c>
      <c r="G150" s="289" t="str">
        <f t="shared" ref="G150" si="42">IF(G148=0,"-",G149/G148)</f>
        <v>-</v>
      </c>
      <c r="H150" s="289" t="str">
        <f t="shared" ref="H150" si="43">IF(H148=0,"-",H149/H148)</f>
        <v>-</v>
      </c>
      <c r="I150" s="289" t="str">
        <f t="shared" ref="I150" si="44">IF(I148=0,"-",I149/I148)</f>
        <v>-</v>
      </c>
      <c r="J150" s="289" t="str">
        <f t="shared" ref="J150" si="45">IF(J148=0,"-",J149/J148)</f>
        <v>-</v>
      </c>
      <c r="K150" s="289" t="str">
        <f t="shared" ref="K150" si="46">IF(K148=0,"-",K149/K148)</f>
        <v>-</v>
      </c>
      <c r="L150" s="289" t="str">
        <f t="shared" ref="L150" si="47">IF(L148=0,"-",L149/L148)</f>
        <v>-</v>
      </c>
      <c r="M150" s="10"/>
    </row>
    <row r="151" spans="2:13" x14ac:dyDescent="0.3">
      <c r="B151" s="772" t="str">
        <f>IF(Intro!$G$20="English",Variables!B32,Variables!C32)</f>
        <v>Billes de taille moyenne - 2.5" (65mm) avec une tolérance de 5%</v>
      </c>
      <c r="C151" s="614"/>
      <c r="D151" s="614"/>
      <c r="E151" s="614"/>
      <c r="F151" s="614"/>
      <c r="G151" s="614"/>
      <c r="H151" s="614"/>
      <c r="I151" s="614"/>
      <c r="J151" s="614"/>
      <c r="K151" s="614"/>
      <c r="L151" s="773"/>
      <c r="M151" s="10"/>
    </row>
    <row r="152" spans="2:13" x14ac:dyDescent="0.3">
      <c r="B152" s="774"/>
      <c r="C152" s="620"/>
      <c r="D152" s="620"/>
      <c r="E152" s="620"/>
      <c r="F152" s="620"/>
      <c r="G152" s="620"/>
      <c r="H152" s="620"/>
      <c r="I152" s="620"/>
      <c r="J152" s="620"/>
      <c r="K152" s="620"/>
      <c r="L152" s="775"/>
      <c r="M152" s="10"/>
    </row>
    <row r="153" spans="2:13" x14ac:dyDescent="0.3">
      <c r="B153" s="735" t="str">
        <f>D$27</f>
        <v>tonnes</v>
      </c>
      <c r="C153" s="736"/>
      <c r="D153" s="736"/>
      <c r="E153" s="141"/>
      <c r="F153" s="141"/>
      <c r="G153" s="141"/>
      <c r="H153" s="141"/>
      <c r="I153" s="141"/>
      <c r="J153" s="141"/>
      <c r="K153" s="141"/>
      <c r="L153" s="142"/>
      <c r="M153" s="10"/>
    </row>
    <row r="154" spans="2:13" x14ac:dyDescent="0.3">
      <c r="B154" s="735" t="str">
        <f>D$28</f>
        <v>valeur d'achat nette rendue (CAD)</v>
      </c>
      <c r="C154" s="736"/>
      <c r="D154" s="736"/>
      <c r="E154" s="141"/>
      <c r="F154" s="141"/>
      <c r="G154" s="141"/>
      <c r="H154" s="141"/>
      <c r="I154" s="141"/>
      <c r="J154" s="141"/>
      <c r="K154" s="141"/>
      <c r="L154" s="142"/>
      <c r="M154" s="10"/>
    </row>
    <row r="155" spans="2:13" x14ac:dyDescent="0.3">
      <c r="B155" s="735" t="str">
        <f>D$29</f>
        <v>$ / tonne</v>
      </c>
      <c r="C155" s="736"/>
      <c r="D155" s="736"/>
      <c r="E155" s="289" t="str">
        <f t="shared" ref="E155" si="48">IF(E153=0,"-",E154/E153)</f>
        <v>-</v>
      </c>
      <c r="F155" s="289" t="str">
        <f t="shared" ref="F155" si="49">IF(F153=0,"-",F154/F153)</f>
        <v>-</v>
      </c>
      <c r="G155" s="289" t="str">
        <f t="shared" ref="G155" si="50">IF(G153=0,"-",G154/G153)</f>
        <v>-</v>
      </c>
      <c r="H155" s="289" t="str">
        <f t="shared" ref="H155" si="51">IF(H153=0,"-",H154/H153)</f>
        <v>-</v>
      </c>
      <c r="I155" s="289" t="str">
        <f t="shared" ref="I155" si="52">IF(I153=0,"-",I154/I153)</f>
        <v>-</v>
      </c>
      <c r="J155" s="289" t="str">
        <f t="shared" ref="J155" si="53">IF(J153=0,"-",J154/J153)</f>
        <v>-</v>
      </c>
      <c r="K155" s="289" t="str">
        <f t="shared" ref="K155" si="54">IF(K153=0,"-",K154/K153)</f>
        <v>-</v>
      </c>
      <c r="L155" s="289" t="str">
        <f t="shared" ref="L155" si="55">IF(L153=0,"-",L154/L153)</f>
        <v>-</v>
      </c>
      <c r="M155" s="10"/>
    </row>
    <row r="156" spans="2:13" x14ac:dyDescent="0.3">
      <c r="B156" s="772" t="str">
        <f>IF(Intro!$G$20="English",Variables!B33,Variables!C33)</f>
        <v>Billes de taille moyenne - 3.5" (94mm) avec une tolérance de 5%</v>
      </c>
      <c r="C156" s="614"/>
      <c r="D156" s="614"/>
      <c r="E156" s="614"/>
      <c r="F156" s="614"/>
      <c r="G156" s="614"/>
      <c r="H156" s="614"/>
      <c r="I156" s="614"/>
      <c r="J156" s="614"/>
      <c r="K156" s="614"/>
      <c r="L156" s="773"/>
      <c r="M156" s="10"/>
    </row>
    <row r="157" spans="2:13" x14ac:dyDescent="0.3">
      <c r="B157" s="774"/>
      <c r="C157" s="620"/>
      <c r="D157" s="620"/>
      <c r="E157" s="620"/>
      <c r="F157" s="620"/>
      <c r="G157" s="620"/>
      <c r="H157" s="620"/>
      <c r="I157" s="620"/>
      <c r="J157" s="620"/>
      <c r="K157" s="620"/>
      <c r="L157" s="775"/>
      <c r="M157" s="10"/>
    </row>
    <row r="158" spans="2:13" x14ac:dyDescent="0.3">
      <c r="B158" s="735" t="str">
        <f>D$27</f>
        <v>tonnes</v>
      </c>
      <c r="C158" s="736"/>
      <c r="D158" s="736"/>
      <c r="E158" s="141"/>
      <c r="F158" s="141"/>
      <c r="G158" s="141"/>
      <c r="H158" s="141"/>
      <c r="I158" s="141"/>
      <c r="J158" s="141"/>
      <c r="K158" s="141"/>
      <c r="L158" s="142"/>
      <c r="M158" s="10"/>
    </row>
    <row r="159" spans="2:13" x14ac:dyDescent="0.3">
      <c r="B159" s="735" t="str">
        <f>D$28</f>
        <v>valeur d'achat nette rendue (CAD)</v>
      </c>
      <c r="C159" s="736"/>
      <c r="D159" s="736"/>
      <c r="E159" s="141"/>
      <c r="F159" s="141"/>
      <c r="G159" s="141"/>
      <c r="H159" s="141"/>
      <c r="I159" s="141"/>
      <c r="J159" s="141"/>
      <c r="K159" s="141"/>
      <c r="L159" s="142"/>
      <c r="M159" s="10"/>
    </row>
    <row r="160" spans="2:13" x14ac:dyDescent="0.3">
      <c r="B160" s="735" t="str">
        <f>D$29</f>
        <v>$ / tonne</v>
      </c>
      <c r="C160" s="736"/>
      <c r="D160" s="736"/>
      <c r="E160" s="289" t="str">
        <f t="shared" ref="E160" si="56">IF(E158=0,"-",E159/E158)</f>
        <v>-</v>
      </c>
      <c r="F160" s="289" t="str">
        <f t="shared" ref="F160" si="57">IF(F158=0,"-",F159/F158)</f>
        <v>-</v>
      </c>
      <c r="G160" s="289" t="str">
        <f t="shared" ref="G160" si="58">IF(G158=0,"-",G159/G158)</f>
        <v>-</v>
      </c>
      <c r="H160" s="289" t="str">
        <f t="shared" ref="H160" si="59">IF(H158=0,"-",H159/H158)</f>
        <v>-</v>
      </c>
      <c r="I160" s="289" t="str">
        <f t="shared" ref="I160" si="60">IF(I158=0,"-",I159/I158)</f>
        <v>-</v>
      </c>
      <c r="J160" s="289" t="str">
        <f t="shared" ref="J160" si="61">IF(J158=0,"-",J159/J158)</f>
        <v>-</v>
      </c>
      <c r="K160" s="289" t="str">
        <f t="shared" ref="K160" si="62">IF(K158=0,"-",K159/K158)</f>
        <v>-</v>
      </c>
      <c r="L160" s="289" t="str">
        <f t="shared" ref="L160" si="63">IF(L158=0,"-",L159/L158)</f>
        <v>-</v>
      </c>
      <c r="M160" s="10"/>
    </row>
    <row r="161" spans="2:13" x14ac:dyDescent="0.3">
      <c r="B161" s="772" t="str">
        <f>IF(Intro!$G$20="English",Variables!B34,Variables!C34)</f>
        <v>Billes de rebroyeur - 1.0" (25mm) avec une tolérance de 5%</v>
      </c>
      <c r="C161" s="614"/>
      <c r="D161" s="614"/>
      <c r="E161" s="614"/>
      <c r="F161" s="614"/>
      <c r="G161" s="614"/>
      <c r="H161" s="614"/>
      <c r="I161" s="614"/>
      <c r="J161" s="614"/>
      <c r="K161" s="614"/>
      <c r="L161" s="773"/>
      <c r="M161" s="10"/>
    </row>
    <row r="162" spans="2:13" x14ac:dyDescent="0.3">
      <c r="B162" s="774"/>
      <c r="C162" s="620"/>
      <c r="D162" s="620"/>
      <c r="E162" s="620"/>
      <c r="F162" s="620"/>
      <c r="G162" s="620"/>
      <c r="H162" s="620"/>
      <c r="I162" s="620"/>
      <c r="J162" s="620"/>
      <c r="K162" s="620"/>
      <c r="L162" s="775"/>
      <c r="M162" s="10"/>
    </row>
    <row r="163" spans="2:13" x14ac:dyDescent="0.3">
      <c r="B163" s="735" t="str">
        <f>D$27</f>
        <v>tonnes</v>
      </c>
      <c r="C163" s="736"/>
      <c r="D163" s="736"/>
      <c r="E163" s="141"/>
      <c r="F163" s="141"/>
      <c r="G163" s="141"/>
      <c r="H163" s="141"/>
      <c r="I163" s="141"/>
      <c r="J163" s="141"/>
      <c r="K163" s="141"/>
      <c r="L163" s="142"/>
      <c r="M163" s="10"/>
    </row>
    <row r="164" spans="2:13" x14ac:dyDescent="0.3">
      <c r="B164" s="735" t="str">
        <f>D$28</f>
        <v>valeur d'achat nette rendue (CAD)</v>
      </c>
      <c r="C164" s="736"/>
      <c r="D164" s="736"/>
      <c r="E164" s="141"/>
      <c r="F164" s="141"/>
      <c r="G164" s="141"/>
      <c r="H164" s="141"/>
      <c r="I164" s="141"/>
      <c r="J164" s="141"/>
      <c r="K164" s="141"/>
      <c r="L164" s="142"/>
      <c r="M164" s="10"/>
    </row>
    <row r="165" spans="2:13" x14ac:dyDescent="0.3">
      <c r="B165" s="735" t="str">
        <f>D$29</f>
        <v>$ / tonne</v>
      </c>
      <c r="C165" s="736"/>
      <c r="D165" s="736"/>
      <c r="E165" s="289" t="str">
        <f t="shared" ref="E165" si="64">IF(E163=0,"-",E164/E163)</f>
        <v>-</v>
      </c>
      <c r="F165" s="289" t="str">
        <f t="shared" ref="F165" si="65">IF(F163=0,"-",F164/F163)</f>
        <v>-</v>
      </c>
      <c r="G165" s="289" t="str">
        <f t="shared" ref="G165" si="66">IF(G163=0,"-",G164/G163)</f>
        <v>-</v>
      </c>
      <c r="H165" s="289" t="str">
        <f t="shared" ref="H165" si="67">IF(H163=0,"-",H164/H163)</f>
        <v>-</v>
      </c>
      <c r="I165" s="289" t="str">
        <f t="shared" ref="I165" si="68">IF(I163=0,"-",I164/I163)</f>
        <v>-</v>
      </c>
      <c r="J165" s="289" t="str">
        <f t="shared" ref="J165" si="69">IF(J163=0,"-",J164/J163)</f>
        <v>-</v>
      </c>
      <c r="K165" s="289" t="str">
        <f t="shared" ref="K165" si="70">IF(K163=0,"-",K164/K163)</f>
        <v>-</v>
      </c>
      <c r="L165" s="289" t="str">
        <f t="shared" ref="L165" si="71">IF(L163=0,"-",L164/L163)</f>
        <v>-</v>
      </c>
      <c r="M165" s="10"/>
    </row>
    <row r="166" spans="2:13" hidden="1" x14ac:dyDescent="0.3">
      <c r="B166" s="772" t="str">
        <f>IF(Intro!$G$20="English",Variables!B35,Variables!C35)</f>
        <v>BMP6</v>
      </c>
      <c r="C166" s="614"/>
      <c r="D166" s="614"/>
      <c r="E166" s="614"/>
      <c r="F166" s="614"/>
      <c r="G166" s="614"/>
      <c r="H166" s="614"/>
      <c r="I166" s="614"/>
      <c r="J166" s="614"/>
      <c r="K166" s="614"/>
      <c r="L166" s="773"/>
      <c r="M166" s="10"/>
    </row>
    <row r="167" spans="2:13" hidden="1" x14ac:dyDescent="0.3">
      <c r="B167" s="774"/>
      <c r="C167" s="620"/>
      <c r="D167" s="620"/>
      <c r="E167" s="620"/>
      <c r="F167" s="620"/>
      <c r="G167" s="620"/>
      <c r="H167" s="620"/>
      <c r="I167" s="620"/>
      <c r="J167" s="620"/>
      <c r="K167" s="620"/>
      <c r="L167" s="775"/>
      <c r="M167" s="10"/>
    </row>
    <row r="168" spans="2:13" hidden="1" x14ac:dyDescent="0.3">
      <c r="B168" s="776" t="str">
        <f>D$27</f>
        <v>tonnes</v>
      </c>
      <c r="C168" s="777"/>
      <c r="D168" s="778"/>
      <c r="E168" s="141"/>
      <c r="F168" s="141"/>
      <c r="G168" s="141"/>
      <c r="H168" s="141"/>
      <c r="I168" s="141"/>
      <c r="J168" s="141"/>
      <c r="K168" s="141"/>
      <c r="L168" s="142"/>
      <c r="M168" s="10"/>
    </row>
    <row r="169" spans="2:13" hidden="1" x14ac:dyDescent="0.3">
      <c r="B169" s="776" t="str">
        <f>D$28</f>
        <v>valeur d'achat nette rendue (CAD)</v>
      </c>
      <c r="C169" s="777"/>
      <c r="D169" s="778"/>
      <c r="E169" s="141"/>
      <c r="F169" s="141"/>
      <c r="G169" s="141"/>
      <c r="H169" s="141"/>
      <c r="I169" s="141"/>
      <c r="J169" s="141"/>
      <c r="K169" s="141"/>
      <c r="L169" s="142"/>
      <c r="M169" s="10"/>
    </row>
    <row r="170" spans="2:13" hidden="1" x14ac:dyDescent="0.3">
      <c r="B170" s="776" t="str">
        <f>D$29</f>
        <v>$ / tonne</v>
      </c>
      <c r="C170" s="777"/>
      <c r="D170" s="778"/>
      <c r="E170" s="289" t="str">
        <f t="shared" ref="E170" si="72">IF(E168=0,"-",E169/E168)</f>
        <v>-</v>
      </c>
      <c r="F170" s="289" t="str">
        <f t="shared" ref="F170" si="73">IF(F168=0,"-",F169/F168)</f>
        <v>-</v>
      </c>
      <c r="G170" s="289" t="str">
        <f t="shared" ref="G170" si="74">IF(G168=0,"-",G169/G168)</f>
        <v>-</v>
      </c>
      <c r="H170" s="289" t="str">
        <f t="shared" ref="H170" si="75">IF(H168=0,"-",H169/H168)</f>
        <v>-</v>
      </c>
      <c r="I170" s="289" t="str">
        <f t="shared" ref="I170" si="76">IF(I168=0,"-",I169/I168)</f>
        <v>-</v>
      </c>
      <c r="J170" s="289" t="str">
        <f t="shared" ref="J170" si="77">IF(J168=0,"-",J169/J168)</f>
        <v>-</v>
      </c>
      <c r="K170" s="289" t="str">
        <f t="shared" ref="K170" si="78">IF(K168=0,"-",K169/K168)</f>
        <v>-</v>
      </c>
      <c r="L170" s="289" t="str">
        <f t="shared" ref="L170" si="79">IF(L168=0,"-",L169/L168)</f>
        <v>-</v>
      </c>
      <c r="M170" s="10"/>
    </row>
    <row r="171" spans="2:13" hidden="1" x14ac:dyDescent="0.3">
      <c r="B171" s="772" t="str">
        <f>IF(Intro!$G$20="English",Variables!B36,Variables!C36)</f>
        <v>BMP7</v>
      </c>
      <c r="C171" s="614"/>
      <c r="D171" s="614"/>
      <c r="E171" s="614"/>
      <c r="F171" s="614"/>
      <c r="G171" s="614"/>
      <c r="H171" s="614"/>
      <c r="I171" s="614"/>
      <c r="J171" s="614"/>
      <c r="K171" s="614"/>
      <c r="L171" s="773"/>
      <c r="M171" s="10"/>
    </row>
    <row r="172" spans="2:13" hidden="1" x14ac:dyDescent="0.3">
      <c r="B172" s="774"/>
      <c r="C172" s="620"/>
      <c r="D172" s="620"/>
      <c r="E172" s="620"/>
      <c r="F172" s="620"/>
      <c r="G172" s="620"/>
      <c r="H172" s="620"/>
      <c r="I172" s="620"/>
      <c r="J172" s="620"/>
      <c r="K172" s="620"/>
      <c r="L172" s="775"/>
      <c r="M172" s="10"/>
    </row>
    <row r="173" spans="2:13" hidden="1" x14ac:dyDescent="0.3">
      <c r="B173" s="776" t="str">
        <f>D$27</f>
        <v>tonnes</v>
      </c>
      <c r="C173" s="777"/>
      <c r="D173" s="778"/>
      <c r="E173" s="141"/>
      <c r="F173" s="141"/>
      <c r="G173" s="141"/>
      <c r="H173" s="141"/>
      <c r="I173" s="141"/>
      <c r="J173" s="141"/>
      <c r="K173" s="141"/>
      <c r="L173" s="142"/>
      <c r="M173" s="10"/>
    </row>
    <row r="174" spans="2:13" hidden="1" x14ac:dyDescent="0.3">
      <c r="B174" s="776" t="str">
        <f>D$28</f>
        <v>valeur d'achat nette rendue (CAD)</v>
      </c>
      <c r="C174" s="777"/>
      <c r="D174" s="778"/>
      <c r="E174" s="141"/>
      <c r="F174" s="141"/>
      <c r="G174" s="141"/>
      <c r="H174" s="141"/>
      <c r="I174" s="141"/>
      <c r="J174" s="141"/>
      <c r="K174" s="141"/>
      <c r="L174" s="142"/>
      <c r="M174" s="10"/>
    </row>
    <row r="175" spans="2:13" hidden="1" x14ac:dyDescent="0.3">
      <c r="B175" s="776" t="str">
        <f>D$29</f>
        <v>$ / tonne</v>
      </c>
      <c r="C175" s="777"/>
      <c r="D175" s="778"/>
      <c r="E175" s="289" t="str">
        <f t="shared" ref="E175" si="80">IF(E173=0,"-",E174/E173)</f>
        <v>-</v>
      </c>
      <c r="F175" s="289" t="str">
        <f t="shared" ref="F175" si="81">IF(F173=0,"-",F174/F173)</f>
        <v>-</v>
      </c>
      <c r="G175" s="289" t="str">
        <f t="shared" ref="G175" si="82">IF(G173=0,"-",G174/G173)</f>
        <v>-</v>
      </c>
      <c r="H175" s="289" t="str">
        <f t="shared" ref="H175" si="83">IF(H173=0,"-",H174/H173)</f>
        <v>-</v>
      </c>
      <c r="I175" s="289" t="str">
        <f t="shared" ref="I175" si="84">IF(I173=0,"-",I174/I173)</f>
        <v>-</v>
      </c>
      <c r="J175" s="289" t="str">
        <f t="shared" ref="J175" si="85">IF(J173=0,"-",J174/J173)</f>
        <v>-</v>
      </c>
      <c r="K175" s="289" t="str">
        <f t="shared" ref="K175" si="86">IF(K173=0,"-",K174/K173)</f>
        <v>-</v>
      </c>
      <c r="L175" s="289" t="str">
        <f t="shared" ref="L175" si="87">IF(L173=0,"-",L174/L173)</f>
        <v>-</v>
      </c>
      <c r="M175" s="10"/>
    </row>
    <row r="176" spans="2:13" hidden="1" x14ac:dyDescent="0.3">
      <c r="B176" s="772" t="str">
        <f>IF(Intro!$G$20="English",Variables!B37,Variables!C37)</f>
        <v>BMP8</v>
      </c>
      <c r="C176" s="614"/>
      <c r="D176" s="614"/>
      <c r="E176" s="614"/>
      <c r="F176" s="614"/>
      <c r="G176" s="614"/>
      <c r="H176" s="614"/>
      <c r="I176" s="614"/>
      <c r="J176" s="614"/>
      <c r="K176" s="614"/>
      <c r="L176" s="773"/>
      <c r="M176" s="10"/>
    </row>
    <row r="177" spans="2:19" hidden="1" x14ac:dyDescent="0.3">
      <c r="B177" s="774"/>
      <c r="C177" s="620"/>
      <c r="D177" s="620"/>
      <c r="E177" s="620"/>
      <c r="F177" s="620"/>
      <c r="G177" s="620"/>
      <c r="H177" s="620"/>
      <c r="I177" s="620"/>
      <c r="J177" s="620"/>
      <c r="K177" s="620"/>
      <c r="L177" s="775"/>
      <c r="M177" s="10"/>
    </row>
    <row r="178" spans="2:19" hidden="1" x14ac:dyDescent="0.3">
      <c r="B178" s="776" t="str">
        <f>D$27</f>
        <v>tonnes</v>
      </c>
      <c r="C178" s="777"/>
      <c r="D178" s="778"/>
      <c r="E178" s="141"/>
      <c r="F178" s="141"/>
      <c r="G178" s="141"/>
      <c r="H178" s="141"/>
      <c r="I178" s="141"/>
      <c r="J178" s="141"/>
      <c r="K178" s="141"/>
      <c r="L178" s="142"/>
      <c r="M178" s="10"/>
    </row>
    <row r="179" spans="2:19" hidden="1" x14ac:dyDescent="0.3">
      <c r="B179" s="776" t="str">
        <f>D$28</f>
        <v>valeur d'achat nette rendue (CAD)</v>
      </c>
      <c r="C179" s="777"/>
      <c r="D179" s="778"/>
      <c r="E179" s="141"/>
      <c r="F179" s="141"/>
      <c r="G179" s="141"/>
      <c r="H179" s="141"/>
      <c r="I179" s="141"/>
      <c r="J179" s="141"/>
      <c r="K179" s="141"/>
      <c r="L179" s="142"/>
      <c r="M179" s="10"/>
    </row>
    <row r="180" spans="2:19" hidden="1" x14ac:dyDescent="0.3">
      <c r="B180" s="776" t="str">
        <f>D$29</f>
        <v>$ / tonne</v>
      </c>
      <c r="C180" s="777"/>
      <c r="D180" s="778"/>
      <c r="E180" s="289" t="str">
        <f t="shared" ref="E180" si="88">IF(E178=0,"-",E179/E178)</f>
        <v>-</v>
      </c>
      <c r="F180" s="289" t="str">
        <f t="shared" ref="F180" si="89">IF(F178=0,"-",F179/F178)</f>
        <v>-</v>
      </c>
      <c r="G180" s="289" t="str">
        <f t="shared" ref="G180" si="90">IF(G178=0,"-",G179/G178)</f>
        <v>-</v>
      </c>
      <c r="H180" s="289" t="str">
        <f t="shared" ref="H180" si="91">IF(H178=0,"-",H179/H178)</f>
        <v>-</v>
      </c>
      <c r="I180" s="289" t="str">
        <f t="shared" ref="I180" si="92">IF(I178=0,"-",I179/I178)</f>
        <v>-</v>
      </c>
      <c r="J180" s="289" t="str">
        <f t="shared" ref="J180" si="93">IF(J178=0,"-",J179/J178)</f>
        <v>-</v>
      </c>
      <c r="K180" s="289" t="str">
        <f t="shared" ref="K180" si="94">IF(K178=0,"-",K179/K178)</f>
        <v>-</v>
      </c>
      <c r="L180" s="289" t="str">
        <f t="shared" ref="L180" si="95">IF(L178=0,"-",L179/L178)</f>
        <v>-</v>
      </c>
      <c r="M180" s="10"/>
    </row>
    <row r="181" spans="2:19" x14ac:dyDescent="0.3">
      <c r="B181" s="115"/>
      <c r="C181" s="116"/>
      <c r="D181" s="116"/>
      <c r="E181" s="29"/>
      <c r="F181" s="29"/>
      <c r="G181" s="29"/>
      <c r="H181" s="29"/>
      <c r="I181" s="29"/>
      <c r="J181" s="29"/>
      <c r="K181" s="29"/>
      <c r="L181" s="30"/>
      <c r="M181" s="10"/>
    </row>
    <row r="182" spans="2:19" x14ac:dyDescent="0.3">
      <c r="B182" s="503" t="str">
        <f>IF(Intro!$G$20="English",O182,P182)</f>
        <v>Dans le tableau ci-dessous, « Erreur » signifie que les importations totales des produits de référence de votre entreprise dépassent les importations totales de votre entreprise pour cette période. Par conséquent, veuillez modifier les données ci-dessus si nécessaire.</v>
      </c>
      <c r="C182" s="504"/>
      <c r="D182" s="504"/>
      <c r="E182" s="504"/>
      <c r="F182" s="504"/>
      <c r="G182" s="504"/>
      <c r="H182" s="504"/>
      <c r="I182" s="504"/>
      <c r="J182" s="504"/>
      <c r="K182" s="504"/>
      <c r="L182" s="505"/>
      <c r="M182" s="10"/>
      <c r="O182" s="10" t="s">
        <v>366</v>
      </c>
      <c r="P182" s="10" t="s">
        <v>367</v>
      </c>
      <c r="S182" s="38"/>
    </row>
    <row r="183" spans="2:19" x14ac:dyDescent="0.3">
      <c r="B183" s="503"/>
      <c r="C183" s="504"/>
      <c r="D183" s="504"/>
      <c r="E183" s="504"/>
      <c r="F183" s="504"/>
      <c r="G183" s="504"/>
      <c r="H183" s="504"/>
      <c r="I183" s="504"/>
      <c r="J183" s="504"/>
      <c r="K183" s="504"/>
      <c r="L183" s="505"/>
      <c r="M183" s="10"/>
      <c r="S183" s="38"/>
    </row>
    <row r="184" spans="2:19" x14ac:dyDescent="0.3">
      <c r="B184" s="61"/>
      <c r="C184" s="62"/>
      <c r="D184" s="62"/>
      <c r="E184" s="29"/>
      <c r="F184" s="29"/>
      <c r="G184" s="29"/>
      <c r="H184" s="29"/>
      <c r="I184" s="29"/>
      <c r="J184" s="29"/>
      <c r="K184" s="29"/>
      <c r="L184" s="30"/>
      <c r="M184" s="10"/>
      <c r="S184" s="38"/>
    </row>
    <row r="185" spans="2:19" ht="14.1" customHeight="1" x14ac:dyDescent="0.3">
      <c r="B185" s="763" t="str">
        <f>Variables!D62</f>
        <v>Vérification - volume</v>
      </c>
      <c r="C185" s="764"/>
      <c r="D185" s="764"/>
      <c r="E185" s="764"/>
      <c r="F185" s="765"/>
      <c r="G185" s="221">
        <f>G125</f>
        <v>2024</v>
      </c>
      <c r="H185" s="221">
        <f>H125</f>
        <v>2025</v>
      </c>
      <c r="I185" s="221" t="str">
        <f>I125</f>
        <v>T1 - 2026</v>
      </c>
      <c r="J185" s="291"/>
      <c r="K185" s="291"/>
      <c r="L185" s="292"/>
      <c r="M185" s="10"/>
    </row>
    <row r="186" spans="2:19" ht="14.1" customHeight="1" x14ac:dyDescent="0.3">
      <c r="B186" s="776" t="str">
        <f>B143</f>
        <v>tonnes</v>
      </c>
      <c r="C186" s="777"/>
      <c r="D186" s="777"/>
      <c r="E186" s="777"/>
      <c r="F186" s="778"/>
      <c r="G186" s="232" t="str">
        <f>IF(SUM(E143:G143,E148:G148,E153:G153,E158:G158,E163:G163,E168:G168,E173:G173,E178:G178)&gt;SUM(H27,H43,H59),Variables!$D$63,Variables!$D$64)</f>
        <v>Correct</v>
      </c>
      <c r="H186" s="232" t="str">
        <f>IF(SUM(H143:K143,H148:K148,H153:K153,H158:K158,H163:K163,H168:K168,H173:K173,H178:K178)&gt;SUM(I27,I43,I59),Variables!$D$63,Variables!$D$64)</f>
        <v>Correct</v>
      </c>
      <c r="I186" s="232" t="str">
        <f>IF(SUM(L143,L148,L153,L158,L163,L168,L173,L178)&gt;SUM(K27,K43,K59),Variables!$D$63,Variables!$D$64)</f>
        <v>Correct</v>
      </c>
      <c r="J186" s="291"/>
      <c r="K186" s="291"/>
      <c r="L186" s="292"/>
      <c r="M186" s="10"/>
    </row>
    <row r="187" spans="2:19" ht="14.1" customHeight="1" x14ac:dyDescent="0.3">
      <c r="B187" s="782" t="str">
        <f>IF(Intro!$G$20="English",O187,P187)</f>
        <v>volume - total des importations des produits de référence (Question 3)</v>
      </c>
      <c r="C187" s="783"/>
      <c r="D187" s="783"/>
      <c r="E187" s="783"/>
      <c r="F187" s="784"/>
      <c r="G187" s="232">
        <f>SUM(E143:G143,E148:G148,E153:G153,E158:G158,E163:G163,E168:G168,E173:G173,E178:G178)</f>
        <v>0</v>
      </c>
      <c r="H187" s="232">
        <f>SUM(H143:K143,H148:K148,H153:K153,H158:K158,H163:K163,H168:K168,H173:K173,H178:K178)</f>
        <v>0</v>
      </c>
      <c r="I187" s="232">
        <f>SUM(L143,L148,L153,L158,L163,L168,L173,L178)</f>
        <v>0</v>
      </c>
      <c r="J187" s="291"/>
      <c r="K187" s="291"/>
      <c r="L187" s="292"/>
      <c r="M187" s="10"/>
      <c r="O187" s="10" t="s">
        <v>491</v>
      </c>
      <c r="P187" s="10" t="s">
        <v>492</v>
      </c>
    </row>
    <row r="188" spans="2:19" ht="14.1" customHeight="1" x14ac:dyDescent="0.3">
      <c r="B188" s="782" t="str">
        <f>IF(Intro!$G$20="English",O188,P188)</f>
        <v>volume - total des importations (Question 1)</v>
      </c>
      <c r="C188" s="783"/>
      <c r="D188" s="783"/>
      <c r="E188" s="783"/>
      <c r="F188" s="784"/>
      <c r="G188" s="232">
        <f>H27</f>
        <v>0</v>
      </c>
      <c r="H188" s="232">
        <f>I27</f>
        <v>0</v>
      </c>
      <c r="I188" s="232">
        <f>K27</f>
        <v>0</v>
      </c>
      <c r="J188" s="291"/>
      <c r="K188" s="291"/>
      <c r="L188" s="292"/>
      <c r="M188" s="10"/>
      <c r="O188" s="10" t="s">
        <v>493</v>
      </c>
      <c r="P188" s="10" t="s">
        <v>494</v>
      </c>
    </row>
    <row r="189" spans="2:19" x14ac:dyDescent="0.3">
      <c r="B189" s="763" t="str">
        <f>Variables!D66</f>
        <v>Vérification - valeur</v>
      </c>
      <c r="C189" s="764"/>
      <c r="D189" s="764"/>
      <c r="E189" s="764"/>
      <c r="F189" s="765"/>
      <c r="G189" s="221">
        <f>G185</f>
        <v>2024</v>
      </c>
      <c r="H189" s="221">
        <f>H185</f>
        <v>2025</v>
      </c>
      <c r="I189" s="221" t="str">
        <f>I185</f>
        <v>T1 - 2026</v>
      </c>
      <c r="J189" s="291"/>
      <c r="K189" s="291"/>
      <c r="L189" s="292"/>
      <c r="M189" s="10"/>
    </row>
    <row r="190" spans="2:19" ht="14.1" customHeight="1" x14ac:dyDescent="0.3">
      <c r="B190" s="776" t="str">
        <f>B144</f>
        <v>valeur d'achat nette rendue (CAD)</v>
      </c>
      <c r="C190" s="777"/>
      <c r="D190" s="777"/>
      <c r="E190" s="777"/>
      <c r="F190" s="778"/>
      <c r="G190" s="232" t="str">
        <f>IF(SUM(E144:G144,E149:G149,E154:G154,E159:G159,E164:G164,E169:G169,E174:G174,E179:G179)&gt;SUM(H28,H44,H60),Variables!$D$63,Variables!$D$64)</f>
        <v>Correct</v>
      </c>
      <c r="H190" s="232" t="str">
        <f>IF(SUM(H144:K144,H149:K149,H154:K154,H159:K159,H164:K164,H169:K169,H174:K174,H179:K179)&gt;SUM(I28,I44,I60),Variables!$D$63,Variables!$D$64)</f>
        <v>Correct</v>
      </c>
      <c r="I190" s="232" t="str">
        <f>IF(SUM(L144,L149,L154,L159,L164,L169,L174,L179)&gt;SUM(K28,K44,K60),Variables!$D$63,Variables!$D$64)</f>
        <v>Correct</v>
      </c>
      <c r="J190" s="291"/>
      <c r="K190" s="291"/>
      <c r="L190" s="292"/>
      <c r="M190" s="10"/>
    </row>
    <row r="191" spans="2:19" ht="14.1" customHeight="1" x14ac:dyDescent="0.3">
      <c r="B191" s="782" t="str">
        <f>IF(Intro!$G$20="English",O191,P191)</f>
        <v>valeur - total des importations des produits de référence (Question 3)</v>
      </c>
      <c r="C191" s="783"/>
      <c r="D191" s="783"/>
      <c r="E191" s="783"/>
      <c r="F191" s="784"/>
      <c r="G191" s="232">
        <f>SUM(E144:G144,E149:G149,E154:G154,E159:G159,E164:G164,E169:G169,E174:G174,E179:G179)</f>
        <v>0</v>
      </c>
      <c r="H191" s="232">
        <f>SUM(H144:K144,H149:K149,H154:K154,H159:K159,H164:K164,H169:K169,H174:K174,H179:K179)</f>
        <v>0</v>
      </c>
      <c r="I191" s="232">
        <f>SUM(L144,L149,L154,L159,L164,L169,L174,L179)</f>
        <v>0</v>
      </c>
      <c r="J191" s="291"/>
      <c r="K191" s="291"/>
      <c r="L191" s="292"/>
      <c r="M191" s="10"/>
      <c r="O191" s="10" t="s">
        <v>495</v>
      </c>
      <c r="P191" s="10" t="s">
        <v>496</v>
      </c>
    </row>
    <row r="192" spans="2:19" ht="14.1" customHeight="1" x14ac:dyDescent="0.3">
      <c r="B192" s="782" t="str">
        <f>IF(Intro!$G$20="English",O192,P192)</f>
        <v>valeur - total des importations (Question 1)</v>
      </c>
      <c r="C192" s="783"/>
      <c r="D192" s="783"/>
      <c r="E192" s="783"/>
      <c r="F192" s="784"/>
      <c r="G192" s="232">
        <f>H28</f>
        <v>0</v>
      </c>
      <c r="H192" s="232">
        <f>I28</f>
        <v>0</v>
      </c>
      <c r="I192" s="232">
        <f>K28</f>
        <v>0</v>
      </c>
      <c r="J192" s="291"/>
      <c r="K192" s="291"/>
      <c r="L192" s="292"/>
      <c r="M192" s="10"/>
      <c r="O192" s="10" t="s">
        <v>571</v>
      </c>
      <c r="P192" s="10" t="s">
        <v>497</v>
      </c>
    </row>
    <row r="193" spans="1:16" x14ac:dyDescent="0.3">
      <c r="B193" s="72"/>
      <c r="C193" s="69"/>
      <c r="D193" s="69"/>
      <c r="E193" s="69"/>
      <c r="F193" s="69"/>
      <c r="G193" s="69"/>
      <c r="H193" s="69"/>
      <c r="I193" s="69"/>
      <c r="J193" s="69"/>
      <c r="K193" s="69"/>
      <c r="L193" s="70"/>
      <c r="M193" s="10"/>
    </row>
    <row r="194" spans="1:16" s="11" customFormat="1" x14ac:dyDescent="0.3">
      <c r="A194" s="7"/>
      <c r="B194" s="92"/>
      <c r="C194" s="92"/>
      <c r="D194" s="90"/>
      <c r="E194" s="91"/>
      <c r="F194" s="91"/>
      <c r="G194" s="91"/>
      <c r="H194" s="91"/>
      <c r="I194" s="91"/>
      <c r="J194" s="91"/>
      <c r="K194" s="91"/>
      <c r="L194" s="91"/>
      <c r="M194" s="73"/>
    </row>
    <row r="195" spans="1:16" x14ac:dyDescent="0.3">
      <c r="B195" s="506" t="str">
        <f>IF(Intro!$G$20="English",O195,P195)</f>
        <v>VENTES AU CANADA D'IMPORTATIONS DE PRODUITS DE RÉFÉRENCE</v>
      </c>
      <c r="C195" s="507"/>
      <c r="D195" s="507"/>
      <c r="E195" s="507"/>
      <c r="F195" s="507"/>
      <c r="G195" s="507"/>
      <c r="H195" s="507"/>
      <c r="I195" s="507"/>
      <c r="J195" s="507"/>
      <c r="K195" s="507"/>
      <c r="L195" s="508"/>
      <c r="M195" s="10"/>
      <c r="O195" s="107" t="s">
        <v>335</v>
      </c>
      <c r="P195" s="107" t="s">
        <v>436</v>
      </c>
    </row>
    <row r="196" spans="1:16" x14ac:dyDescent="0.3">
      <c r="B196" s="647" t="s">
        <v>17</v>
      </c>
      <c r="C196" s="648"/>
      <c r="D196" s="648"/>
      <c r="E196" s="648"/>
      <c r="F196" s="648"/>
      <c r="G196" s="648"/>
      <c r="H196" s="648"/>
      <c r="I196" s="648"/>
      <c r="J196" s="648"/>
      <c r="K196" s="648"/>
      <c r="L196" s="649"/>
      <c r="M196" s="10"/>
    </row>
    <row r="197" spans="1:16" x14ac:dyDescent="0.3">
      <c r="B197" s="16"/>
      <c r="C197" s="35"/>
      <c r="D197" s="35"/>
      <c r="E197" s="36"/>
      <c r="F197" s="36"/>
      <c r="G197" s="36"/>
      <c r="H197" s="36"/>
      <c r="I197" s="36"/>
      <c r="J197" s="36"/>
      <c r="K197" s="36"/>
      <c r="L197" s="17"/>
      <c r="M197" s="10"/>
    </row>
    <row r="198" spans="1:16" x14ac:dyDescent="0.3">
      <c r="B198" s="503" t="str">
        <f>IF(Intro!$G$20="English",O198,P198)</f>
        <v>Indiquez le volume et la valeur des ventes d'importations au Canada pour chaque produit de référence :</v>
      </c>
      <c r="C198" s="504"/>
      <c r="D198" s="504"/>
      <c r="E198" s="504"/>
      <c r="F198" s="504"/>
      <c r="G198" s="504"/>
      <c r="H198" s="504"/>
      <c r="I198" s="504"/>
      <c r="J198" s="504"/>
      <c r="K198" s="504"/>
      <c r="L198" s="505"/>
      <c r="M198" s="10"/>
      <c r="O198" s="18" t="s">
        <v>170</v>
      </c>
      <c r="P198" s="10" t="s">
        <v>435</v>
      </c>
    </row>
    <row r="199" spans="1:16" x14ac:dyDescent="0.3">
      <c r="B199" s="503" t="str">
        <f>Pro!B22</f>
        <v>Note - Ne répondez à cette question que si votre entreprise a vendu les marchandises du 1er janvier 2023 au 31 mars 2026.</v>
      </c>
      <c r="C199" s="504"/>
      <c r="D199" s="504"/>
      <c r="E199" s="504"/>
      <c r="F199" s="504"/>
      <c r="G199" s="504"/>
      <c r="H199" s="504"/>
      <c r="I199" s="504"/>
      <c r="J199" s="504"/>
      <c r="K199" s="504"/>
      <c r="L199" s="505"/>
      <c r="M199" s="10"/>
      <c r="O199" s="18"/>
    </row>
    <row r="200" spans="1:16" x14ac:dyDescent="0.3">
      <c r="B200" s="61"/>
      <c r="C200" s="62"/>
      <c r="D200" s="35"/>
      <c r="E200" s="36"/>
      <c r="F200" s="36"/>
      <c r="G200" s="36"/>
      <c r="H200" s="36"/>
      <c r="I200" s="36"/>
      <c r="J200" s="36"/>
      <c r="K200" s="36"/>
      <c r="L200" s="17"/>
      <c r="M200" s="10"/>
      <c r="O200" s="18"/>
    </row>
    <row r="201" spans="1:16" x14ac:dyDescent="0.3">
      <c r="B201" s="779"/>
      <c r="C201" s="780"/>
      <c r="D201" s="781"/>
      <c r="E201" s="129" t="str">
        <f t="shared" ref="E201:L201" si="96">E140</f>
        <v>T2 - 2024</v>
      </c>
      <c r="F201" s="129" t="str">
        <f t="shared" si="96"/>
        <v>T3 - 2024</v>
      </c>
      <c r="G201" s="129" t="str">
        <f t="shared" si="96"/>
        <v>T4 - 2024</v>
      </c>
      <c r="H201" s="129" t="str">
        <f t="shared" si="96"/>
        <v>T1 - 2025</v>
      </c>
      <c r="I201" s="129" t="str">
        <f t="shared" si="96"/>
        <v>T2 - 2025</v>
      </c>
      <c r="J201" s="129" t="str">
        <f t="shared" si="96"/>
        <v>T3 - 2025</v>
      </c>
      <c r="K201" s="129" t="str">
        <f t="shared" si="96"/>
        <v>T4 - 2025</v>
      </c>
      <c r="L201" s="140" t="str">
        <f t="shared" si="96"/>
        <v>T1 - 2026</v>
      </c>
      <c r="M201" s="10"/>
      <c r="O201" s="18"/>
    </row>
    <row r="202" spans="1:16" x14ac:dyDescent="0.3">
      <c r="B202" s="772" t="str">
        <f>B141</f>
        <v>Billes SAG - 5.0" (125mm) avec une tolérance de 5%</v>
      </c>
      <c r="C202" s="614"/>
      <c r="D202" s="614"/>
      <c r="E202" s="614"/>
      <c r="F202" s="614"/>
      <c r="G202" s="614"/>
      <c r="H202" s="614"/>
      <c r="I202" s="614"/>
      <c r="J202" s="614"/>
      <c r="K202" s="614"/>
      <c r="L202" s="773"/>
      <c r="M202" s="10"/>
    </row>
    <row r="203" spans="1:16" x14ac:dyDescent="0.3">
      <c r="B203" s="774"/>
      <c r="C203" s="620"/>
      <c r="D203" s="620"/>
      <c r="E203" s="620"/>
      <c r="F203" s="620"/>
      <c r="G203" s="620"/>
      <c r="H203" s="620"/>
      <c r="I203" s="620"/>
      <c r="J203" s="620"/>
      <c r="K203" s="620"/>
      <c r="L203" s="775"/>
      <c r="M203" s="10"/>
    </row>
    <row r="204" spans="1:16" x14ac:dyDescent="0.3">
      <c r="B204" s="735" t="str">
        <f>D$31</f>
        <v>tonnes</v>
      </c>
      <c r="C204" s="736"/>
      <c r="D204" s="736"/>
      <c r="E204" s="141"/>
      <c r="F204" s="141"/>
      <c r="G204" s="141"/>
      <c r="H204" s="141"/>
      <c r="I204" s="141"/>
      <c r="J204" s="141"/>
      <c r="K204" s="141"/>
      <c r="L204" s="142"/>
      <c r="M204" s="10"/>
    </row>
    <row r="205" spans="1:16" x14ac:dyDescent="0.3">
      <c r="B205" s="735" t="str">
        <f>D$32</f>
        <v>valeur de vente nette rendue (CAD)</v>
      </c>
      <c r="C205" s="736"/>
      <c r="D205" s="736"/>
      <c r="E205" s="141"/>
      <c r="F205" s="141"/>
      <c r="G205" s="141"/>
      <c r="H205" s="141"/>
      <c r="I205" s="141"/>
      <c r="J205" s="141"/>
      <c r="K205" s="141"/>
      <c r="L205" s="142"/>
      <c r="M205" s="10"/>
    </row>
    <row r="206" spans="1:16" x14ac:dyDescent="0.3">
      <c r="B206" s="735" t="str">
        <f>D$33</f>
        <v>$ / tonne</v>
      </c>
      <c r="C206" s="736"/>
      <c r="D206" s="736"/>
      <c r="E206" s="289" t="str">
        <f t="shared" ref="E206" si="97">IF(E204=0,"-",E205/E204)</f>
        <v>-</v>
      </c>
      <c r="F206" s="289" t="str">
        <f t="shared" ref="F206" si="98">IF(F204=0,"-",F205/F204)</f>
        <v>-</v>
      </c>
      <c r="G206" s="289" t="str">
        <f t="shared" ref="G206" si="99">IF(G204=0,"-",G205/G204)</f>
        <v>-</v>
      </c>
      <c r="H206" s="289" t="str">
        <f t="shared" ref="H206" si="100">IF(H204=0,"-",H205/H204)</f>
        <v>-</v>
      </c>
      <c r="I206" s="289" t="str">
        <f t="shared" ref="I206" si="101">IF(I204=0,"-",I205/I204)</f>
        <v>-</v>
      </c>
      <c r="J206" s="289" t="str">
        <f t="shared" ref="J206" si="102">IF(J204=0,"-",J205/J204)</f>
        <v>-</v>
      </c>
      <c r="K206" s="289" t="str">
        <f t="shared" ref="K206" si="103">IF(K204=0,"-",K205/K204)</f>
        <v>-</v>
      </c>
      <c r="L206" s="289" t="str">
        <f t="shared" ref="L206" si="104">IF(L204=0,"-",L205/L204)</f>
        <v>-</v>
      </c>
      <c r="M206" s="10"/>
    </row>
    <row r="207" spans="1:16" x14ac:dyDescent="0.3">
      <c r="B207" s="772" t="str">
        <f>B146</f>
        <v>Billes SAG - 5.25" (133mm) avec une tolérance de 5%</v>
      </c>
      <c r="C207" s="614"/>
      <c r="D207" s="614"/>
      <c r="E207" s="614"/>
      <c r="F207" s="614"/>
      <c r="G207" s="614"/>
      <c r="H207" s="614"/>
      <c r="I207" s="614"/>
      <c r="J207" s="614"/>
      <c r="K207" s="614"/>
      <c r="L207" s="773"/>
      <c r="M207" s="10"/>
    </row>
    <row r="208" spans="1:16" x14ac:dyDescent="0.3">
      <c r="B208" s="774"/>
      <c r="C208" s="620"/>
      <c r="D208" s="620"/>
      <c r="E208" s="620"/>
      <c r="F208" s="620"/>
      <c r="G208" s="620"/>
      <c r="H208" s="620"/>
      <c r="I208" s="620"/>
      <c r="J208" s="620"/>
      <c r="K208" s="620"/>
      <c r="L208" s="775"/>
      <c r="M208" s="10"/>
    </row>
    <row r="209" spans="2:13" x14ac:dyDescent="0.3">
      <c r="B209" s="735" t="str">
        <f>D$31</f>
        <v>tonnes</v>
      </c>
      <c r="C209" s="736"/>
      <c r="D209" s="736"/>
      <c r="E209" s="141"/>
      <c r="F209" s="141"/>
      <c r="G209" s="141"/>
      <c r="H209" s="141"/>
      <c r="I209" s="141"/>
      <c r="J209" s="141"/>
      <c r="K209" s="141"/>
      <c r="L209" s="142"/>
      <c r="M209" s="10"/>
    </row>
    <row r="210" spans="2:13" x14ac:dyDescent="0.3">
      <c r="B210" s="735" t="str">
        <f>D$32</f>
        <v>valeur de vente nette rendue (CAD)</v>
      </c>
      <c r="C210" s="736"/>
      <c r="D210" s="736"/>
      <c r="E210" s="141"/>
      <c r="F210" s="141"/>
      <c r="G210" s="141"/>
      <c r="H210" s="141"/>
      <c r="I210" s="141"/>
      <c r="J210" s="141"/>
      <c r="K210" s="141"/>
      <c r="L210" s="142"/>
      <c r="M210" s="10"/>
    </row>
    <row r="211" spans="2:13" x14ac:dyDescent="0.3">
      <c r="B211" s="735" t="str">
        <f>D$33</f>
        <v>$ / tonne</v>
      </c>
      <c r="C211" s="736"/>
      <c r="D211" s="736"/>
      <c r="E211" s="289" t="str">
        <f t="shared" ref="E211" si="105">IF(E209=0,"-",E210/E209)</f>
        <v>-</v>
      </c>
      <c r="F211" s="289" t="str">
        <f t="shared" ref="F211" si="106">IF(F209=0,"-",F210/F209)</f>
        <v>-</v>
      </c>
      <c r="G211" s="289" t="str">
        <f t="shared" ref="G211" si="107">IF(G209=0,"-",G210/G209)</f>
        <v>-</v>
      </c>
      <c r="H211" s="289" t="str">
        <f t="shared" ref="H211" si="108">IF(H209=0,"-",H210/H209)</f>
        <v>-</v>
      </c>
      <c r="I211" s="289" t="str">
        <f t="shared" ref="I211" si="109">IF(I209=0,"-",I210/I209)</f>
        <v>-</v>
      </c>
      <c r="J211" s="289" t="str">
        <f t="shared" ref="J211" si="110">IF(J209=0,"-",J210/J209)</f>
        <v>-</v>
      </c>
      <c r="K211" s="289" t="str">
        <f t="shared" ref="K211" si="111">IF(K209=0,"-",K210/K209)</f>
        <v>-</v>
      </c>
      <c r="L211" s="289" t="str">
        <f t="shared" ref="L211" si="112">IF(L209=0,"-",L210/L209)</f>
        <v>-</v>
      </c>
      <c r="M211" s="10"/>
    </row>
    <row r="212" spans="2:13" x14ac:dyDescent="0.3">
      <c r="B212" s="772" t="str">
        <f>B151</f>
        <v>Billes de taille moyenne - 2.5" (65mm) avec une tolérance de 5%</v>
      </c>
      <c r="C212" s="614"/>
      <c r="D212" s="614"/>
      <c r="E212" s="614"/>
      <c r="F212" s="614"/>
      <c r="G212" s="614"/>
      <c r="H212" s="614"/>
      <c r="I212" s="614"/>
      <c r="J212" s="614"/>
      <c r="K212" s="614"/>
      <c r="L212" s="773"/>
      <c r="M212" s="10"/>
    </row>
    <row r="213" spans="2:13" x14ac:dyDescent="0.3">
      <c r="B213" s="774"/>
      <c r="C213" s="620"/>
      <c r="D213" s="620"/>
      <c r="E213" s="620"/>
      <c r="F213" s="620"/>
      <c r="G213" s="620"/>
      <c r="H213" s="620"/>
      <c r="I213" s="620"/>
      <c r="J213" s="620"/>
      <c r="K213" s="620"/>
      <c r="L213" s="775"/>
      <c r="M213" s="10"/>
    </row>
    <row r="214" spans="2:13" x14ac:dyDescent="0.3">
      <c r="B214" s="735" t="str">
        <f>D$31</f>
        <v>tonnes</v>
      </c>
      <c r="C214" s="736"/>
      <c r="D214" s="736"/>
      <c r="E214" s="141"/>
      <c r="F214" s="141"/>
      <c r="G214" s="141"/>
      <c r="H214" s="141"/>
      <c r="I214" s="141"/>
      <c r="J214" s="141"/>
      <c r="K214" s="141"/>
      <c r="L214" s="142"/>
      <c r="M214" s="10"/>
    </row>
    <row r="215" spans="2:13" x14ac:dyDescent="0.3">
      <c r="B215" s="735" t="str">
        <f>D$32</f>
        <v>valeur de vente nette rendue (CAD)</v>
      </c>
      <c r="C215" s="736"/>
      <c r="D215" s="736"/>
      <c r="E215" s="141"/>
      <c r="F215" s="141"/>
      <c r="G215" s="141"/>
      <c r="H215" s="141"/>
      <c r="I215" s="141"/>
      <c r="J215" s="141"/>
      <c r="K215" s="141"/>
      <c r="L215" s="142"/>
      <c r="M215" s="10"/>
    </row>
    <row r="216" spans="2:13" x14ac:dyDescent="0.3">
      <c r="B216" s="735" t="str">
        <f>D$33</f>
        <v>$ / tonne</v>
      </c>
      <c r="C216" s="736"/>
      <c r="D216" s="736"/>
      <c r="E216" s="289" t="str">
        <f t="shared" ref="E216" si="113">IF(E214=0,"-",E215/E214)</f>
        <v>-</v>
      </c>
      <c r="F216" s="289" t="str">
        <f t="shared" ref="F216" si="114">IF(F214=0,"-",F215/F214)</f>
        <v>-</v>
      </c>
      <c r="G216" s="289" t="str">
        <f t="shared" ref="G216" si="115">IF(G214=0,"-",G215/G214)</f>
        <v>-</v>
      </c>
      <c r="H216" s="289" t="str">
        <f t="shared" ref="H216" si="116">IF(H214=0,"-",H215/H214)</f>
        <v>-</v>
      </c>
      <c r="I216" s="289" t="str">
        <f t="shared" ref="I216" si="117">IF(I214=0,"-",I215/I214)</f>
        <v>-</v>
      </c>
      <c r="J216" s="289" t="str">
        <f t="shared" ref="J216" si="118">IF(J214=0,"-",J215/J214)</f>
        <v>-</v>
      </c>
      <c r="K216" s="289" t="str">
        <f t="shared" ref="K216" si="119">IF(K214=0,"-",K215/K214)</f>
        <v>-</v>
      </c>
      <c r="L216" s="289" t="str">
        <f t="shared" ref="L216" si="120">IF(L214=0,"-",L215/L214)</f>
        <v>-</v>
      </c>
      <c r="M216" s="10"/>
    </row>
    <row r="217" spans="2:13" x14ac:dyDescent="0.3">
      <c r="B217" s="772" t="str">
        <f>B156</f>
        <v>Billes de taille moyenne - 3.5" (94mm) avec une tolérance de 5%</v>
      </c>
      <c r="C217" s="614"/>
      <c r="D217" s="614"/>
      <c r="E217" s="614"/>
      <c r="F217" s="614"/>
      <c r="G217" s="614"/>
      <c r="H217" s="614"/>
      <c r="I217" s="614"/>
      <c r="J217" s="614"/>
      <c r="K217" s="614"/>
      <c r="L217" s="773"/>
      <c r="M217" s="10"/>
    </row>
    <row r="218" spans="2:13" x14ac:dyDescent="0.3">
      <c r="B218" s="774"/>
      <c r="C218" s="620"/>
      <c r="D218" s="620"/>
      <c r="E218" s="620"/>
      <c r="F218" s="620"/>
      <c r="G218" s="620"/>
      <c r="H218" s="620"/>
      <c r="I218" s="620"/>
      <c r="J218" s="620"/>
      <c r="K218" s="620"/>
      <c r="L218" s="775"/>
      <c r="M218" s="10"/>
    </row>
    <row r="219" spans="2:13" x14ac:dyDescent="0.3">
      <c r="B219" s="735" t="str">
        <f>D$31</f>
        <v>tonnes</v>
      </c>
      <c r="C219" s="736"/>
      <c r="D219" s="736"/>
      <c r="E219" s="141"/>
      <c r="F219" s="141"/>
      <c r="G219" s="141"/>
      <c r="H219" s="141"/>
      <c r="I219" s="141"/>
      <c r="J219" s="141"/>
      <c r="K219" s="141"/>
      <c r="L219" s="142"/>
      <c r="M219" s="10"/>
    </row>
    <row r="220" spans="2:13" x14ac:dyDescent="0.3">
      <c r="B220" s="735" t="str">
        <f>D$32</f>
        <v>valeur de vente nette rendue (CAD)</v>
      </c>
      <c r="C220" s="736"/>
      <c r="D220" s="736"/>
      <c r="E220" s="141"/>
      <c r="F220" s="141"/>
      <c r="G220" s="141"/>
      <c r="H220" s="141"/>
      <c r="I220" s="141"/>
      <c r="J220" s="141"/>
      <c r="K220" s="141"/>
      <c r="L220" s="142"/>
      <c r="M220" s="10"/>
    </row>
    <row r="221" spans="2:13" x14ac:dyDescent="0.3">
      <c r="B221" s="735" t="str">
        <f>D$33</f>
        <v>$ / tonne</v>
      </c>
      <c r="C221" s="736"/>
      <c r="D221" s="736"/>
      <c r="E221" s="289" t="str">
        <f t="shared" ref="E221" si="121">IF(E219=0,"-",E220/E219)</f>
        <v>-</v>
      </c>
      <c r="F221" s="289" t="str">
        <f t="shared" ref="F221" si="122">IF(F219=0,"-",F220/F219)</f>
        <v>-</v>
      </c>
      <c r="G221" s="289" t="str">
        <f t="shared" ref="G221" si="123">IF(G219=0,"-",G220/G219)</f>
        <v>-</v>
      </c>
      <c r="H221" s="289" t="str">
        <f t="shared" ref="H221" si="124">IF(H219=0,"-",H220/H219)</f>
        <v>-</v>
      </c>
      <c r="I221" s="289" t="str">
        <f t="shared" ref="I221" si="125">IF(I219=0,"-",I220/I219)</f>
        <v>-</v>
      </c>
      <c r="J221" s="289" t="str">
        <f t="shared" ref="J221" si="126">IF(J219=0,"-",J220/J219)</f>
        <v>-</v>
      </c>
      <c r="K221" s="289" t="str">
        <f t="shared" ref="K221" si="127">IF(K219=0,"-",K220/K219)</f>
        <v>-</v>
      </c>
      <c r="L221" s="289" t="str">
        <f t="shared" ref="L221" si="128">IF(L219=0,"-",L220/L219)</f>
        <v>-</v>
      </c>
      <c r="M221" s="10"/>
    </row>
    <row r="222" spans="2:13" x14ac:dyDescent="0.3">
      <c r="B222" s="772" t="str">
        <f>B161</f>
        <v>Billes de rebroyeur - 1.0" (25mm) avec une tolérance de 5%</v>
      </c>
      <c r="C222" s="614"/>
      <c r="D222" s="614"/>
      <c r="E222" s="614"/>
      <c r="F222" s="614"/>
      <c r="G222" s="614"/>
      <c r="H222" s="614"/>
      <c r="I222" s="614"/>
      <c r="J222" s="614"/>
      <c r="K222" s="614"/>
      <c r="L222" s="773"/>
      <c r="M222" s="10"/>
    </row>
    <row r="223" spans="2:13" x14ac:dyDescent="0.3">
      <c r="B223" s="774"/>
      <c r="C223" s="620"/>
      <c r="D223" s="620"/>
      <c r="E223" s="620"/>
      <c r="F223" s="620"/>
      <c r="G223" s="620"/>
      <c r="H223" s="620"/>
      <c r="I223" s="620"/>
      <c r="J223" s="620"/>
      <c r="K223" s="620"/>
      <c r="L223" s="775"/>
      <c r="M223" s="10"/>
    </row>
    <row r="224" spans="2:13" x14ac:dyDescent="0.3">
      <c r="B224" s="735" t="str">
        <f>D$31</f>
        <v>tonnes</v>
      </c>
      <c r="C224" s="736"/>
      <c r="D224" s="736"/>
      <c r="E224" s="141"/>
      <c r="F224" s="141"/>
      <c r="G224" s="141"/>
      <c r="H224" s="141"/>
      <c r="I224" s="141"/>
      <c r="J224" s="141"/>
      <c r="K224" s="141"/>
      <c r="L224" s="142"/>
      <c r="M224" s="10"/>
    </row>
    <row r="225" spans="2:13" x14ac:dyDescent="0.3">
      <c r="B225" s="735" t="str">
        <f>D$32</f>
        <v>valeur de vente nette rendue (CAD)</v>
      </c>
      <c r="C225" s="736"/>
      <c r="D225" s="736"/>
      <c r="E225" s="141"/>
      <c r="F225" s="141"/>
      <c r="G225" s="141"/>
      <c r="H225" s="141"/>
      <c r="I225" s="141"/>
      <c r="J225" s="141"/>
      <c r="K225" s="141"/>
      <c r="L225" s="142"/>
      <c r="M225" s="10"/>
    </row>
    <row r="226" spans="2:13" x14ac:dyDescent="0.3">
      <c r="B226" s="735" t="str">
        <f>D$33</f>
        <v>$ / tonne</v>
      </c>
      <c r="C226" s="736"/>
      <c r="D226" s="736"/>
      <c r="E226" s="289" t="str">
        <f t="shared" ref="E226" si="129">IF(E224=0,"-",E225/E224)</f>
        <v>-</v>
      </c>
      <c r="F226" s="289" t="str">
        <f t="shared" ref="F226" si="130">IF(F224=0,"-",F225/F224)</f>
        <v>-</v>
      </c>
      <c r="G226" s="289" t="str">
        <f t="shared" ref="G226" si="131">IF(G224=0,"-",G225/G224)</f>
        <v>-</v>
      </c>
      <c r="H226" s="289" t="str">
        <f t="shared" ref="H226" si="132">IF(H224=0,"-",H225/H224)</f>
        <v>-</v>
      </c>
      <c r="I226" s="289" t="str">
        <f t="shared" ref="I226" si="133">IF(I224=0,"-",I225/I224)</f>
        <v>-</v>
      </c>
      <c r="J226" s="289" t="str">
        <f t="shared" ref="J226" si="134">IF(J224=0,"-",J225/J224)</f>
        <v>-</v>
      </c>
      <c r="K226" s="289" t="str">
        <f t="shared" ref="K226" si="135">IF(K224=0,"-",K225/K224)</f>
        <v>-</v>
      </c>
      <c r="L226" s="289" t="str">
        <f t="shared" ref="L226" si="136">IF(L224=0,"-",L225/L224)</f>
        <v>-</v>
      </c>
      <c r="M226" s="10"/>
    </row>
    <row r="227" spans="2:13" hidden="1" x14ac:dyDescent="0.3">
      <c r="B227" s="772" t="str">
        <f>B166</f>
        <v>BMP6</v>
      </c>
      <c r="C227" s="614"/>
      <c r="D227" s="614"/>
      <c r="E227" s="614"/>
      <c r="F227" s="614"/>
      <c r="G227" s="614"/>
      <c r="H227" s="614"/>
      <c r="I227" s="614"/>
      <c r="J227" s="614"/>
      <c r="K227" s="614"/>
      <c r="L227" s="773"/>
      <c r="M227" s="10"/>
    </row>
    <row r="228" spans="2:13" hidden="1" x14ac:dyDescent="0.3">
      <c r="B228" s="774"/>
      <c r="C228" s="620"/>
      <c r="D228" s="620"/>
      <c r="E228" s="620"/>
      <c r="F228" s="620"/>
      <c r="G228" s="620"/>
      <c r="H228" s="620"/>
      <c r="I228" s="620"/>
      <c r="J228" s="620"/>
      <c r="K228" s="620"/>
      <c r="L228" s="775"/>
      <c r="M228" s="10"/>
    </row>
    <row r="229" spans="2:13" hidden="1" x14ac:dyDescent="0.3">
      <c r="B229" s="735" t="str">
        <f>D$31</f>
        <v>tonnes</v>
      </c>
      <c r="C229" s="736"/>
      <c r="D229" s="736"/>
      <c r="E229" s="141"/>
      <c r="F229" s="141"/>
      <c r="G229" s="141"/>
      <c r="H229" s="141"/>
      <c r="I229" s="141"/>
      <c r="J229" s="141"/>
      <c r="K229" s="141"/>
      <c r="L229" s="142"/>
      <c r="M229" s="10"/>
    </row>
    <row r="230" spans="2:13" hidden="1" x14ac:dyDescent="0.3">
      <c r="B230" s="735" t="str">
        <f>D$32</f>
        <v>valeur de vente nette rendue (CAD)</v>
      </c>
      <c r="C230" s="736"/>
      <c r="D230" s="736"/>
      <c r="E230" s="141"/>
      <c r="F230" s="141"/>
      <c r="G230" s="141"/>
      <c r="H230" s="141"/>
      <c r="I230" s="141"/>
      <c r="J230" s="141"/>
      <c r="K230" s="141"/>
      <c r="L230" s="142"/>
      <c r="M230" s="10"/>
    </row>
    <row r="231" spans="2:13" hidden="1" x14ac:dyDescent="0.3">
      <c r="B231" s="735" t="str">
        <f>D$33</f>
        <v>$ / tonne</v>
      </c>
      <c r="C231" s="736"/>
      <c r="D231" s="736"/>
      <c r="E231" s="289" t="str">
        <f t="shared" ref="E231" si="137">IF(E229=0,"-",E230/E229)</f>
        <v>-</v>
      </c>
      <c r="F231" s="289" t="str">
        <f t="shared" ref="F231" si="138">IF(F229=0,"-",F230/F229)</f>
        <v>-</v>
      </c>
      <c r="G231" s="289" t="str">
        <f t="shared" ref="G231" si="139">IF(G229=0,"-",G230/G229)</f>
        <v>-</v>
      </c>
      <c r="H231" s="289" t="str">
        <f t="shared" ref="H231" si="140">IF(H229=0,"-",H230/H229)</f>
        <v>-</v>
      </c>
      <c r="I231" s="289" t="str">
        <f t="shared" ref="I231" si="141">IF(I229=0,"-",I230/I229)</f>
        <v>-</v>
      </c>
      <c r="J231" s="289" t="str">
        <f t="shared" ref="J231" si="142">IF(J229=0,"-",J230/J229)</f>
        <v>-</v>
      </c>
      <c r="K231" s="289" t="str">
        <f t="shared" ref="K231" si="143">IF(K229=0,"-",K230/K229)</f>
        <v>-</v>
      </c>
      <c r="L231" s="289" t="str">
        <f t="shared" ref="L231" si="144">IF(L229=0,"-",L230/L229)</f>
        <v>-</v>
      </c>
      <c r="M231" s="10"/>
    </row>
    <row r="232" spans="2:13" hidden="1" x14ac:dyDescent="0.3">
      <c r="B232" s="772" t="str">
        <f>B171</f>
        <v>BMP7</v>
      </c>
      <c r="C232" s="614"/>
      <c r="D232" s="614"/>
      <c r="E232" s="614"/>
      <c r="F232" s="614"/>
      <c r="G232" s="614"/>
      <c r="H232" s="614"/>
      <c r="I232" s="614"/>
      <c r="J232" s="614"/>
      <c r="K232" s="614"/>
      <c r="L232" s="773"/>
      <c r="M232" s="10"/>
    </row>
    <row r="233" spans="2:13" hidden="1" x14ac:dyDescent="0.3">
      <c r="B233" s="774"/>
      <c r="C233" s="620"/>
      <c r="D233" s="620"/>
      <c r="E233" s="620"/>
      <c r="F233" s="620"/>
      <c r="G233" s="620"/>
      <c r="H233" s="620"/>
      <c r="I233" s="620"/>
      <c r="J233" s="620"/>
      <c r="K233" s="620"/>
      <c r="L233" s="775"/>
      <c r="M233" s="10"/>
    </row>
    <row r="234" spans="2:13" hidden="1" x14ac:dyDescent="0.3">
      <c r="B234" s="735" t="str">
        <f>D$31</f>
        <v>tonnes</v>
      </c>
      <c r="C234" s="736"/>
      <c r="D234" s="736"/>
      <c r="E234" s="141"/>
      <c r="F234" s="141"/>
      <c r="G234" s="141"/>
      <c r="H234" s="141"/>
      <c r="I234" s="141"/>
      <c r="J234" s="141"/>
      <c r="K234" s="141"/>
      <c r="L234" s="142"/>
      <c r="M234" s="10"/>
    </row>
    <row r="235" spans="2:13" hidden="1" x14ac:dyDescent="0.3">
      <c r="B235" s="735" t="str">
        <f>D$32</f>
        <v>valeur de vente nette rendue (CAD)</v>
      </c>
      <c r="C235" s="736"/>
      <c r="D235" s="736"/>
      <c r="E235" s="141"/>
      <c r="F235" s="141"/>
      <c r="G235" s="141"/>
      <c r="H235" s="141"/>
      <c r="I235" s="141"/>
      <c r="J235" s="141"/>
      <c r="K235" s="141"/>
      <c r="L235" s="142"/>
      <c r="M235" s="10"/>
    </row>
    <row r="236" spans="2:13" hidden="1" x14ac:dyDescent="0.3">
      <c r="B236" s="735" t="str">
        <f>D$33</f>
        <v>$ / tonne</v>
      </c>
      <c r="C236" s="736"/>
      <c r="D236" s="736"/>
      <c r="E236" s="289" t="str">
        <f t="shared" ref="E236" si="145">IF(E234=0,"-",E235/E234)</f>
        <v>-</v>
      </c>
      <c r="F236" s="289" t="str">
        <f t="shared" ref="F236" si="146">IF(F234=0,"-",F235/F234)</f>
        <v>-</v>
      </c>
      <c r="G236" s="289" t="str">
        <f t="shared" ref="G236" si="147">IF(G234=0,"-",G235/G234)</f>
        <v>-</v>
      </c>
      <c r="H236" s="289" t="str">
        <f t="shared" ref="H236" si="148">IF(H234=0,"-",H235/H234)</f>
        <v>-</v>
      </c>
      <c r="I236" s="289" t="str">
        <f t="shared" ref="I236" si="149">IF(I234=0,"-",I235/I234)</f>
        <v>-</v>
      </c>
      <c r="J236" s="289" t="str">
        <f t="shared" ref="J236" si="150">IF(J234=0,"-",J235/J234)</f>
        <v>-</v>
      </c>
      <c r="K236" s="289" t="str">
        <f t="shared" ref="K236" si="151">IF(K234=0,"-",K235/K234)</f>
        <v>-</v>
      </c>
      <c r="L236" s="289" t="str">
        <f t="shared" ref="L236" si="152">IF(L234=0,"-",L235/L234)</f>
        <v>-</v>
      </c>
      <c r="M236" s="10"/>
    </row>
    <row r="237" spans="2:13" hidden="1" x14ac:dyDescent="0.3">
      <c r="B237" s="772" t="str">
        <f>B176</f>
        <v>BMP8</v>
      </c>
      <c r="C237" s="614"/>
      <c r="D237" s="614"/>
      <c r="E237" s="614"/>
      <c r="F237" s="614"/>
      <c r="G237" s="614"/>
      <c r="H237" s="614"/>
      <c r="I237" s="614"/>
      <c r="J237" s="614"/>
      <c r="K237" s="614"/>
      <c r="L237" s="773"/>
      <c r="M237" s="10"/>
    </row>
    <row r="238" spans="2:13" hidden="1" x14ac:dyDescent="0.3">
      <c r="B238" s="774"/>
      <c r="C238" s="620"/>
      <c r="D238" s="620"/>
      <c r="E238" s="620"/>
      <c r="F238" s="620"/>
      <c r="G238" s="620"/>
      <c r="H238" s="620"/>
      <c r="I238" s="620"/>
      <c r="J238" s="620"/>
      <c r="K238" s="620"/>
      <c r="L238" s="775"/>
      <c r="M238" s="10"/>
    </row>
    <row r="239" spans="2:13" hidden="1" x14ac:dyDescent="0.3">
      <c r="B239" s="735" t="str">
        <f>D$31</f>
        <v>tonnes</v>
      </c>
      <c r="C239" s="736"/>
      <c r="D239" s="736"/>
      <c r="E239" s="141"/>
      <c r="F239" s="141"/>
      <c r="G239" s="141"/>
      <c r="H239" s="141"/>
      <c r="I239" s="141"/>
      <c r="J239" s="141"/>
      <c r="K239" s="141"/>
      <c r="L239" s="142"/>
      <c r="M239" s="10"/>
    </row>
    <row r="240" spans="2:13" hidden="1" x14ac:dyDescent="0.3">
      <c r="B240" s="735" t="str">
        <f>D$32</f>
        <v>valeur de vente nette rendue (CAD)</v>
      </c>
      <c r="C240" s="736"/>
      <c r="D240" s="736"/>
      <c r="E240" s="141"/>
      <c r="F240" s="141"/>
      <c r="G240" s="141"/>
      <c r="H240" s="141"/>
      <c r="I240" s="141"/>
      <c r="J240" s="141"/>
      <c r="K240" s="141"/>
      <c r="L240" s="142"/>
      <c r="M240" s="10"/>
    </row>
    <row r="241" spans="1:19" hidden="1" x14ac:dyDescent="0.3">
      <c r="B241" s="735" t="str">
        <f>D$33</f>
        <v>$ / tonne</v>
      </c>
      <c r="C241" s="736"/>
      <c r="D241" s="736"/>
      <c r="E241" s="289" t="str">
        <f t="shared" ref="E241" si="153">IF(E239=0,"-",E240/E239)</f>
        <v>-</v>
      </c>
      <c r="F241" s="289" t="str">
        <f t="shared" ref="F241" si="154">IF(F239=0,"-",F240/F239)</f>
        <v>-</v>
      </c>
      <c r="G241" s="289" t="str">
        <f t="shared" ref="G241" si="155">IF(G239=0,"-",G240/G239)</f>
        <v>-</v>
      </c>
      <c r="H241" s="289" t="str">
        <f t="shared" ref="H241" si="156">IF(H239=0,"-",H240/H239)</f>
        <v>-</v>
      </c>
      <c r="I241" s="289" t="str">
        <f t="shared" ref="I241" si="157">IF(I239=0,"-",I240/I239)</f>
        <v>-</v>
      </c>
      <c r="J241" s="289" t="str">
        <f t="shared" ref="J241" si="158">IF(J239=0,"-",J240/J239)</f>
        <v>-</v>
      </c>
      <c r="K241" s="289" t="str">
        <f t="shared" ref="K241" si="159">IF(K239=0,"-",K240/K239)</f>
        <v>-</v>
      </c>
      <c r="L241" s="289" t="str">
        <f t="shared" ref="L241" si="160">IF(L239=0,"-",L240/L239)</f>
        <v>-</v>
      </c>
      <c r="M241" s="10"/>
    </row>
    <row r="242" spans="1:19" x14ac:dyDescent="0.3">
      <c r="B242" s="115"/>
      <c r="C242" s="116"/>
      <c r="D242" s="116"/>
      <c r="E242" s="29"/>
      <c r="F242" s="29"/>
      <c r="G242" s="29"/>
      <c r="H242" s="29"/>
      <c r="I242" s="29"/>
      <c r="J242" s="29"/>
      <c r="K242" s="29"/>
      <c r="L242" s="30"/>
      <c r="M242" s="10"/>
    </row>
    <row r="243" spans="1:19" x14ac:dyDescent="0.3">
      <c r="B243" s="500" t="str">
        <f>IF(Intro!$G$20="English",O243,P243)</f>
        <v>Dans le tableau ci-dessous, « Erreur » signifie que les ventes totales des produits de référence de votre entreprise dépassent les ventes totales d'importations de votre entreprise pour cette période. Par conséquent, veuillez modifier les données ci-dessus si nécessaire.</v>
      </c>
      <c r="C243" s="501"/>
      <c r="D243" s="501"/>
      <c r="E243" s="501"/>
      <c r="F243" s="501"/>
      <c r="G243" s="501"/>
      <c r="H243" s="501"/>
      <c r="I243" s="501"/>
      <c r="J243" s="501"/>
      <c r="K243" s="501"/>
      <c r="L243" s="502"/>
      <c r="M243" s="10"/>
      <c r="O243" s="10" t="s">
        <v>368</v>
      </c>
      <c r="P243" s="10" t="s">
        <v>437</v>
      </c>
      <c r="S243" s="38"/>
    </row>
    <row r="244" spans="1:19" x14ac:dyDescent="0.3">
      <c r="B244" s="500"/>
      <c r="C244" s="501"/>
      <c r="D244" s="501"/>
      <c r="E244" s="501"/>
      <c r="F244" s="501"/>
      <c r="G244" s="501"/>
      <c r="H244" s="501"/>
      <c r="I244" s="501"/>
      <c r="J244" s="501"/>
      <c r="K244" s="501"/>
      <c r="L244" s="502"/>
      <c r="M244" s="10"/>
      <c r="S244" s="38"/>
    </row>
    <row r="245" spans="1:19" x14ac:dyDescent="0.3">
      <c r="B245" s="61"/>
      <c r="C245" s="62"/>
      <c r="D245" s="62"/>
      <c r="E245" s="29"/>
      <c r="F245" s="29"/>
      <c r="G245" s="29"/>
      <c r="H245" s="29"/>
      <c r="I245" s="29"/>
      <c r="J245" s="29"/>
      <c r="K245" s="29"/>
      <c r="L245" s="30"/>
      <c r="M245" s="10"/>
      <c r="S245" s="38"/>
    </row>
    <row r="246" spans="1:19" ht="14.1" customHeight="1" x14ac:dyDescent="0.3">
      <c r="B246" s="763" t="str">
        <f>Variables!D62</f>
        <v>Vérification - volume</v>
      </c>
      <c r="C246" s="764"/>
      <c r="D246" s="764"/>
      <c r="E246" s="764"/>
      <c r="F246" s="765"/>
      <c r="G246" s="221">
        <f>G185</f>
        <v>2024</v>
      </c>
      <c r="H246" s="221">
        <f>H185</f>
        <v>2025</v>
      </c>
      <c r="I246" s="221" t="str">
        <f>I185</f>
        <v>T1 - 2026</v>
      </c>
      <c r="J246" s="291"/>
      <c r="K246" s="291"/>
      <c r="L246" s="292"/>
      <c r="M246" s="10"/>
      <c r="O246" s="18"/>
    </row>
    <row r="247" spans="1:19" ht="14.1" customHeight="1" x14ac:dyDescent="0.3">
      <c r="B247" s="760" t="str">
        <f>B204</f>
        <v>tonnes</v>
      </c>
      <c r="C247" s="761"/>
      <c r="D247" s="761"/>
      <c r="E247" s="761"/>
      <c r="F247" s="762"/>
      <c r="G247" s="232" t="str">
        <f>IF(SUM(E204:G204,E209:G209,E214:G214,E219:G219,E224:G224,E229:G229,E234:G234,E239:G239)&gt;SUM(H37,H69,H53),Variables!$D$63,Variables!$D$64)</f>
        <v>Correct</v>
      </c>
      <c r="H247" s="232" t="str">
        <f>IF(SUM(H204:K204,H209:K209,H214:K214,H219:K219,H224:K224,H229:K229,H234:K234,H239:K239)&gt;SUM(I37,I53,I69),Variables!$D$63,Variables!$D$64)</f>
        <v>Correct</v>
      </c>
      <c r="I247" s="232" t="str">
        <f>IF(SUM(L204,L209,L214,L219,L224,L229,L234,L239)&gt;SUM(K37,K53,K69),Variables!$D$63,Variables!$D$64)</f>
        <v>Correct</v>
      </c>
      <c r="J247" s="291"/>
      <c r="K247" s="291"/>
      <c r="L247" s="292"/>
      <c r="M247" s="10"/>
    </row>
    <row r="248" spans="1:19" ht="14.1" customHeight="1" x14ac:dyDescent="0.3">
      <c r="B248" s="782" t="str">
        <f>IF(Intro!$G$20="English",O248,P248)</f>
        <v>volume - total des ventes au Canada d'importations des produits de référence (Question 4)</v>
      </c>
      <c r="C248" s="783"/>
      <c r="D248" s="783"/>
      <c r="E248" s="783"/>
      <c r="F248" s="784"/>
      <c r="G248" s="236">
        <f>(SUM(E204:G204,E209:G209,E214:G214,E219:G219,E224:G224,E229:G229,E234:G234,E239:G239))</f>
        <v>0</v>
      </c>
      <c r="H248" s="236">
        <f>SUM(H204:K204,H209:K209,H214:K214,H219:K219,H224:K224,H229:K229,H234:K234,H239:K239)</f>
        <v>0</v>
      </c>
      <c r="I248" s="236">
        <f>SUM(L204,L209,L214,L219,L224,L229,L234,L239)</f>
        <v>0</v>
      </c>
      <c r="J248" s="291"/>
      <c r="K248" s="291"/>
      <c r="L248" s="292"/>
      <c r="M248" s="10"/>
      <c r="O248" s="10" t="s">
        <v>506</v>
      </c>
      <c r="P248" s="10" t="s">
        <v>508</v>
      </c>
    </row>
    <row r="249" spans="1:19" ht="14.1" customHeight="1" x14ac:dyDescent="0.3">
      <c r="B249" s="782" t="str">
        <f>IF(Intro!$G$20="English",O249,P249)</f>
        <v>volume - total des ventes au Canada d'importations (Question 1)</v>
      </c>
      <c r="C249" s="783"/>
      <c r="D249" s="783"/>
      <c r="E249" s="783"/>
      <c r="F249" s="784"/>
      <c r="G249" s="232">
        <f>H37</f>
        <v>0</v>
      </c>
      <c r="H249" s="232">
        <f>I37</f>
        <v>0</v>
      </c>
      <c r="I249" s="232">
        <f>K37</f>
        <v>0</v>
      </c>
      <c r="J249" s="291"/>
      <c r="K249" s="291"/>
      <c r="L249" s="292"/>
      <c r="M249" s="10"/>
      <c r="O249" s="10" t="s">
        <v>499</v>
      </c>
      <c r="P249" s="10" t="s">
        <v>501</v>
      </c>
    </row>
    <row r="250" spans="1:19" x14ac:dyDescent="0.3">
      <c r="B250" s="763" t="str">
        <f>Variables!D66</f>
        <v>Vérification - valeur</v>
      </c>
      <c r="C250" s="764"/>
      <c r="D250" s="764"/>
      <c r="E250" s="764"/>
      <c r="F250" s="765"/>
      <c r="G250" s="221">
        <f>G246</f>
        <v>2024</v>
      </c>
      <c r="H250" s="221">
        <f t="shared" ref="H250:I250" si="161">H246</f>
        <v>2025</v>
      </c>
      <c r="I250" s="221" t="str">
        <f t="shared" si="161"/>
        <v>T1 - 2026</v>
      </c>
      <c r="J250" s="291"/>
      <c r="K250" s="291"/>
      <c r="L250" s="292"/>
      <c r="M250" s="10"/>
    </row>
    <row r="251" spans="1:19" ht="14.1" customHeight="1" x14ac:dyDescent="0.3">
      <c r="B251" s="760" t="str">
        <f>B205</f>
        <v>valeur de vente nette rendue (CAD)</v>
      </c>
      <c r="C251" s="761"/>
      <c r="D251" s="761"/>
      <c r="E251" s="761"/>
      <c r="F251" s="762"/>
      <c r="G251" s="232" t="str">
        <f>IF(SUM(E205:G205,E210:G210,E215:G215,E220:G220,E225:G225,E230:G230,E235:G235,E240:G240)&gt;SUM(H38,H54,H70),Variables!$D$63,Variables!$D$64)</f>
        <v>Correct</v>
      </c>
      <c r="H251" s="232" t="str">
        <f>IF(SUM(H205:K205,H210:K210,H215:K215,H220:K220,H225:K225,H230:K230,H235:K235,H240:K240)&gt;SUM(I38,I54,I70),Variables!$D$63,Variables!$D$64)</f>
        <v>Correct</v>
      </c>
      <c r="I251" s="232" t="str">
        <f>IF(SUM(L205,L210,L215,L220,L225,L230,L235,L240)&gt;SUM(K38,K54,K70),Variables!$D$63,Variables!$D$64)</f>
        <v>Correct</v>
      </c>
      <c r="J251" s="291"/>
      <c r="K251" s="291"/>
      <c r="L251" s="292"/>
      <c r="M251" s="10"/>
    </row>
    <row r="252" spans="1:19" ht="14.1" customHeight="1" x14ac:dyDescent="0.3">
      <c r="B252" s="782" t="str">
        <f>IF(Intro!$G$20="English",O252,P252)</f>
        <v>valeur - total des ventes au Canada d'importations des produits de référence (Question 4)</v>
      </c>
      <c r="C252" s="783"/>
      <c r="D252" s="783"/>
      <c r="E252" s="783"/>
      <c r="F252" s="784"/>
      <c r="G252" s="236">
        <f>SUM(E205:G205,E210:G210,E215:G215,E220:G220,E225:G225,E230:G230,E235:G235,E240:G240)</f>
        <v>0</v>
      </c>
      <c r="H252" s="236">
        <f>SUM(H205:K205,H210:K210,H215:K215,H220:K220,H225:K225,H230:K230,H235:K235,H240:K240)</f>
        <v>0</v>
      </c>
      <c r="I252" s="236">
        <f>SUM(L205,L210,L215,L220,L225,L230,L235,L240)</f>
        <v>0</v>
      </c>
      <c r="J252" s="291"/>
      <c r="K252" s="291"/>
      <c r="L252" s="292"/>
      <c r="M252" s="10"/>
      <c r="O252" s="10" t="s">
        <v>507</v>
      </c>
      <c r="P252" s="10" t="s">
        <v>509</v>
      </c>
    </row>
    <row r="253" spans="1:19" ht="14.1" customHeight="1" x14ac:dyDescent="0.3">
      <c r="B253" s="782" t="str">
        <f>IF(Intro!$G$20="English",O253,P253)</f>
        <v>valeur - total des ventes au Canada d'importations (Question 1)</v>
      </c>
      <c r="C253" s="783"/>
      <c r="D253" s="783"/>
      <c r="E253" s="783"/>
      <c r="F253" s="784"/>
      <c r="G253" s="232">
        <f>H38</f>
        <v>0</v>
      </c>
      <c r="H253" s="232">
        <f>I38</f>
        <v>0</v>
      </c>
      <c r="I253" s="232">
        <f>K38</f>
        <v>0</v>
      </c>
      <c r="J253" s="291"/>
      <c r="K253" s="291"/>
      <c r="L253" s="292"/>
      <c r="M253" s="10"/>
      <c r="O253" s="10" t="s">
        <v>505</v>
      </c>
      <c r="P253" s="10" t="s">
        <v>503</v>
      </c>
    </row>
    <row r="254" spans="1:19" x14ac:dyDescent="0.3">
      <c r="B254" s="72"/>
      <c r="C254" s="69"/>
      <c r="D254" s="69"/>
      <c r="E254" s="69"/>
      <c r="F254" s="69"/>
      <c r="G254" s="69"/>
      <c r="H254" s="69"/>
      <c r="I254" s="69"/>
      <c r="J254" s="69"/>
      <c r="K254" s="69"/>
      <c r="L254" s="70"/>
      <c r="M254" s="10"/>
    </row>
    <row r="255" spans="1:19" s="44" customFormat="1" x14ac:dyDescent="0.3">
      <c r="A255" s="93"/>
      <c r="B255" s="4"/>
      <c r="C255" s="4"/>
      <c r="D255" s="77"/>
      <c r="E255" s="77"/>
      <c r="F255" s="77"/>
      <c r="G255" s="77"/>
      <c r="H255" s="77"/>
      <c r="I255" s="77"/>
      <c r="J255" s="77"/>
      <c r="K255" s="77"/>
      <c r="L255" s="77"/>
      <c r="N255" s="78"/>
    </row>
    <row r="256" spans="1:19" x14ac:dyDescent="0.3">
      <c r="B256" s="506" t="str">
        <f>IF(Intro!$G$20="English",O256,P256)</f>
        <v>DONNÉES SUR LES IMPORTATIONS POUR LA PÉRIODE D'ENQUÊTE ANTIDUMPING DE L'ASFC</v>
      </c>
      <c r="C256" s="507"/>
      <c r="D256" s="507"/>
      <c r="E256" s="507"/>
      <c r="F256" s="507"/>
      <c r="G256" s="507"/>
      <c r="H256" s="507"/>
      <c r="I256" s="507"/>
      <c r="J256" s="507"/>
      <c r="K256" s="507"/>
      <c r="L256" s="508"/>
      <c r="M256" s="10"/>
      <c r="O256" s="107" t="s">
        <v>336</v>
      </c>
      <c r="P256" s="107" t="s">
        <v>337</v>
      </c>
    </row>
    <row r="257" spans="1:16" s="11" customFormat="1" x14ac:dyDescent="0.3">
      <c r="A257" s="7"/>
      <c r="B257" s="647" t="s">
        <v>18</v>
      </c>
      <c r="C257" s="648"/>
      <c r="D257" s="648"/>
      <c r="E257" s="648"/>
      <c r="F257" s="648"/>
      <c r="G257" s="648"/>
      <c r="H257" s="648"/>
      <c r="I257" s="648"/>
      <c r="J257" s="648"/>
      <c r="K257" s="648"/>
      <c r="L257" s="649"/>
      <c r="M257" s="73"/>
      <c r="O257" s="10"/>
    </row>
    <row r="258" spans="1:16" x14ac:dyDescent="0.3">
      <c r="B258" s="16"/>
      <c r="C258" s="35"/>
      <c r="D258" s="35"/>
      <c r="E258" s="36"/>
      <c r="F258" s="36"/>
      <c r="G258" s="36"/>
      <c r="H258" s="36"/>
      <c r="I258" s="36"/>
      <c r="J258" s="36"/>
      <c r="K258" s="36"/>
      <c r="L258" s="17"/>
      <c r="M258" s="10"/>
    </row>
    <row r="259" spans="1:16" x14ac:dyDescent="0.3">
      <c r="B259" s="503" t="str">
        <f>IF(Intro!$G$20="English",O259,P259)</f>
        <v>Indiquez le volume et la valeur des importations pendant la période d'enquête de dumping de l'ASFC :</v>
      </c>
      <c r="C259" s="504"/>
      <c r="D259" s="504"/>
      <c r="E259" s="504"/>
      <c r="F259" s="504"/>
      <c r="G259" s="504"/>
      <c r="H259" s="504"/>
      <c r="I259" s="504"/>
      <c r="J259" s="504"/>
      <c r="K259" s="504"/>
      <c r="L259" s="505"/>
      <c r="M259" s="10"/>
      <c r="O259" s="18" t="s">
        <v>198</v>
      </c>
      <c r="P259" s="10" t="s">
        <v>199</v>
      </c>
    </row>
    <row r="260" spans="1:16" x14ac:dyDescent="0.3">
      <c r="B260" s="61"/>
      <c r="C260" s="62"/>
      <c r="D260" s="35"/>
      <c r="E260" s="36"/>
      <c r="F260" s="36"/>
      <c r="G260" s="36"/>
      <c r="H260" s="36"/>
      <c r="I260" s="36"/>
      <c r="J260" s="36"/>
      <c r="K260" s="36"/>
      <c r="L260" s="17"/>
      <c r="M260" s="10"/>
      <c r="O260" s="18"/>
    </row>
    <row r="261" spans="1:16" ht="14.4" customHeight="1" x14ac:dyDescent="0.3">
      <c r="B261" s="48"/>
      <c r="C261" s="45"/>
      <c r="D261" s="35"/>
      <c r="E261" s="10"/>
      <c r="F261" s="860" t="str">
        <f>IF(Intro!$G$20="English",Variables!B39,Variables!C39)</f>
        <v>1 octobre 2024 - 30 septembre 2025</v>
      </c>
      <c r="G261" s="860"/>
      <c r="H261" s="860"/>
      <c r="I261" s="291"/>
      <c r="J261" s="291"/>
      <c r="K261" s="291"/>
      <c r="L261" s="292"/>
      <c r="M261" s="10"/>
      <c r="O261" s="47"/>
      <c r="P261" s="47"/>
    </row>
    <row r="262" spans="1:16" x14ac:dyDescent="0.3">
      <c r="B262" s="540" t="str">
        <f>IF(Intro!$G$20="English",O262,P262)</f>
        <v>Importations</v>
      </c>
      <c r="C262" s="736" t="str">
        <f>D27</f>
        <v>tonnes</v>
      </c>
      <c r="D262" s="736"/>
      <c r="E262" s="859"/>
      <c r="F262" s="861"/>
      <c r="G262" s="861"/>
      <c r="H262" s="861"/>
      <c r="I262" s="291"/>
      <c r="J262" s="291"/>
      <c r="K262" s="291"/>
      <c r="L262" s="292"/>
      <c r="M262" s="10"/>
      <c r="O262" s="10" t="s">
        <v>91</v>
      </c>
      <c r="P262" s="10" t="s">
        <v>169</v>
      </c>
    </row>
    <row r="263" spans="1:16" x14ac:dyDescent="0.3">
      <c r="B263" s="540"/>
      <c r="C263" s="736" t="str">
        <f>D28</f>
        <v>valeur d'achat nette rendue (CAD)</v>
      </c>
      <c r="D263" s="736"/>
      <c r="E263" s="859"/>
      <c r="F263" s="861"/>
      <c r="G263" s="861"/>
      <c r="H263" s="861"/>
      <c r="I263" s="291"/>
      <c r="J263" s="291"/>
      <c r="K263" s="291"/>
      <c r="L263" s="292"/>
      <c r="M263" s="10"/>
    </row>
    <row r="264" spans="1:16" x14ac:dyDescent="0.3">
      <c r="B264" s="540"/>
      <c r="C264" s="736" t="str">
        <f>D29</f>
        <v>$ / tonne</v>
      </c>
      <c r="D264" s="736"/>
      <c r="E264" s="859"/>
      <c r="F264" s="862" t="str">
        <f>IF(F262=0,"-",F263/F262)</f>
        <v>-</v>
      </c>
      <c r="G264" s="862"/>
      <c r="H264" s="862"/>
      <c r="I264" s="291"/>
      <c r="J264" s="291"/>
      <c r="K264" s="291"/>
      <c r="L264" s="292"/>
      <c r="M264" s="10"/>
    </row>
    <row r="265" spans="1:16" x14ac:dyDescent="0.3">
      <c r="B265" s="46"/>
      <c r="C265" s="64"/>
      <c r="D265" s="64"/>
      <c r="E265" s="34"/>
      <c r="F265" s="34"/>
      <c r="G265" s="34"/>
      <c r="H265" s="34"/>
      <c r="I265" s="34"/>
      <c r="J265" s="34"/>
      <c r="K265" s="34"/>
      <c r="L265" s="37"/>
      <c r="M265" s="10"/>
    </row>
    <row r="266" spans="1:16" s="44" customFormat="1" x14ac:dyDescent="0.3">
      <c r="A266" s="93"/>
      <c r="B266" s="4"/>
      <c r="C266" s="4"/>
      <c r="D266" s="77"/>
      <c r="E266" s="77"/>
      <c r="F266" s="77"/>
      <c r="G266" s="77"/>
      <c r="H266" s="77"/>
      <c r="I266" s="77"/>
      <c r="J266" s="77"/>
      <c r="K266" s="77"/>
      <c r="L266" s="77"/>
      <c r="N266" s="78"/>
    </row>
    <row r="267" spans="1:16" x14ac:dyDescent="0.3">
      <c r="B267" s="506" t="str">
        <f>UPPER(IF(Intro!$G$20="English",O267,P267))</f>
        <v>DONNÉES SUR LES IMPORTATIONS POUR L'ANALYSE DES IMPORTATIONS MASSIVES</v>
      </c>
      <c r="C267" s="507"/>
      <c r="D267" s="507"/>
      <c r="E267" s="507"/>
      <c r="F267" s="507"/>
      <c r="G267" s="507"/>
      <c r="H267" s="507"/>
      <c r="I267" s="507"/>
      <c r="J267" s="507"/>
      <c r="K267" s="507"/>
      <c r="L267" s="508"/>
      <c r="M267" s="10"/>
      <c r="O267" s="107" t="s">
        <v>338</v>
      </c>
      <c r="P267" s="107" t="s">
        <v>438</v>
      </c>
    </row>
    <row r="268" spans="1:16" s="11" customFormat="1" x14ac:dyDescent="0.3">
      <c r="A268" s="7"/>
      <c r="B268" s="647" t="s">
        <v>19</v>
      </c>
      <c r="C268" s="648"/>
      <c r="D268" s="648"/>
      <c r="E268" s="648"/>
      <c r="F268" s="648"/>
      <c r="G268" s="648"/>
      <c r="H268" s="648"/>
      <c r="I268" s="648"/>
      <c r="J268" s="648"/>
      <c r="K268" s="648"/>
      <c r="L268" s="649"/>
      <c r="M268" s="73"/>
      <c r="O268" s="10"/>
    </row>
    <row r="269" spans="1:16" x14ac:dyDescent="0.3">
      <c r="B269" s="16"/>
      <c r="C269" s="35"/>
      <c r="D269" s="35"/>
      <c r="E269" s="36"/>
      <c r="F269" s="36"/>
      <c r="G269" s="36"/>
      <c r="H269" s="36"/>
      <c r="I269" s="36"/>
      <c r="J269" s="36"/>
      <c r="K269" s="36"/>
      <c r="L269" s="17"/>
      <c r="M269" s="10"/>
    </row>
    <row r="270" spans="1:16" x14ac:dyDescent="0.3">
      <c r="B270" s="503" t="str">
        <f>IF(Intro!$G$20="English",O270,P270)</f>
        <v>Indiquez le volume des importations et le stock de clôture au Canada des marchandises provenant de l'exportateur décrit ci-dessus :</v>
      </c>
      <c r="C270" s="504"/>
      <c r="D270" s="504"/>
      <c r="E270" s="504"/>
      <c r="F270" s="504"/>
      <c r="G270" s="504"/>
      <c r="H270" s="504"/>
      <c r="I270" s="504"/>
      <c r="J270" s="504"/>
      <c r="K270" s="504"/>
      <c r="L270" s="505"/>
      <c r="M270" s="10"/>
      <c r="O270" s="18" t="s">
        <v>193</v>
      </c>
      <c r="P270" s="10" t="s">
        <v>440</v>
      </c>
    </row>
    <row r="271" spans="1:16" x14ac:dyDescent="0.3">
      <c r="B271" s="61"/>
      <c r="C271" s="62"/>
      <c r="D271" s="35"/>
      <c r="E271" s="36"/>
      <c r="F271" s="36"/>
      <c r="G271" s="36"/>
      <c r="H271" s="36"/>
      <c r="I271" s="36"/>
      <c r="J271" s="36"/>
      <c r="K271" s="36"/>
      <c r="L271" s="17"/>
      <c r="M271" s="10"/>
      <c r="O271" s="18"/>
    </row>
    <row r="272" spans="1:16" x14ac:dyDescent="0.3">
      <c r="B272" s="61"/>
      <c r="C272" s="62"/>
      <c r="D272" s="35"/>
      <c r="E272" s="223" t="str">
        <f>H201</f>
        <v>T1 - 2025</v>
      </c>
      <c r="F272" s="279" t="str">
        <f>I201</f>
        <v>T2 - 2025</v>
      </c>
      <c r="G272" s="279" t="str">
        <f>J201</f>
        <v>T3 - 2025</v>
      </c>
      <c r="H272" s="279" t="str">
        <f>K201</f>
        <v>T4 - 2025</v>
      </c>
      <c r="I272" s="490" t="str">
        <f>L201</f>
        <v>T1 - 2026</v>
      </c>
      <c r="J272" s="36"/>
      <c r="K272" s="36"/>
      <c r="L272" s="17"/>
      <c r="M272" s="10"/>
      <c r="O272" s="18"/>
    </row>
    <row r="273" spans="1:19" x14ac:dyDescent="0.3">
      <c r="B273" s="750" t="str">
        <f>B262</f>
        <v>Importations</v>
      </c>
      <c r="C273" s="751"/>
      <c r="D273" s="128" t="str">
        <f>C262</f>
        <v>tonnes</v>
      </c>
      <c r="E273" s="227"/>
      <c r="F273" s="227"/>
      <c r="G273" s="227"/>
      <c r="H273" s="227"/>
      <c r="I273" s="227"/>
      <c r="J273" s="36"/>
      <c r="K273" s="36"/>
      <c r="L273" s="17"/>
      <c r="M273" s="10"/>
    </row>
    <row r="274" spans="1:19" x14ac:dyDescent="0.3">
      <c r="B274" s="750" t="str">
        <f>IF(Intro!$G$20="English",O274,P274)</f>
        <v>Stock de clôture</v>
      </c>
      <c r="C274" s="751"/>
      <c r="D274" s="128" t="str">
        <f>C262</f>
        <v>tonnes</v>
      </c>
      <c r="E274" s="227"/>
      <c r="F274" s="227"/>
      <c r="G274" s="227"/>
      <c r="H274" s="227"/>
      <c r="I274" s="227"/>
      <c r="J274" s="36"/>
      <c r="K274" s="36"/>
      <c r="L274" s="17"/>
      <c r="M274" s="10"/>
      <c r="O274" s="10" t="s">
        <v>194</v>
      </c>
      <c r="P274" s="10" t="s">
        <v>439</v>
      </c>
    </row>
    <row r="275" spans="1:19" x14ac:dyDescent="0.3">
      <c r="B275" s="273"/>
      <c r="C275" s="274"/>
      <c r="D275" s="35"/>
      <c r="E275" s="36"/>
      <c r="F275" s="36"/>
      <c r="G275" s="36"/>
      <c r="H275" s="36"/>
      <c r="I275" s="36"/>
      <c r="J275" s="36"/>
      <c r="K275" s="36"/>
      <c r="L275" s="17"/>
      <c r="M275" s="10"/>
      <c r="O275" s="18"/>
    </row>
    <row r="276" spans="1:19" x14ac:dyDescent="0.3">
      <c r="B276" s="273"/>
      <c r="C276" s="274"/>
      <c r="D276" s="35"/>
      <c r="E276" s="294">
        <f>Variables!B45</f>
        <v>45748</v>
      </c>
      <c r="F276" s="36"/>
      <c r="G276" s="294">
        <f>Variables!C45</f>
        <v>45901</v>
      </c>
      <c r="H276" s="36"/>
      <c r="I276" s="294">
        <f>Variables!D45</f>
        <v>46113</v>
      </c>
      <c r="K276" s="36"/>
      <c r="L276" s="17"/>
      <c r="M276" s="10"/>
      <c r="O276" s="18"/>
    </row>
    <row r="277" spans="1:19" x14ac:dyDescent="0.3">
      <c r="B277" s="750" t="str">
        <f>B273</f>
        <v>Importations</v>
      </c>
      <c r="C277" s="751"/>
      <c r="D277" s="281" t="str">
        <f>D273</f>
        <v>tonnes</v>
      </c>
      <c r="E277" s="227"/>
      <c r="F277" s="36"/>
      <c r="G277" s="227"/>
      <c r="H277" s="36"/>
      <c r="I277" s="227"/>
      <c r="K277" s="36"/>
      <c r="L277" s="17"/>
      <c r="M277" s="10"/>
    </row>
    <row r="278" spans="1:19" x14ac:dyDescent="0.3">
      <c r="B278" s="750" t="str">
        <f>IF(Intro!$G$20="English",O278,P278)</f>
        <v>Stock de clôture</v>
      </c>
      <c r="C278" s="751"/>
      <c r="D278" s="281" t="str">
        <f>D274</f>
        <v>tonnes</v>
      </c>
      <c r="E278" s="227"/>
      <c r="F278" s="36"/>
      <c r="G278" s="227"/>
      <c r="H278" s="36"/>
      <c r="I278" s="227"/>
      <c r="K278" s="36"/>
      <c r="L278" s="17"/>
      <c r="M278" s="10"/>
      <c r="O278" s="10" t="s">
        <v>194</v>
      </c>
      <c r="P278" s="10" t="s">
        <v>439</v>
      </c>
    </row>
    <row r="279" spans="1:19" x14ac:dyDescent="0.3">
      <c r="B279" s="218"/>
      <c r="C279" s="219"/>
      <c r="D279" s="219"/>
      <c r="E279" s="29"/>
      <c r="F279" s="29"/>
      <c r="G279" s="29"/>
      <c r="H279" s="29"/>
      <c r="I279" s="36"/>
      <c r="J279" s="29"/>
      <c r="K279" s="29"/>
      <c r="L279" s="30"/>
      <c r="M279" s="10"/>
    </row>
    <row r="280" spans="1:19" x14ac:dyDescent="0.3">
      <c r="B280" s="500" t="str">
        <f>IF(Intro!$G$20="English",O280,P280)</f>
        <v>Dans le tableau ci-dessous, « Erreur » signifie que la somme des importations trimestrielles déclarées ci-dessus dépasse les importations annuelles déclarées à la question 1. Par conséquent, veuillez modifier les données si nécessaire.</v>
      </c>
      <c r="C280" s="501"/>
      <c r="D280" s="501"/>
      <c r="E280" s="501"/>
      <c r="F280" s="501"/>
      <c r="G280" s="501"/>
      <c r="H280" s="501"/>
      <c r="I280" s="501"/>
      <c r="J280" s="501"/>
      <c r="K280" s="501"/>
      <c r="L280" s="502"/>
      <c r="M280" s="10"/>
      <c r="O280" s="10" t="s">
        <v>516</v>
      </c>
      <c r="P280" s="10" t="s">
        <v>517</v>
      </c>
      <c r="S280" s="38"/>
    </row>
    <row r="281" spans="1:19" x14ac:dyDescent="0.3">
      <c r="B281" s="500"/>
      <c r="C281" s="501"/>
      <c r="D281" s="501"/>
      <c r="E281" s="501"/>
      <c r="F281" s="501"/>
      <c r="G281" s="501"/>
      <c r="H281" s="501"/>
      <c r="I281" s="501"/>
      <c r="J281" s="501"/>
      <c r="K281" s="501"/>
      <c r="L281" s="502"/>
      <c r="M281" s="10"/>
      <c r="S281" s="38"/>
    </row>
    <row r="282" spans="1:19" x14ac:dyDescent="0.3">
      <c r="B282" s="215"/>
      <c r="C282" s="216"/>
      <c r="D282" s="216"/>
      <c r="E282" s="216"/>
      <c r="F282" s="216"/>
      <c r="G282" s="216"/>
      <c r="H282" s="216"/>
      <c r="I282" s="216"/>
      <c r="J282" s="216"/>
      <c r="K282" s="216"/>
      <c r="L282" s="217"/>
      <c r="M282" s="10"/>
      <c r="S282" s="38"/>
    </row>
    <row r="283" spans="1:19" x14ac:dyDescent="0.3">
      <c r="B283" s="237"/>
      <c r="C283" s="224"/>
      <c r="D283" s="238"/>
      <c r="E283" s="45"/>
      <c r="F283" s="221">
        <f>G283-1</f>
        <v>2025</v>
      </c>
      <c r="G283" s="221">
        <f>Variables!B8</f>
        <v>2026</v>
      </c>
      <c r="H283" s="295"/>
      <c r="I283" s="291"/>
      <c r="J283" s="291"/>
      <c r="K283" s="291"/>
      <c r="L283" s="296"/>
      <c r="M283" s="10"/>
      <c r="O283" s="18"/>
    </row>
    <row r="284" spans="1:19" ht="14.85" customHeight="1" x14ac:dyDescent="0.3">
      <c r="B284" s="237"/>
      <c r="C284" s="243"/>
      <c r="D284" s="785" t="str">
        <f>B246</f>
        <v>Vérification - volume</v>
      </c>
      <c r="E284" s="786"/>
      <c r="F284" s="232" t="str">
        <f>IF(SUM(E273:H273)&gt;SUM(I43,I59,I27),Variables!$D$63,Variables!$D$64)</f>
        <v>Correct</v>
      </c>
      <c r="G284" s="232" t="str">
        <f>IF(SUM(I273)&gt;SUM(K27,K43,K59),Variables!$D$63,Variables!$D$64)</f>
        <v>Correct</v>
      </c>
      <c r="H284" s="295"/>
      <c r="I284" s="291"/>
      <c r="J284" s="291"/>
      <c r="K284" s="291"/>
      <c r="L284" s="296"/>
      <c r="M284" s="10"/>
    </row>
    <row r="285" spans="1:19" s="44" customFormat="1" x14ac:dyDescent="0.3">
      <c r="A285" s="93"/>
      <c r="B285" s="239"/>
      <c r="C285" s="240"/>
      <c r="D285" s="241"/>
      <c r="E285" s="241"/>
      <c r="F285" s="241"/>
      <c r="G285" s="241"/>
      <c r="H285" s="241"/>
      <c r="I285" s="241"/>
      <c r="J285" s="241"/>
      <c r="K285" s="241"/>
      <c r="L285" s="242"/>
      <c r="N285" s="78"/>
    </row>
    <row r="286" spans="1:19" s="11" customFormat="1" x14ac:dyDescent="0.3">
      <c r="A286" s="7"/>
      <c r="B286" s="21" t="s">
        <v>20</v>
      </c>
      <c r="C286" s="22"/>
      <c r="D286" s="22"/>
      <c r="E286" s="23"/>
      <c r="F286" s="23"/>
      <c r="G286" s="23"/>
      <c r="H286" s="23"/>
      <c r="I286" s="23"/>
      <c r="J286" s="23"/>
      <c r="K286" s="23"/>
      <c r="L286" s="24"/>
      <c r="M286" s="73"/>
    </row>
    <row r="287" spans="1:19" s="38" customFormat="1" x14ac:dyDescent="0.3">
      <c r="A287" s="49"/>
      <c r="B287" s="53"/>
      <c r="C287" s="94"/>
      <c r="D287" s="94"/>
      <c r="E287" s="94"/>
      <c r="F287" s="94"/>
      <c r="G287" s="94"/>
      <c r="H287" s="94"/>
      <c r="I287" s="94"/>
      <c r="J287" s="94"/>
      <c r="K287" s="94"/>
      <c r="L287" s="54"/>
      <c r="O287" s="10"/>
      <c r="P287" s="10"/>
      <c r="Q287" s="10"/>
      <c r="R287" s="10"/>
    </row>
    <row r="288" spans="1:19" s="38" customFormat="1" x14ac:dyDescent="0.3">
      <c r="A288" s="49"/>
      <c r="B288" s="500" t="str">
        <f>IF(Intro!$G$20="English",O288,P288)</f>
        <v>Décrivez tous les facteurs (par exemple, les retards d’expédition, la saisonnalité, etc.) qui pourraient expliquer la tendance générale des volumes d’importation trimestriels et des stocks finals de votre entreprise, comme indiqué dans la question 6.</v>
      </c>
      <c r="C288" s="501"/>
      <c r="D288" s="501"/>
      <c r="E288" s="501"/>
      <c r="F288" s="501"/>
      <c r="G288" s="501"/>
      <c r="H288" s="501"/>
      <c r="I288" s="501"/>
      <c r="J288" s="501"/>
      <c r="K288" s="501"/>
      <c r="L288" s="502"/>
      <c r="O288" s="10" t="s">
        <v>380</v>
      </c>
      <c r="P288" s="10" t="s">
        <v>381</v>
      </c>
      <c r="Q288" s="10"/>
      <c r="R288" s="10"/>
    </row>
    <row r="289" spans="1:18" s="38" customFormat="1" x14ac:dyDescent="0.3">
      <c r="A289" s="49"/>
      <c r="B289" s="500"/>
      <c r="C289" s="501"/>
      <c r="D289" s="501"/>
      <c r="E289" s="501"/>
      <c r="F289" s="501"/>
      <c r="G289" s="501"/>
      <c r="H289" s="501"/>
      <c r="I289" s="501"/>
      <c r="J289" s="501"/>
      <c r="K289" s="501"/>
      <c r="L289" s="502"/>
      <c r="O289" s="10"/>
      <c r="P289" s="10"/>
      <c r="Q289" s="10"/>
      <c r="R289" s="10"/>
    </row>
    <row r="290" spans="1:18" s="38" customFormat="1" x14ac:dyDescent="0.3">
      <c r="A290" s="49"/>
      <c r="B290" s="53"/>
      <c r="C290" s="94"/>
      <c r="D290" s="94"/>
      <c r="E290" s="94"/>
      <c r="F290" s="94"/>
      <c r="G290" s="94"/>
      <c r="H290" s="94"/>
      <c r="I290" s="94"/>
      <c r="J290" s="94"/>
      <c r="K290" s="94"/>
      <c r="L290" s="54"/>
      <c r="O290" s="10"/>
      <c r="P290" s="10"/>
      <c r="Q290" s="10"/>
      <c r="R290" s="10"/>
    </row>
    <row r="291" spans="1:18" s="11" customFormat="1" x14ac:dyDescent="0.3">
      <c r="A291" s="8"/>
      <c r="B291" s="639"/>
      <c r="C291" s="640"/>
      <c r="D291" s="640"/>
      <c r="E291" s="640"/>
      <c r="F291" s="640"/>
      <c r="G291" s="640"/>
      <c r="H291" s="640"/>
      <c r="I291" s="640"/>
      <c r="J291" s="640"/>
      <c r="K291" s="640"/>
      <c r="L291" s="641"/>
      <c r="M291" s="38"/>
    </row>
    <row r="292" spans="1:18" s="11" customFormat="1" x14ac:dyDescent="0.3">
      <c r="A292" s="8"/>
      <c r="B292" s="639"/>
      <c r="C292" s="640"/>
      <c r="D292" s="640"/>
      <c r="E292" s="640"/>
      <c r="F292" s="640"/>
      <c r="G292" s="640"/>
      <c r="H292" s="640"/>
      <c r="I292" s="640"/>
      <c r="J292" s="640"/>
      <c r="K292" s="640"/>
      <c r="L292" s="641"/>
      <c r="M292" s="38"/>
    </row>
    <row r="293" spans="1:18" s="11" customFormat="1" x14ac:dyDescent="0.3">
      <c r="A293" s="8"/>
      <c r="B293" s="639"/>
      <c r="C293" s="640"/>
      <c r="D293" s="640"/>
      <c r="E293" s="640"/>
      <c r="F293" s="640"/>
      <c r="G293" s="640"/>
      <c r="H293" s="640"/>
      <c r="I293" s="640"/>
      <c r="J293" s="640"/>
      <c r="K293" s="640"/>
      <c r="L293" s="641"/>
      <c r="M293" s="38"/>
    </row>
    <row r="294" spans="1:18" s="11" customFormat="1" x14ac:dyDescent="0.3">
      <c r="A294" s="8"/>
      <c r="B294" s="639"/>
      <c r="C294" s="640"/>
      <c r="D294" s="640"/>
      <c r="E294" s="640"/>
      <c r="F294" s="640"/>
      <c r="G294" s="640"/>
      <c r="H294" s="640"/>
      <c r="I294" s="640"/>
      <c r="J294" s="640"/>
      <c r="K294" s="640"/>
      <c r="L294" s="641"/>
      <c r="M294" s="38"/>
    </row>
    <row r="295" spans="1:18" s="11" customFormat="1" x14ac:dyDescent="0.3">
      <c r="A295" s="8"/>
      <c r="B295" s="639"/>
      <c r="C295" s="640"/>
      <c r="D295" s="640"/>
      <c r="E295" s="640"/>
      <c r="F295" s="640"/>
      <c r="G295" s="640"/>
      <c r="H295" s="640"/>
      <c r="I295" s="640"/>
      <c r="J295" s="640"/>
      <c r="K295" s="640"/>
      <c r="L295" s="641"/>
      <c r="M295" s="38"/>
    </row>
    <row r="296" spans="1:18" s="11" customFormat="1" x14ac:dyDescent="0.3">
      <c r="A296" s="8"/>
      <c r="B296" s="639"/>
      <c r="C296" s="640"/>
      <c r="D296" s="640"/>
      <c r="E296" s="640"/>
      <c r="F296" s="640"/>
      <c r="G296" s="640"/>
      <c r="H296" s="640"/>
      <c r="I296" s="640"/>
      <c r="J296" s="640"/>
      <c r="K296" s="640"/>
      <c r="L296" s="641"/>
      <c r="M296" s="38"/>
    </row>
    <row r="297" spans="1:18" s="11" customFormat="1" x14ac:dyDescent="0.3">
      <c r="A297" s="8"/>
      <c r="B297" s="639"/>
      <c r="C297" s="640"/>
      <c r="D297" s="640"/>
      <c r="E297" s="640"/>
      <c r="F297" s="640"/>
      <c r="G297" s="640"/>
      <c r="H297" s="640"/>
      <c r="I297" s="640"/>
      <c r="J297" s="640"/>
      <c r="K297" s="640"/>
      <c r="L297" s="641"/>
      <c r="M297" s="38"/>
    </row>
    <row r="298" spans="1:18" s="11" customFormat="1" x14ac:dyDescent="0.3">
      <c r="A298" s="8"/>
      <c r="B298" s="639"/>
      <c r="C298" s="640"/>
      <c r="D298" s="640"/>
      <c r="E298" s="640"/>
      <c r="F298" s="640"/>
      <c r="G298" s="640"/>
      <c r="H298" s="640"/>
      <c r="I298" s="640"/>
      <c r="J298" s="640"/>
      <c r="K298" s="640"/>
      <c r="L298" s="641"/>
      <c r="M298" s="38"/>
    </row>
    <row r="299" spans="1:18" s="38" customFormat="1" x14ac:dyDescent="0.3">
      <c r="A299" s="49"/>
      <c r="B299" s="50"/>
      <c r="C299" s="51"/>
      <c r="D299" s="51"/>
      <c r="E299" s="51"/>
      <c r="F299" s="51"/>
      <c r="G299" s="51"/>
      <c r="H299" s="51"/>
      <c r="I299" s="51"/>
      <c r="J299" s="51"/>
      <c r="K299" s="51"/>
      <c r="L299" s="52"/>
      <c r="O299" s="10"/>
      <c r="P299" s="10"/>
      <c r="Q299" s="10"/>
      <c r="R299" s="10"/>
    </row>
  </sheetData>
  <sheetProtection algorithmName="SHA-512" hashValue="ZT/zf4KIK0i0JunfRGRLjCr89n8ibLyxRx13o4B3apFQxhKy6ONuDEY5rrbwnvVWGMxHvnW8oKAnjhRgnWWYZg==" saltValue="n8kyEV2RpPoyVuScZYZrsA==" spinCount="100000" sheet="1" objects="1" scenarios="1" selectLockedCells="1"/>
  <mergeCells count="244">
    <mergeCell ref="B150:D150"/>
    <mergeCell ref="B74:K74"/>
    <mergeCell ref="B82:C84"/>
    <mergeCell ref="D82:F82"/>
    <mergeCell ref="D83:F83"/>
    <mergeCell ref="D84:F84"/>
    <mergeCell ref="B179:D179"/>
    <mergeCell ref="B174:D174"/>
    <mergeCell ref="B170:D170"/>
    <mergeCell ref="B169:D169"/>
    <mergeCell ref="B85:C87"/>
    <mergeCell ref="D85:F85"/>
    <mergeCell ref="D86:F86"/>
    <mergeCell ref="D87:F87"/>
    <mergeCell ref="B75:C77"/>
    <mergeCell ref="D75:F75"/>
    <mergeCell ref="D76:F76"/>
    <mergeCell ref="D77:F77"/>
    <mergeCell ref="B78:K78"/>
    <mergeCell ref="B79:C81"/>
    <mergeCell ref="D79:F79"/>
    <mergeCell ref="D80:F80"/>
    <mergeCell ref="D81:F81"/>
    <mergeCell ref="B178:D178"/>
    <mergeCell ref="B59:C61"/>
    <mergeCell ref="D59:F59"/>
    <mergeCell ref="D60:F60"/>
    <mergeCell ref="D61:F61"/>
    <mergeCell ref="B62:K62"/>
    <mergeCell ref="B104:D104"/>
    <mergeCell ref="B63:C65"/>
    <mergeCell ref="D63:F63"/>
    <mergeCell ref="D64:F64"/>
    <mergeCell ref="D65:F65"/>
    <mergeCell ref="B66:C68"/>
    <mergeCell ref="D66:F66"/>
    <mergeCell ref="D67:F67"/>
    <mergeCell ref="D68:F68"/>
    <mergeCell ref="B69:C71"/>
    <mergeCell ref="D69:F69"/>
    <mergeCell ref="D70:F70"/>
    <mergeCell ref="D71:F71"/>
    <mergeCell ref="B209:D209"/>
    <mergeCell ref="B195:L195"/>
    <mergeCell ref="B192:F192"/>
    <mergeCell ref="B191:F191"/>
    <mergeCell ref="B198:L198"/>
    <mergeCell ref="B173:D173"/>
    <mergeCell ref="B175:D175"/>
    <mergeCell ref="D43:F43"/>
    <mergeCell ref="D44:F44"/>
    <mergeCell ref="D45:F45"/>
    <mergeCell ref="B46:K46"/>
    <mergeCell ref="B47:C49"/>
    <mergeCell ref="D47:F47"/>
    <mergeCell ref="D48:F48"/>
    <mergeCell ref="D49:F49"/>
    <mergeCell ref="B50:C52"/>
    <mergeCell ref="D50:F50"/>
    <mergeCell ref="D51:F51"/>
    <mergeCell ref="D52:F52"/>
    <mergeCell ref="B53:C55"/>
    <mergeCell ref="D53:F53"/>
    <mergeCell ref="D54:F54"/>
    <mergeCell ref="D55:F55"/>
    <mergeCell ref="B58:K58"/>
    <mergeCell ref="B259:L259"/>
    <mergeCell ref="B267:L267"/>
    <mergeCell ref="B235:D235"/>
    <mergeCell ref="B236:D236"/>
    <mergeCell ref="B239:D239"/>
    <mergeCell ref="B240:D240"/>
    <mergeCell ref="B262:B264"/>
    <mergeCell ref="B252:F252"/>
    <mergeCell ref="B253:F253"/>
    <mergeCell ref="B256:L256"/>
    <mergeCell ref="F264:H264"/>
    <mergeCell ref="F263:H263"/>
    <mergeCell ref="F262:H262"/>
    <mergeCell ref="F261:H261"/>
    <mergeCell ref="D284:E284"/>
    <mergeCell ref="B20:L20"/>
    <mergeCell ref="B91:L91"/>
    <mergeCell ref="B136:L136"/>
    <mergeCell ref="B196:L196"/>
    <mergeCell ref="B257:L257"/>
    <mergeCell ref="B268:L268"/>
    <mergeCell ref="B108:D108"/>
    <mergeCell ref="B112:D112"/>
    <mergeCell ref="B90:L90"/>
    <mergeCell ref="B130:F130"/>
    <mergeCell ref="B131:F131"/>
    <mergeCell ref="B132:F132"/>
    <mergeCell ref="B187:F187"/>
    <mergeCell ref="B188:F188"/>
    <mergeCell ref="B189:F189"/>
    <mergeCell ref="B165:D165"/>
    <mergeCell ref="B168:D168"/>
    <mergeCell ref="B190:F190"/>
    <mergeCell ref="B206:D206"/>
    <mergeCell ref="B229:D229"/>
    <mergeCell ref="B210:D210"/>
    <mergeCell ref="B211:D211"/>
    <mergeCell ref="B185:F185"/>
    <mergeCell ref="B291:L298"/>
    <mergeCell ref="B214:D214"/>
    <mergeCell ref="B215:D215"/>
    <mergeCell ref="B274:C274"/>
    <mergeCell ref="C263:E263"/>
    <mergeCell ref="C264:E264"/>
    <mergeCell ref="B216:D216"/>
    <mergeCell ref="B280:L281"/>
    <mergeCell ref="B246:F246"/>
    <mergeCell ref="B247:F247"/>
    <mergeCell ref="B248:F248"/>
    <mergeCell ref="B249:F249"/>
    <mergeCell ref="B250:F250"/>
    <mergeCell ref="B251:F251"/>
    <mergeCell ref="C262:E262"/>
    <mergeCell ref="B219:D219"/>
    <mergeCell ref="B220:D220"/>
    <mergeCell ref="B230:D230"/>
    <mergeCell ref="B234:D234"/>
    <mergeCell ref="B217:L218"/>
    <mergeCell ref="B288:L289"/>
    <mergeCell ref="B225:D225"/>
    <mergeCell ref="B278:C278"/>
    <mergeCell ref="B14:L14"/>
    <mergeCell ref="B13:L13"/>
    <mergeCell ref="B182:L183"/>
    <mergeCell ref="B243:L244"/>
    <mergeCell ref="B122:L123"/>
    <mergeCell ref="B141:L142"/>
    <mergeCell ref="B146:L147"/>
    <mergeCell ref="B151:L152"/>
    <mergeCell ref="B156:L157"/>
    <mergeCell ref="B161:L162"/>
    <mergeCell ref="B166:L167"/>
    <mergeCell ref="B171:L172"/>
    <mergeCell ref="B176:L177"/>
    <mergeCell ref="B202:L203"/>
    <mergeCell ref="B207:L208"/>
    <mergeCell ref="B212:L213"/>
    <mergeCell ref="B96:D96"/>
    <mergeCell ref="B140:D140"/>
    <mergeCell ref="B201:D201"/>
    <mergeCell ref="B204:D204"/>
    <mergeCell ref="B205:D205"/>
    <mergeCell ref="B4:L4"/>
    <mergeCell ref="B5:L5"/>
    <mergeCell ref="B6:L6"/>
    <mergeCell ref="B143:D143"/>
    <mergeCell ref="B144:D144"/>
    <mergeCell ref="B145:D145"/>
    <mergeCell ref="B148:D148"/>
    <mergeCell ref="B149:D149"/>
    <mergeCell ref="B114:D114"/>
    <mergeCell ref="B116:D116"/>
    <mergeCell ref="B103:D103"/>
    <mergeCell ref="B107:D107"/>
    <mergeCell ref="B111:D111"/>
    <mergeCell ref="B115:D115"/>
    <mergeCell ref="B113:L113"/>
    <mergeCell ref="B98:D98"/>
    <mergeCell ref="B100:D100"/>
    <mergeCell ref="B102:D102"/>
    <mergeCell ref="B99:D99"/>
    <mergeCell ref="B110:D110"/>
    <mergeCell ref="B8:L8"/>
    <mergeCell ref="B9:L9"/>
    <mergeCell ref="B19:L19"/>
    <mergeCell ref="D35:F35"/>
    <mergeCell ref="D39:F39"/>
    <mergeCell ref="B241:D241"/>
    <mergeCell ref="B231:D231"/>
    <mergeCell ref="B222:L223"/>
    <mergeCell ref="B227:L228"/>
    <mergeCell ref="B232:L233"/>
    <mergeCell ref="B237:L238"/>
    <mergeCell ref="B163:D163"/>
    <mergeCell ref="B164:D164"/>
    <mergeCell ref="B106:D106"/>
    <mergeCell ref="B101:L101"/>
    <mergeCell ref="B105:L105"/>
    <mergeCell ref="B109:L109"/>
    <mergeCell ref="B153:D153"/>
    <mergeCell ref="B154:D154"/>
    <mergeCell ref="B155:D155"/>
    <mergeCell ref="B159:D159"/>
    <mergeCell ref="B160:D160"/>
    <mergeCell ref="B117:L117"/>
    <mergeCell ref="B135:L135"/>
    <mergeCell ref="B42:K42"/>
    <mergeCell ref="B180:D180"/>
    <mergeCell ref="B158:D158"/>
    <mergeCell ref="B186:F186"/>
    <mergeCell ref="B277:C277"/>
    <mergeCell ref="B270:L270"/>
    <mergeCell ref="B199:L199"/>
    <mergeCell ref="B273:C273"/>
    <mergeCell ref="B226:D226"/>
    <mergeCell ref="B138:L138"/>
    <mergeCell ref="B93:L93"/>
    <mergeCell ref="B31:C33"/>
    <mergeCell ref="B34:C36"/>
    <mergeCell ref="B125:F125"/>
    <mergeCell ref="B127:F127"/>
    <mergeCell ref="B126:F126"/>
    <mergeCell ref="B128:F128"/>
    <mergeCell ref="B129:F129"/>
    <mergeCell ref="B221:D221"/>
    <mergeCell ref="B224:D224"/>
    <mergeCell ref="B97:L97"/>
    <mergeCell ref="D31:F31"/>
    <mergeCell ref="D33:F33"/>
    <mergeCell ref="D34:F34"/>
    <mergeCell ref="D36:F36"/>
    <mergeCell ref="D32:F32"/>
    <mergeCell ref="B94:L94"/>
    <mergeCell ref="D38:F38"/>
    <mergeCell ref="B10:L11"/>
    <mergeCell ref="B43:C45"/>
    <mergeCell ref="B118:D118"/>
    <mergeCell ref="B119:D119"/>
    <mergeCell ref="B120:D120"/>
    <mergeCell ref="B25:F25"/>
    <mergeCell ref="B41:F41"/>
    <mergeCell ref="B57:F57"/>
    <mergeCell ref="B26:K26"/>
    <mergeCell ref="B30:K30"/>
    <mergeCell ref="B15:L15"/>
    <mergeCell ref="B16:L16"/>
    <mergeCell ref="B17:L17"/>
    <mergeCell ref="B27:C29"/>
    <mergeCell ref="D27:F27"/>
    <mergeCell ref="D29:F29"/>
    <mergeCell ref="G22:K22"/>
    <mergeCell ref="B22:F22"/>
    <mergeCell ref="D28:F28"/>
    <mergeCell ref="G23:K23"/>
    <mergeCell ref="B23:F23"/>
    <mergeCell ref="B37:C39"/>
    <mergeCell ref="D37:F37"/>
    <mergeCell ref="B12:L12"/>
  </mergeCells>
  <conditionalFormatting sqref="F284:G284">
    <cfRule type="cellIs" dxfId="18" priority="1" operator="equal">
      <formula>"Error"</formula>
    </cfRule>
  </conditionalFormatting>
  <conditionalFormatting sqref="G126:I128 G130:I132 G186:I188 G190:I192 G251:I253">
    <cfRule type="cellIs" dxfId="17" priority="5" operator="equal">
      <formula>"Error"</formula>
    </cfRule>
  </conditionalFormatting>
  <conditionalFormatting sqref="G247:I249">
    <cfRule type="cellIs" dxfId="16" priority="2"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A7A9B5A4-3971-4DB3-B550-79AB13F3993F}">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91:B293" xr:uid="{BEE76FD3-4952-47B9-9EA6-A45DCD06B10D}">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95 F264 E104:L104 E108:L108 E231:L231 E170:L170 E175:L175 G29:K29 E100:L100 E112:L112 E241:L241 E145:L145 E150:L150 E155:L155 E160:L160 E165:L165 F284:G284 E180:L180 E206:L206 E211:L211 E216:L216 E221:L221 E226:L226 E236:L236 G251:I253 G36:K39 G186:I188 G190:I192 G126:I128 G130:I132 G247:I249 G33:K33 G45:K45 G52:K55 G49:K49 G68:K71 G61:K61 G84:K87 G65:K65 G77:K77 G81:K81 E116:L116 E120:L120" xr:uid="{94B16BB4-2376-458D-88ED-0A71BC91376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B166:L167 G75:K76 I277:I278 E239:L240 E234:L235 E229:L230 E224:L225 E219:L220 E214:L215 E209:L210 E204:L205 E178:L179 E173:L174 E168:L169 E163:L164 E158:L159 E153:L154 E148:L149 E143:L144 E114:L115 E110:L111 E106:L107 E102:L103 E98:L99 G34:K35 G31:K32 G27:K28 G50:K51 G47:K48 G43:K44 G66:K67 G63:K64 G59:K60 G82:K83 G79:K80 E118:L119 E273:I274 E277:E278 G277:G278 F262:F263" xr:uid="{027B1B71-C8B1-43D5-9040-15650B9A865C}">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88" min="1" max="11" man="1"/>
    <brk id="133" min="1" max="11" man="1"/>
    <brk id="193" min="1" max="11" man="1"/>
    <brk id="254" min="1" max="11"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E04D9-424B-4F41-9C49-5C9AEE7BF002}">
  <sheetPr>
    <tabColor rgb="FF92D050"/>
    <pageSetUpPr fitToPage="1"/>
  </sheetPr>
  <dimension ref="A1:S299"/>
  <sheetViews>
    <sheetView showGridLines="0" workbookViewId="0">
      <selection activeCell="G20" sqref="G20:G21"/>
    </sheetView>
  </sheetViews>
  <sheetFormatPr defaultColWidth="9.44140625" defaultRowHeight="14.4" x14ac:dyDescent="0.3"/>
  <cols>
    <col min="1" max="1" width="1.5546875" style="7" customWidth="1"/>
    <col min="2" max="12" width="14.5546875" style="1" customWidth="1"/>
    <col min="13" max="13" width="6.44140625" style="9" customWidth="1"/>
    <col min="14" max="14" width="9.44140625" style="10" customWidth="1"/>
    <col min="15" max="15" width="10.5546875" style="10" hidden="1" customWidth="1"/>
    <col min="16" max="16" width="8.5546875" style="10" hidden="1" customWidth="1"/>
    <col min="17" max="17" width="9.44140625" style="10" customWidth="1"/>
    <col min="18" max="16384" width="9.44140625" style="10"/>
  </cols>
  <sheetData>
    <row r="1" spans="1:16" x14ac:dyDescent="0.3">
      <c r="O1" s="10" t="s">
        <v>481</v>
      </c>
      <c r="P1" s="10" t="s">
        <v>481</v>
      </c>
    </row>
    <row r="2" spans="1:16" x14ac:dyDescent="0.3">
      <c r="B2" s="12" t="str">
        <f>Pro!B2</f>
        <v>PROTÉGÉ</v>
      </c>
      <c r="C2" s="12"/>
      <c r="D2" s="12"/>
      <c r="O2" s="262" t="s">
        <v>93</v>
      </c>
      <c r="P2" s="262" t="s">
        <v>109</v>
      </c>
    </row>
    <row r="3" spans="1:16" x14ac:dyDescent="0.3">
      <c r="B3" s="13"/>
      <c r="C3" s="13"/>
      <c r="D3" s="13"/>
      <c r="O3" s="2"/>
      <c r="P3" s="2"/>
    </row>
    <row r="4" spans="1:16" s="2" customFormat="1" x14ac:dyDescent="0.3">
      <c r="A4" s="33"/>
      <c r="B4" s="588" t="str">
        <f>Info!B4</f>
        <v>QUESTIONNAIRE À L'INTENTION DES IMPORTATEURS</v>
      </c>
      <c r="C4" s="589"/>
      <c r="D4" s="589"/>
      <c r="E4" s="589"/>
      <c r="F4" s="589"/>
      <c r="G4" s="589"/>
      <c r="H4" s="589"/>
      <c r="I4" s="589"/>
      <c r="J4" s="589"/>
      <c r="K4" s="589"/>
      <c r="L4" s="590"/>
      <c r="M4" s="25"/>
      <c r="N4" s="25"/>
      <c r="O4" s="19"/>
      <c r="P4" s="19"/>
    </row>
    <row r="5" spans="1:16" s="2" customFormat="1" x14ac:dyDescent="0.3">
      <c r="A5" s="33"/>
      <c r="B5" s="630" t="str">
        <f>Info!B5</f>
        <v>NQ-2026-002</v>
      </c>
      <c r="C5" s="631"/>
      <c r="D5" s="631"/>
      <c r="E5" s="631"/>
      <c r="F5" s="631"/>
      <c r="G5" s="631"/>
      <c r="H5" s="631"/>
      <c r="I5" s="631"/>
      <c r="J5" s="631"/>
      <c r="K5" s="631"/>
      <c r="L5" s="632"/>
      <c r="M5" s="25"/>
      <c r="N5" s="25"/>
      <c r="O5" s="19"/>
      <c r="P5" s="19"/>
    </row>
    <row r="6" spans="1:16" s="6" customFormat="1" x14ac:dyDescent="0.3">
      <c r="A6" s="33"/>
      <c r="B6" s="630" t="str">
        <f>Info!B6</f>
        <v>CORPS DE BROYAGE FORGÉS</v>
      </c>
      <c r="C6" s="631"/>
      <c r="D6" s="631"/>
      <c r="E6" s="631"/>
      <c r="F6" s="631"/>
      <c r="G6" s="631"/>
      <c r="H6" s="631"/>
      <c r="I6" s="631"/>
      <c r="J6" s="631"/>
      <c r="K6" s="631"/>
      <c r="L6" s="632"/>
      <c r="M6" s="19"/>
      <c r="N6" s="19"/>
      <c r="O6" s="15"/>
      <c r="P6" s="15"/>
    </row>
    <row r="7" spans="1:16" s="6" customFormat="1" x14ac:dyDescent="0.3">
      <c r="A7" s="33"/>
      <c r="B7" s="161"/>
      <c r="C7" s="162"/>
      <c r="D7" s="162"/>
      <c r="E7" s="162"/>
      <c r="F7" s="162"/>
      <c r="G7" s="162"/>
      <c r="H7" s="162"/>
      <c r="I7" s="162"/>
      <c r="J7" s="162"/>
      <c r="K7" s="162"/>
      <c r="L7" s="163"/>
      <c r="M7" s="19"/>
      <c r="N7" s="19"/>
      <c r="O7" s="20"/>
    </row>
    <row r="8" spans="1:16" s="6" customFormat="1" x14ac:dyDescent="0.3">
      <c r="A8" s="33"/>
      <c r="B8" s="633" t="str">
        <f>Public!B8</f>
        <v>Les marchandises dans les questions suivantes font référence aux marchandises comme définies dans la description du produit de l'onglet Intro.</v>
      </c>
      <c r="C8" s="634"/>
      <c r="D8" s="634"/>
      <c r="E8" s="634"/>
      <c r="F8" s="634"/>
      <c r="G8" s="634"/>
      <c r="H8" s="634"/>
      <c r="I8" s="634"/>
      <c r="J8" s="634"/>
      <c r="K8" s="634"/>
      <c r="L8" s="635"/>
      <c r="M8" s="19"/>
      <c r="N8" s="19"/>
      <c r="O8" s="15"/>
      <c r="P8" s="15"/>
    </row>
    <row r="9" spans="1:16" s="6" customFormat="1" x14ac:dyDescent="0.3">
      <c r="A9" s="33"/>
      <c r="B9" s="633" t="str">
        <f>Public!B9</f>
        <v>Des informations sur le produit et un glossaire de termes sont disponibles dans l'onglet Info.</v>
      </c>
      <c r="C9" s="634"/>
      <c r="D9" s="634"/>
      <c r="E9" s="634"/>
      <c r="F9" s="634"/>
      <c r="G9" s="634"/>
      <c r="H9" s="634"/>
      <c r="I9" s="634"/>
      <c r="J9" s="634"/>
      <c r="K9" s="634"/>
      <c r="L9" s="635"/>
      <c r="M9" s="19"/>
      <c r="N9" s="19"/>
      <c r="O9" s="15"/>
    </row>
    <row r="10" spans="1:16" s="6" customFormat="1" x14ac:dyDescent="0.3">
      <c r="A10" s="33"/>
      <c r="B10" s="633" t="str">
        <f>IF(Intro!$G$20="English",O10,P10)</f>
        <v>Utilisez un onglet numéroté « Imp-Exp » pour chaque exportateur à partir duquel votre entreprise a importé. Pour obtenir des onglets « Imp-Exp » supplémentaires, contactez un analyste de cas identifié dans l'onglet « Intro ».</v>
      </c>
      <c r="C10" s="634"/>
      <c r="D10" s="634"/>
      <c r="E10" s="634"/>
      <c r="F10" s="634"/>
      <c r="G10" s="634"/>
      <c r="H10" s="634"/>
      <c r="I10" s="634"/>
      <c r="J10" s="634"/>
      <c r="K10" s="634"/>
      <c r="L10" s="635"/>
      <c r="M10" s="19"/>
      <c r="N10" s="19"/>
      <c r="O10" s="10" t="s">
        <v>340</v>
      </c>
      <c r="P10" s="10" t="s">
        <v>339</v>
      </c>
    </row>
    <row r="11" spans="1:16" s="6" customFormat="1" x14ac:dyDescent="0.3">
      <c r="A11" s="33"/>
      <c r="B11" s="633"/>
      <c r="C11" s="634"/>
      <c r="D11" s="634"/>
      <c r="E11" s="634"/>
      <c r="F11" s="634"/>
      <c r="G11" s="634"/>
      <c r="H11" s="634"/>
      <c r="I11" s="634"/>
      <c r="J11" s="634"/>
      <c r="K11" s="634"/>
      <c r="L11" s="635"/>
      <c r="M11" s="19"/>
      <c r="N11" s="19"/>
      <c r="O11" s="15"/>
      <c r="P11" s="15"/>
    </row>
    <row r="12" spans="1:16" s="6" customFormat="1" x14ac:dyDescent="0.3">
      <c r="A12" s="33"/>
      <c r="B12" s="633" t="str">
        <f>Pro!B12</f>
        <v>Pour les questions de cet onglet, notez ce qui suit :</v>
      </c>
      <c r="C12" s="634"/>
      <c r="D12" s="634"/>
      <c r="E12" s="634"/>
      <c r="F12" s="634"/>
      <c r="G12" s="634"/>
      <c r="H12" s="634"/>
      <c r="I12" s="634"/>
      <c r="J12" s="634"/>
      <c r="K12" s="634"/>
      <c r="L12" s="635"/>
      <c r="M12" s="19"/>
      <c r="N12" s="19"/>
      <c r="O12" s="15"/>
      <c r="P12" s="15"/>
    </row>
    <row r="13" spans="1:16" s="6" customFormat="1" x14ac:dyDescent="0.3">
      <c r="A13" s="33"/>
      <c r="B13" s="725" t="str">
        <f>Pro!B13</f>
        <v xml:space="preserve">• Veuillez indiquer seulement les ventes effectuées à partir des importations de votre entreprise. Les ventes de marchandises achetées auprès de producteurs canadiens doivent être exclues. </v>
      </c>
      <c r="C13" s="726"/>
      <c r="D13" s="726"/>
      <c r="E13" s="726"/>
      <c r="F13" s="726"/>
      <c r="G13" s="726"/>
      <c r="H13" s="726"/>
      <c r="I13" s="726"/>
      <c r="J13" s="726"/>
      <c r="K13" s="726"/>
      <c r="L13" s="727"/>
      <c r="M13" s="19"/>
      <c r="N13" s="19"/>
      <c r="O13" s="15"/>
      <c r="P13" s="15"/>
    </row>
    <row r="14" spans="1:16" s="6" customFormat="1" x14ac:dyDescent="0.3">
      <c r="A14" s="33"/>
      <c r="B14" s="633" t="str">
        <f>Pro!B14</f>
        <v>• Déclarez toutes les ventes aux entreprises associées canadiennes et étrangères.</v>
      </c>
      <c r="C14" s="634"/>
      <c r="D14" s="634"/>
      <c r="E14" s="634"/>
      <c r="F14" s="634"/>
      <c r="G14" s="634"/>
      <c r="H14" s="634"/>
      <c r="I14" s="634"/>
      <c r="J14" s="634"/>
      <c r="K14" s="634"/>
      <c r="L14" s="635"/>
      <c r="M14" s="19"/>
      <c r="N14" s="19"/>
      <c r="O14" s="15"/>
      <c r="P14" s="15"/>
    </row>
    <row r="15" spans="1:16" s="6" customFormat="1" x14ac:dyDescent="0.3">
      <c r="A15" s="33"/>
      <c r="B15" s="633" t="str">
        <f>Pro!B15</f>
        <v>• Déclarez toutes les ventes à compter de la date de l’expédition au client ou à son entrepôt.</v>
      </c>
      <c r="C15" s="634"/>
      <c r="D15" s="634"/>
      <c r="E15" s="634"/>
      <c r="F15" s="634"/>
      <c r="G15" s="634"/>
      <c r="H15" s="634"/>
      <c r="I15" s="634"/>
      <c r="J15" s="634"/>
      <c r="K15" s="634"/>
      <c r="L15" s="635"/>
      <c r="M15" s="19"/>
      <c r="N15" s="19"/>
      <c r="O15" s="15"/>
      <c r="P15" s="15"/>
    </row>
    <row r="16" spans="1:16" s="6" customFormat="1" x14ac:dyDescent="0.3">
      <c r="A16" s="33"/>
      <c r="B16" s="633" t="str">
        <f>Pro!B16</f>
        <v>• Déclarez toutes les valeurs en dollars canadiens.</v>
      </c>
      <c r="C16" s="634"/>
      <c r="D16" s="634"/>
      <c r="E16" s="634"/>
      <c r="F16" s="634"/>
      <c r="G16" s="634"/>
      <c r="H16" s="634"/>
      <c r="I16" s="634"/>
      <c r="J16" s="634"/>
      <c r="K16" s="634"/>
      <c r="L16" s="635"/>
      <c r="M16" s="19"/>
      <c r="N16" s="19"/>
      <c r="O16" s="15"/>
      <c r="P16" s="15"/>
    </row>
    <row r="17" spans="1:16" s="6" customFormat="1" x14ac:dyDescent="0.3">
      <c r="A17" s="33"/>
      <c r="B17" s="636" t="str">
        <f>IF(Intro!$G$20="English",O17,P17)</f>
        <v>• Si votre entreprise est un utilisateur final ou un détaillant, elle n’a pas besoin de déclarer ses ventes d’importations ou ses stocks d’importations.</v>
      </c>
      <c r="C17" s="637"/>
      <c r="D17" s="637"/>
      <c r="E17" s="637"/>
      <c r="F17" s="637"/>
      <c r="G17" s="637"/>
      <c r="H17" s="637"/>
      <c r="I17" s="637"/>
      <c r="J17" s="637"/>
      <c r="K17" s="637"/>
      <c r="L17" s="638"/>
      <c r="M17" s="19"/>
      <c r="N17" s="19"/>
      <c r="O17" s="15" t="s">
        <v>264</v>
      </c>
      <c r="P17" s="15" t="s">
        <v>265</v>
      </c>
    </row>
    <row r="18" spans="1:16" s="6" customFormat="1" x14ac:dyDescent="0.3">
      <c r="A18" s="33"/>
      <c r="B18" s="14"/>
      <c r="C18" s="14"/>
      <c r="D18" s="14"/>
      <c r="E18" s="3"/>
      <c r="F18" s="3"/>
      <c r="G18" s="3"/>
      <c r="H18" s="3"/>
      <c r="I18" s="3"/>
      <c r="J18" s="3"/>
      <c r="K18" s="3"/>
      <c r="L18" s="3"/>
      <c r="O18" s="15"/>
      <c r="P18" s="15"/>
    </row>
    <row r="19" spans="1:16" x14ac:dyDescent="0.3">
      <c r="B19" s="506" t="str">
        <f>IF(Intro!$G$20="English",O19,P19)</f>
        <v>IMPORTATIONS ET VENTES</v>
      </c>
      <c r="C19" s="507"/>
      <c r="D19" s="507"/>
      <c r="E19" s="507"/>
      <c r="F19" s="507"/>
      <c r="G19" s="507"/>
      <c r="H19" s="507"/>
      <c r="I19" s="507"/>
      <c r="J19" s="507"/>
      <c r="K19" s="507"/>
      <c r="L19" s="508"/>
      <c r="M19" s="10"/>
      <c r="O19" s="107" t="s">
        <v>332</v>
      </c>
      <c r="P19" s="107" t="s">
        <v>333</v>
      </c>
    </row>
    <row r="20" spans="1:16" x14ac:dyDescent="0.3">
      <c r="B20" s="647" t="s">
        <v>12</v>
      </c>
      <c r="C20" s="648"/>
      <c r="D20" s="648"/>
      <c r="E20" s="648"/>
      <c r="F20" s="648"/>
      <c r="G20" s="648"/>
      <c r="H20" s="648"/>
      <c r="I20" s="648"/>
      <c r="J20" s="648"/>
      <c r="K20" s="648"/>
      <c r="L20" s="649"/>
      <c r="M20" s="10"/>
    </row>
    <row r="21" spans="1:16" x14ac:dyDescent="0.3">
      <c r="B21" s="16"/>
      <c r="C21" s="35"/>
      <c r="D21" s="35"/>
      <c r="E21" s="36"/>
      <c r="F21" s="36"/>
      <c r="G21" s="36"/>
      <c r="H21" s="36"/>
      <c r="I21" s="36"/>
      <c r="J21" s="36"/>
      <c r="K21" s="36"/>
      <c r="L21" s="17"/>
      <c r="M21" s="10"/>
    </row>
    <row r="22" spans="1:16" ht="15.6" x14ac:dyDescent="0.3">
      <c r="B22" s="717" t="str">
        <f>IF(Intro!$G$20="English",O22,P22)</f>
        <v xml:space="preserve">Indiquez les importations et les ventes de marchandises de votre entreprise de : </v>
      </c>
      <c r="C22" s="719"/>
      <c r="D22" s="719"/>
      <c r="E22" s="719"/>
      <c r="F22" s="719"/>
      <c r="G22" s="745" t="str">
        <f>Variables!D47</f>
        <v>Chine</v>
      </c>
      <c r="H22" s="745"/>
      <c r="I22" s="745"/>
      <c r="J22" s="745"/>
      <c r="K22" s="745"/>
      <c r="L22" s="260"/>
      <c r="M22" s="10"/>
      <c r="O22" s="10" t="s">
        <v>284</v>
      </c>
      <c r="P22" s="10" t="s">
        <v>285</v>
      </c>
    </row>
    <row r="23" spans="1:16" ht="15.6" x14ac:dyDescent="0.3">
      <c r="B23" s="747" t="str">
        <f>IF(Intro!$G$20="English",O23,P23)</f>
        <v>Nom de l'exportateur :</v>
      </c>
      <c r="C23" s="748"/>
      <c r="D23" s="748"/>
      <c r="E23" s="748"/>
      <c r="F23" s="748"/>
      <c r="G23" s="746"/>
      <c r="H23" s="746"/>
      <c r="I23" s="746"/>
      <c r="J23" s="746"/>
      <c r="K23" s="746"/>
      <c r="L23" s="260"/>
      <c r="M23" s="10"/>
      <c r="O23" s="10" t="s">
        <v>167</v>
      </c>
      <c r="P23" s="10" t="s">
        <v>168</v>
      </c>
    </row>
    <row r="24" spans="1:16" x14ac:dyDescent="0.3">
      <c r="B24" s="135"/>
      <c r="C24" s="136"/>
      <c r="D24" s="136"/>
      <c r="E24" s="136"/>
      <c r="F24" s="136"/>
      <c r="G24" s="36"/>
      <c r="H24" s="36"/>
      <c r="I24" s="36"/>
      <c r="J24" s="36"/>
      <c r="K24" s="36"/>
      <c r="L24" s="17"/>
      <c r="M24" s="10"/>
    </row>
    <row r="25" spans="1:16" x14ac:dyDescent="0.3">
      <c r="B25" s="737" t="str">
        <f>IF(Intro!$G$20="English",O25,P25)</f>
        <v>Forgeage</v>
      </c>
      <c r="C25" s="738"/>
      <c r="D25" s="738"/>
      <c r="E25" s="738"/>
      <c r="F25" s="739"/>
      <c r="G25" s="266">
        <f>Variables!$B$6</f>
        <v>2023</v>
      </c>
      <c r="H25" s="266">
        <f>G25+1</f>
        <v>2024</v>
      </c>
      <c r="I25" s="266">
        <f>H25+1</f>
        <v>2025</v>
      </c>
      <c r="J25" s="266" t="str">
        <f>IF(Intro!$G$20="English",Variables!B9,Variables!C9)</f>
        <v>janv.-mars 2025</v>
      </c>
      <c r="K25" s="266" t="str">
        <f>IF(Intro!$G$20="English",Variables!B10,Variables!C10)</f>
        <v>janv.-mars 2026</v>
      </c>
      <c r="L25" s="71"/>
      <c r="M25" s="10"/>
      <c r="O25" s="18" t="str">
        <f>Variables!B70</f>
        <v>Forged</v>
      </c>
      <c r="P25" s="18" t="str">
        <f>Variables!C70</f>
        <v>Forgeage</v>
      </c>
    </row>
    <row r="26" spans="1:16" s="262" customFormat="1" x14ac:dyDescent="0.3">
      <c r="A26" s="32"/>
      <c r="B26" s="740" t="str">
        <f>IF(Intro!$G$20="English",O26,P26)</f>
        <v>Importations au Canada</v>
      </c>
      <c r="C26" s="741"/>
      <c r="D26" s="741"/>
      <c r="E26" s="741"/>
      <c r="F26" s="741"/>
      <c r="G26" s="741"/>
      <c r="H26" s="741"/>
      <c r="I26" s="741"/>
      <c r="J26" s="741"/>
      <c r="K26" s="741"/>
      <c r="L26" s="71"/>
      <c r="O26" s="26" t="s">
        <v>233</v>
      </c>
      <c r="P26" s="262" t="s">
        <v>234</v>
      </c>
    </row>
    <row r="27" spans="1:16" x14ac:dyDescent="0.3">
      <c r="B27" s="733" t="str">
        <f>IF(Intro!$G$20="English",O27,P27)</f>
        <v>Importations</v>
      </c>
      <c r="C27" s="734"/>
      <c r="D27" s="744" t="str">
        <f>IF(Intro!$G$20="English",Variables!$B$23,Variables!$C$23)</f>
        <v>tonnes</v>
      </c>
      <c r="E27" s="744"/>
      <c r="F27" s="744"/>
      <c r="G27" s="137"/>
      <c r="H27" s="137"/>
      <c r="I27" s="137"/>
      <c r="J27" s="137"/>
      <c r="K27" s="131"/>
      <c r="L27" s="71"/>
      <c r="M27" s="10"/>
      <c r="O27" s="10" t="s">
        <v>91</v>
      </c>
      <c r="P27" s="10" t="s">
        <v>169</v>
      </c>
    </row>
    <row r="28" spans="1:16" x14ac:dyDescent="0.3">
      <c r="B28" s="733"/>
      <c r="C28" s="734"/>
      <c r="D28" s="744" t="str">
        <f>IF(Intro!$G$20="English",O28,P28)</f>
        <v>valeur d'achat nette rendue (CAD)</v>
      </c>
      <c r="E28" s="744"/>
      <c r="F28" s="744"/>
      <c r="G28" s="137"/>
      <c r="H28" s="137"/>
      <c r="I28" s="137"/>
      <c r="J28" s="137"/>
      <c r="K28" s="131"/>
      <c r="L28" s="71"/>
      <c r="M28" s="10"/>
      <c r="O28" s="10" t="s">
        <v>342</v>
      </c>
      <c r="P28" s="10" t="s">
        <v>341</v>
      </c>
    </row>
    <row r="29" spans="1:16" x14ac:dyDescent="0.3">
      <c r="B29" s="733"/>
      <c r="C29" s="734"/>
      <c r="D29" s="744" t="str">
        <f>"$ / "&amp;IF(Intro!$G$20="English",Variables!$B$24,Variables!$C$24)</f>
        <v>$ / tonne</v>
      </c>
      <c r="E29" s="744"/>
      <c r="F29" s="744"/>
      <c r="G29" s="288" t="str">
        <f>IF(G27=0,"-",G28/G27)</f>
        <v>-</v>
      </c>
      <c r="H29" s="288" t="str">
        <f>IF(H27=0,"-",H28/H27)</f>
        <v>-</v>
      </c>
      <c r="I29" s="288" t="str">
        <f t="shared" ref="I29:K29" si="0">IF(I27=0,"-",I28/I27)</f>
        <v>-</v>
      </c>
      <c r="J29" s="288" t="str">
        <f t="shared" si="0"/>
        <v>-</v>
      </c>
      <c r="K29" s="288" t="str">
        <f t="shared" si="0"/>
        <v>-</v>
      </c>
      <c r="L29" s="71"/>
      <c r="M29" s="10"/>
    </row>
    <row r="30" spans="1:16" s="262" customFormat="1" x14ac:dyDescent="0.3">
      <c r="A30" s="32"/>
      <c r="B30" s="742" t="str">
        <f>IF(Intro!$G$20="English",O30,P30)</f>
        <v>Ventes au Canada</v>
      </c>
      <c r="C30" s="743"/>
      <c r="D30" s="743"/>
      <c r="E30" s="743"/>
      <c r="F30" s="743"/>
      <c r="G30" s="743"/>
      <c r="H30" s="743"/>
      <c r="I30" s="743"/>
      <c r="J30" s="743"/>
      <c r="K30" s="743"/>
      <c r="L30" s="71"/>
      <c r="O30" s="26" t="s">
        <v>235</v>
      </c>
      <c r="P30" s="262" t="s">
        <v>236</v>
      </c>
    </row>
    <row r="31" spans="1:16" x14ac:dyDescent="0.3">
      <c r="B31" s="540" t="str">
        <f>IF(Intro!$G$20="English",O31,P31)</f>
        <v>Ventes aux utilisateurs finals au Canada</v>
      </c>
      <c r="C31" s="541"/>
      <c r="D31" s="744" t="str">
        <f>D27</f>
        <v>tonnes</v>
      </c>
      <c r="E31" s="744"/>
      <c r="F31" s="744"/>
      <c r="G31" s="137"/>
      <c r="H31" s="137"/>
      <c r="I31" s="137"/>
      <c r="J31" s="137"/>
      <c r="K31" s="131"/>
      <c r="L31" s="71"/>
      <c r="M31" s="10"/>
      <c r="O31" s="10" t="str">
        <f>"Sales to "&amp;Variables!$B$26&amp;" in Canada"</f>
        <v>Sales to end users in Canada</v>
      </c>
      <c r="P31" s="10" t="str">
        <f>"Ventes aux "&amp;Variables!$C$26&amp;" au Canada"</f>
        <v>Ventes aux utilisateurs finals au Canada</v>
      </c>
    </row>
    <row r="32" spans="1:16" x14ac:dyDescent="0.3">
      <c r="B32" s="540"/>
      <c r="C32" s="541"/>
      <c r="D32" s="744" t="str">
        <f>IF(Intro!$G$20="English",O32,P32)</f>
        <v>valeur de vente nette rendue (CAD)</v>
      </c>
      <c r="E32" s="744"/>
      <c r="F32" s="744"/>
      <c r="G32" s="137"/>
      <c r="H32" s="137"/>
      <c r="I32" s="137"/>
      <c r="J32" s="137"/>
      <c r="K32" s="131"/>
      <c r="L32" s="71"/>
      <c r="M32" s="10"/>
      <c r="O32" s="10" t="s">
        <v>344</v>
      </c>
      <c r="P32" s="10" t="s">
        <v>343</v>
      </c>
    </row>
    <row r="33" spans="1:16" ht="15" thickBot="1" x14ac:dyDescent="0.35">
      <c r="B33" s="752"/>
      <c r="C33" s="753"/>
      <c r="D33" s="769" t="str">
        <f>D29</f>
        <v>$ / tonne</v>
      </c>
      <c r="E33" s="769"/>
      <c r="F33" s="769"/>
      <c r="G33" s="156" t="str">
        <f>IF(G31=0,"-",G32/G31)</f>
        <v>-</v>
      </c>
      <c r="H33" s="156" t="str">
        <f>IF(H31=0,"-",H32/H31)</f>
        <v>-</v>
      </c>
      <c r="I33" s="156" t="str">
        <f t="shared" ref="I33:K33" si="1">IF(I31=0,"-",I32/I31)</f>
        <v>-</v>
      </c>
      <c r="J33" s="156" t="str">
        <f t="shared" si="1"/>
        <v>-</v>
      </c>
      <c r="K33" s="156" t="str">
        <f t="shared" si="1"/>
        <v>-</v>
      </c>
      <c r="L33" s="71"/>
      <c r="M33" s="10"/>
    </row>
    <row r="34" spans="1:16" x14ac:dyDescent="0.3">
      <c r="B34" s="754" t="str">
        <f>IF(Intro!$G$20="English",O34,P34)</f>
        <v>Ventes aux autre au Canada</v>
      </c>
      <c r="C34" s="755"/>
      <c r="D34" s="770" t="str">
        <f t="shared" ref="D34:D36" si="2">D31</f>
        <v>tonnes</v>
      </c>
      <c r="E34" s="770"/>
      <c r="F34" s="770"/>
      <c r="G34" s="137"/>
      <c r="H34" s="137"/>
      <c r="I34" s="137"/>
      <c r="J34" s="137"/>
      <c r="K34" s="131"/>
      <c r="L34" s="71"/>
      <c r="M34" s="10"/>
      <c r="O34" s="10" t="str">
        <f>"Sales to "&amp;Variables!$B$27&amp;" in Canada"</f>
        <v>Sales to other in Canada</v>
      </c>
      <c r="P34" s="10" t="str">
        <f>"Ventes aux "&amp;Variables!$C$27&amp;" au Canada"</f>
        <v>Ventes aux autre au Canada</v>
      </c>
    </row>
    <row r="35" spans="1:16" x14ac:dyDescent="0.3">
      <c r="B35" s="540"/>
      <c r="C35" s="541"/>
      <c r="D35" s="744" t="str">
        <f t="shared" si="2"/>
        <v>valeur de vente nette rendue (CAD)</v>
      </c>
      <c r="E35" s="744"/>
      <c r="F35" s="744"/>
      <c r="G35" s="137"/>
      <c r="H35" s="137"/>
      <c r="I35" s="137"/>
      <c r="J35" s="137"/>
      <c r="K35" s="131"/>
      <c r="L35" s="71"/>
      <c r="M35" s="10"/>
    </row>
    <row r="36" spans="1:16" ht="15" thickBot="1" x14ac:dyDescent="0.35">
      <c r="B36" s="752"/>
      <c r="C36" s="753"/>
      <c r="D36" s="769" t="str">
        <f t="shared" si="2"/>
        <v>$ / tonne</v>
      </c>
      <c r="E36" s="769"/>
      <c r="F36" s="769"/>
      <c r="G36" s="288" t="str">
        <f>IF(G34=0,"-",G35/G34)</f>
        <v>-</v>
      </c>
      <c r="H36" s="288" t="str">
        <f>IF(H34=0,"-",H35/H34)</f>
        <v>-</v>
      </c>
      <c r="I36" s="288" t="str">
        <f t="shared" ref="I36:K36" si="3">IF(I34=0,"-",I35/I34)</f>
        <v>-</v>
      </c>
      <c r="J36" s="288" t="str">
        <f t="shared" si="3"/>
        <v>-</v>
      </c>
      <c r="K36" s="288" t="str">
        <f t="shared" si="3"/>
        <v>-</v>
      </c>
      <c r="L36" s="71"/>
      <c r="M36" s="10"/>
    </row>
    <row r="37" spans="1:16" x14ac:dyDescent="0.3">
      <c r="B37" s="607" t="str">
        <f>IF(Intro!$G$20="English",O37,P37)</f>
        <v>Ventes totales au Canada</v>
      </c>
      <c r="C37" s="608"/>
      <c r="D37" s="749" t="str">
        <f>D34</f>
        <v>tonnes</v>
      </c>
      <c r="E37" s="749"/>
      <c r="F37" s="749"/>
      <c r="G37" s="139">
        <f t="shared" ref="G37:K38" si="4">G31+G34</f>
        <v>0</v>
      </c>
      <c r="H37" s="139">
        <f t="shared" si="4"/>
        <v>0</v>
      </c>
      <c r="I37" s="139">
        <f t="shared" si="4"/>
        <v>0</v>
      </c>
      <c r="J37" s="139">
        <f t="shared" si="4"/>
        <v>0</v>
      </c>
      <c r="K37" s="139">
        <f t="shared" si="4"/>
        <v>0</v>
      </c>
      <c r="L37" s="71"/>
      <c r="M37" s="10"/>
      <c r="O37" s="10" t="s">
        <v>345</v>
      </c>
      <c r="P37" s="10" t="s">
        <v>346</v>
      </c>
    </row>
    <row r="38" spans="1:16" x14ac:dyDescent="0.3">
      <c r="B38" s="596"/>
      <c r="C38" s="597"/>
      <c r="D38" s="771" t="str">
        <f>D35</f>
        <v>valeur de vente nette rendue (CAD)</v>
      </c>
      <c r="E38" s="771"/>
      <c r="F38" s="771"/>
      <c r="G38" s="138">
        <f t="shared" si="4"/>
        <v>0</v>
      </c>
      <c r="H38" s="138">
        <f t="shared" si="4"/>
        <v>0</v>
      </c>
      <c r="I38" s="138">
        <f t="shared" si="4"/>
        <v>0</v>
      </c>
      <c r="J38" s="138">
        <f t="shared" si="4"/>
        <v>0</v>
      </c>
      <c r="K38" s="138">
        <f t="shared" si="4"/>
        <v>0</v>
      </c>
      <c r="L38" s="71"/>
      <c r="M38" s="10"/>
    </row>
    <row r="39" spans="1:16" x14ac:dyDescent="0.3">
      <c r="B39" s="596"/>
      <c r="C39" s="597"/>
      <c r="D39" s="771" t="str">
        <f>D36</f>
        <v>$ / tonne</v>
      </c>
      <c r="E39" s="771"/>
      <c r="F39" s="771"/>
      <c r="G39" s="288" t="str">
        <f>IF(G37=0,"-",G38/G37)</f>
        <v>-</v>
      </c>
      <c r="H39" s="288" t="str">
        <f>IF(H37=0,"-",H38/H37)</f>
        <v>-</v>
      </c>
      <c r="I39" s="288" t="str">
        <f t="shared" ref="I39:K39" si="5">IF(I37=0,"-",I38/I37)</f>
        <v>-</v>
      </c>
      <c r="J39" s="288" t="str">
        <f t="shared" si="5"/>
        <v>-</v>
      </c>
      <c r="K39" s="288" t="str">
        <f t="shared" si="5"/>
        <v>-</v>
      </c>
      <c r="L39" s="71"/>
      <c r="M39" s="10"/>
    </row>
    <row r="40" spans="1:16" x14ac:dyDescent="0.3">
      <c r="B40" s="135"/>
      <c r="C40" s="136"/>
      <c r="D40" s="136"/>
      <c r="E40" s="136"/>
      <c r="F40" s="136"/>
      <c r="G40" s="36"/>
      <c r="H40" s="36"/>
      <c r="I40" s="36"/>
      <c r="J40" s="36"/>
      <c r="K40" s="36"/>
      <c r="L40" s="17"/>
      <c r="M40" s="10"/>
    </row>
    <row r="41" spans="1:16" x14ac:dyDescent="0.3">
      <c r="B41" s="737" t="str">
        <f>IF(Intro!$G$20="English",O41,P41)</f>
        <v>Estampage</v>
      </c>
      <c r="C41" s="738"/>
      <c r="D41" s="738"/>
      <c r="E41" s="738"/>
      <c r="F41" s="739"/>
      <c r="G41" s="266">
        <f>G25</f>
        <v>2023</v>
      </c>
      <c r="H41" s="266">
        <f>H25</f>
        <v>2024</v>
      </c>
      <c r="I41" s="266">
        <f t="shared" ref="I41:K41" si="6">I25</f>
        <v>2025</v>
      </c>
      <c r="J41" s="266" t="str">
        <f t="shared" si="6"/>
        <v>janv.-mars 2025</v>
      </c>
      <c r="K41" s="266" t="str">
        <f t="shared" si="6"/>
        <v>janv.-mars 2026</v>
      </c>
      <c r="L41" s="71"/>
      <c r="M41" s="10"/>
      <c r="O41" s="18" t="str">
        <f>Variables!B71</f>
        <v>Stamped</v>
      </c>
      <c r="P41" s="18" t="str">
        <f>Variables!C71</f>
        <v>Estampage</v>
      </c>
    </row>
    <row r="42" spans="1:16" s="262" customFormat="1" x14ac:dyDescent="0.3">
      <c r="A42" s="32"/>
      <c r="B42" s="740" t="str">
        <f>IF(Intro!$G$20="English",O42,P42)</f>
        <v>Importations au Canada</v>
      </c>
      <c r="C42" s="741"/>
      <c r="D42" s="741"/>
      <c r="E42" s="741"/>
      <c r="F42" s="741"/>
      <c r="G42" s="741"/>
      <c r="H42" s="741"/>
      <c r="I42" s="741"/>
      <c r="J42" s="741"/>
      <c r="K42" s="741"/>
      <c r="L42" s="71"/>
      <c r="O42" s="26" t="s">
        <v>233</v>
      </c>
      <c r="P42" s="262" t="s">
        <v>234</v>
      </c>
    </row>
    <row r="43" spans="1:16" x14ac:dyDescent="0.3">
      <c r="B43" s="733" t="str">
        <f>IF(Intro!$G$20="English",O43,P43)</f>
        <v>Importations</v>
      </c>
      <c r="C43" s="734"/>
      <c r="D43" s="744" t="str">
        <f>IF(Intro!$G$20="English",Variables!$B$23,Variables!$C$23)</f>
        <v>tonnes</v>
      </c>
      <c r="E43" s="744"/>
      <c r="F43" s="744"/>
      <c r="G43" s="137"/>
      <c r="H43" s="137"/>
      <c r="I43" s="137"/>
      <c r="J43" s="137"/>
      <c r="K43" s="131"/>
      <c r="L43" s="71"/>
      <c r="M43" s="10"/>
      <c r="O43" s="10" t="s">
        <v>91</v>
      </c>
      <c r="P43" s="10" t="s">
        <v>169</v>
      </c>
    </row>
    <row r="44" spans="1:16" x14ac:dyDescent="0.3">
      <c r="B44" s="733"/>
      <c r="C44" s="734"/>
      <c r="D44" s="744" t="str">
        <f>IF(Intro!$G$20="English",O44,P44)</f>
        <v>valeur d'achat nette rendue (CAD)</v>
      </c>
      <c r="E44" s="744"/>
      <c r="F44" s="744"/>
      <c r="G44" s="137"/>
      <c r="H44" s="137"/>
      <c r="I44" s="137"/>
      <c r="J44" s="137"/>
      <c r="K44" s="131"/>
      <c r="L44" s="71"/>
      <c r="M44" s="10"/>
      <c r="O44" s="10" t="s">
        <v>342</v>
      </c>
      <c r="P44" s="10" t="s">
        <v>341</v>
      </c>
    </row>
    <row r="45" spans="1:16" x14ac:dyDescent="0.3">
      <c r="B45" s="733"/>
      <c r="C45" s="734"/>
      <c r="D45" s="744" t="str">
        <f>"$ / "&amp;IF(Intro!$G$20="English",Variables!$B$24,Variables!$C$24)</f>
        <v>$ / tonne</v>
      </c>
      <c r="E45" s="744"/>
      <c r="F45" s="744"/>
      <c r="G45" s="288" t="str">
        <f>IF(G43=0,"-",G44/G43)</f>
        <v>-</v>
      </c>
      <c r="H45" s="288" t="str">
        <f>IF(H43=0,"-",H44/H43)</f>
        <v>-</v>
      </c>
      <c r="I45" s="288" t="str">
        <f t="shared" ref="I45:K45" si="7">IF(I43=0,"-",I44/I43)</f>
        <v>-</v>
      </c>
      <c r="J45" s="288" t="str">
        <f t="shared" si="7"/>
        <v>-</v>
      </c>
      <c r="K45" s="288" t="str">
        <f t="shared" si="7"/>
        <v>-</v>
      </c>
      <c r="L45" s="71"/>
      <c r="M45" s="10"/>
    </row>
    <row r="46" spans="1:16" s="262" customFormat="1" x14ac:dyDescent="0.3">
      <c r="A46" s="32"/>
      <c r="B46" s="742" t="str">
        <f>IF(Intro!$G$20="English",O46,P46)</f>
        <v>Ventes au Canada</v>
      </c>
      <c r="C46" s="743"/>
      <c r="D46" s="743"/>
      <c r="E46" s="743"/>
      <c r="F46" s="743"/>
      <c r="G46" s="743"/>
      <c r="H46" s="743"/>
      <c r="I46" s="743"/>
      <c r="J46" s="743"/>
      <c r="K46" s="743"/>
      <c r="L46" s="71"/>
      <c r="O46" s="26" t="s">
        <v>235</v>
      </c>
      <c r="P46" s="262" t="s">
        <v>236</v>
      </c>
    </row>
    <row r="47" spans="1:16" x14ac:dyDescent="0.3">
      <c r="B47" s="540" t="str">
        <f>IF(Intro!$G$20="English",O47,P47)</f>
        <v>Ventes aux utilisateurs finals au Canada</v>
      </c>
      <c r="C47" s="541"/>
      <c r="D47" s="744" t="str">
        <f>D43</f>
        <v>tonnes</v>
      </c>
      <c r="E47" s="744"/>
      <c r="F47" s="744"/>
      <c r="G47" s="137"/>
      <c r="H47" s="137"/>
      <c r="I47" s="137"/>
      <c r="J47" s="137"/>
      <c r="K47" s="131"/>
      <c r="L47" s="71"/>
      <c r="M47" s="10"/>
      <c r="O47" s="10" t="str">
        <f>"Sales to "&amp;Variables!$B$26&amp;" in Canada"</f>
        <v>Sales to end users in Canada</v>
      </c>
      <c r="P47" s="10" t="str">
        <f>"Ventes aux "&amp;Variables!$C$26&amp;" au Canada"</f>
        <v>Ventes aux utilisateurs finals au Canada</v>
      </c>
    </row>
    <row r="48" spans="1:16" x14ac:dyDescent="0.3">
      <c r="B48" s="540"/>
      <c r="C48" s="541"/>
      <c r="D48" s="744" t="str">
        <f>IF(Intro!$G$20="English",O48,P48)</f>
        <v>valeur de vente nette rendue (CAD)</v>
      </c>
      <c r="E48" s="744"/>
      <c r="F48" s="744"/>
      <c r="G48" s="137"/>
      <c r="H48" s="137"/>
      <c r="I48" s="137"/>
      <c r="J48" s="137"/>
      <c r="K48" s="131"/>
      <c r="L48" s="71"/>
      <c r="M48" s="10"/>
      <c r="O48" s="10" t="s">
        <v>344</v>
      </c>
      <c r="P48" s="10" t="s">
        <v>343</v>
      </c>
    </row>
    <row r="49" spans="1:16" ht="15" thickBot="1" x14ac:dyDescent="0.35">
      <c r="B49" s="752"/>
      <c r="C49" s="753"/>
      <c r="D49" s="769" t="str">
        <f>D45</f>
        <v>$ / tonne</v>
      </c>
      <c r="E49" s="769"/>
      <c r="F49" s="769"/>
      <c r="G49" s="156" t="str">
        <f>IF(G47=0,"-",G48/G47)</f>
        <v>-</v>
      </c>
      <c r="H49" s="156" t="str">
        <f>IF(H47=0,"-",H48/H47)</f>
        <v>-</v>
      </c>
      <c r="I49" s="156" t="str">
        <f t="shared" ref="I49:K49" si="8">IF(I47=0,"-",I48/I47)</f>
        <v>-</v>
      </c>
      <c r="J49" s="156" t="str">
        <f t="shared" si="8"/>
        <v>-</v>
      </c>
      <c r="K49" s="156" t="str">
        <f t="shared" si="8"/>
        <v>-</v>
      </c>
      <c r="L49" s="71"/>
      <c r="M49" s="10"/>
    </row>
    <row r="50" spans="1:16" x14ac:dyDescent="0.3">
      <c r="B50" s="754" t="str">
        <f>IF(Intro!$G$20="English",O50,P50)</f>
        <v>Ventes aux autre au Canada</v>
      </c>
      <c r="C50" s="755"/>
      <c r="D50" s="770" t="str">
        <f t="shared" ref="D50:D52" si="9">D47</f>
        <v>tonnes</v>
      </c>
      <c r="E50" s="770"/>
      <c r="F50" s="770"/>
      <c r="G50" s="137"/>
      <c r="H50" s="137"/>
      <c r="I50" s="137"/>
      <c r="J50" s="137"/>
      <c r="K50" s="131"/>
      <c r="L50" s="71"/>
      <c r="M50" s="10"/>
      <c r="O50" s="10" t="str">
        <f>"Sales to "&amp;Variables!$B$27&amp;" in Canada"</f>
        <v>Sales to other in Canada</v>
      </c>
      <c r="P50" s="10" t="str">
        <f>"Ventes aux "&amp;Variables!$C$27&amp;" au Canada"</f>
        <v>Ventes aux autre au Canada</v>
      </c>
    </row>
    <row r="51" spans="1:16" x14ac:dyDescent="0.3">
      <c r="B51" s="540"/>
      <c r="C51" s="541"/>
      <c r="D51" s="744" t="str">
        <f t="shared" si="9"/>
        <v>valeur de vente nette rendue (CAD)</v>
      </c>
      <c r="E51" s="744"/>
      <c r="F51" s="744"/>
      <c r="G51" s="137"/>
      <c r="H51" s="137"/>
      <c r="I51" s="137"/>
      <c r="J51" s="137"/>
      <c r="K51" s="131"/>
      <c r="L51" s="71"/>
      <c r="M51" s="10"/>
    </row>
    <row r="52" spans="1:16" ht="15" thickBot="1" x14ac:dyDescent="0.35">
      <c r="B52" s="752"/>
      <c r="C52" s="753"/>
      <c r="D52" s="769" t="str">
        <f t="shared" si="9"/>
        <v>$ / tonne</v>
      </c>
      <c r="E52" s="769"/>
      <c r="F52" s="769"/>
      <c r="G52" s="288" t="str">
        <f>IF(G50=0,"-",G51/G50)</f>
        <v>-</v>
      </c>
      <c r="H52" s="288" t="str">
        <f>IF(H50=0,"-",H51/H50)</f>
        <v>-</v>
      </c>
      <c r="I52" s="288" t="str">
        <f t="shared" ref="I52:K52" si="10">IF(I50=0,"-",I51/I50)</f>
        <v>-</v>
      </c>
      <c r="J52" s="288" t="str">
        <f t="shared" si="10"/>
        <v>-</v>
      </c>
      <c r="K52" s="288" t="str">
        <f t="shared" si="10"/>
        <v>-</v>
      </c>
      <c r="L52" s="71"/>
      <c r="M52" s="10"/>
    </row>
    <row r="53" spans="1:16" x14ac:dyDescent="0.3">
      <c r="B53" s="607" t="str">
        <f>IF(Intro!$G$20="English",O53,P53)</f>
        <v>Ventes totales au Canada</v>
      </c>
      <c r="C53" s="608"/>
      <c r="D53" s="749" t="str">
        <f>D50</f>
        <v>tonnes</v>
      </c>
      <c r="E53" s="749"/>
      <c r="F53" s="749"/>
      <c r="G53" s="139">
        <f t="shared" ref="G53:K53" si="11">G47+G50</f>
        <v>0</v>
      </c>
      <c r="H53" s="139">
        <f t="shared" si="11"/>
        <v>0</v>
      </c>
      <c r="I53" s="139">
        <f t="shared" si="11"/>
        <v>0</v>
      </c>
      <c r="J53" s="139">
        <f t="shared" si="11"/>
        <v>0</v>
      </c>
      <c r="K53" s="139">
        <f t="shared" si="11"/>
        <v>0</v>
      </c>
      <c r="L53" s="71"/>
      <c r="M53" s="10"/>
      <c r="O53" s="10" t="s">
        <v>345</v>
      </c>
      <c r="P53" s="10" t="s">
        <v>346</v>
      </c>
    </row>
    <row r="54" spans="1:16" x14ac:dyDescent="0.3">
      <c r="B54" s="596"/>
      <c r="C54" s="597"/>
      <c r="D54" s="771" t="str">
        <f>D51</f>
        <v>valeur de vente nette rendue (CAD)</v>
      </c>
      <c r="E54" s="771"/>
      <c r="F54" s="771"/>
      <c r="G54" s="138">
        <f t="shared" ref="G54:K54" si="12">G48+G51</f>
        <v>0</v>
      </c>
      <c r="H54" s="138">
        <f t="shared" si="12"/>
        <v>0</v>
      </c>
      <c r="I54" s="138">
        <f t="shared" si="12"/>
        <v>0</v>
      </c>
      <c r="J54" s="138">
        <f t="shared" si="12"/>
        <v>0</v>
      </c>
      <c r="K54" s="138">
        <f t="shared" si="12"/>
        <v>0</v>
      </c>
      <c r="L54" s="71"/>
      <c r="M54" s="10"/>
    </row>
    <row r="55" spans="1:16" x14ac:dyDescent="0.3">
      <c r="B55" s="596"/>
      <c r="C55" s="597"/>
      <c r="D55" s="771" t="str">
        <f>D52</f>
        <v>$ / tonne</v>
      </c>
      <c r="E55" s="771"/>
      <c r="F55" s="771"/>
      <c r="G55" s="288" t="str">
        <f>IF(G53=0,"-",G54/G53)</f>
        <v>-</v>
      </c>
      <c r="H55" s="288" t="str">
        <f>IF(H53=0,"-",H54/H53)</f>
        <v>-</v>
      </c>
      <c r="I55" s="288" t="str">
        <f t="shared" ref="I55:K55" si="13">IF(I53=0,"-",I54/I53)</f>
        <v>-</v>
      </c>
      <c r="J55" s="288" t="str">
        <f t="shared" si="13"/>
        <v>-</v>
      </c>
      <c r="K55" s="288" t="str">
        <f t="shared" si="13"/>
        <v>-</v>
      </c>
      <c r="L55" s="71"/>
      <c r="M55" s="10"/>
    </row>
    <row r="56" spans="1:16" x14ac:dyDescent="0.3">
      <c r="B56" s="135"/>
      <c r="C56" s="136"/>
      <c r="D56" s="136"/>
      <c r="E56" s="136"/>
      <c r="F56" s="136"/>
      <c r="G56" s="36"/>
      <c r="H56" s="36"/>
      <c r="I56" s="36"/>
      <c r="J56" s="36"/>
      <c r="K56" s="36"/>
      <c r="L56" s="17"/>
      <c r="M56" s="10"/>
    </row>
    <row r="57" spans="1:16" x14ac:dyDescent="0.3">
      <c r="B57" s="737" t="str">
        <f>IF(Intro!$G$20="English",O57,P57)</f>
        <v>Non finis (les boulets verts)</v>
      </c>
      <c r="C57" s="738"/>
      <c r="D57" s="738"/>
      <c r="E57" s="738"/>
      <c r="F57" s="739"/>
      <c r="G57" s="266">
        <f>G41</f>
        <v>2023</v>
      </c>
      <c r="H57" s="266">
        <f>H41</f>
        <v>2024</v>
      </c>
      <c r="I57" s="266">
        <f t="shared" ref="I57:K57" si="14">I41</f>
        <v>2025</v>
      </c>
      <c r="J57" s="266" t="str">
        <f t="shared" si="14"/>
        <v>janv.-mars 2025</v>
      </c>
      <c r="K57" s="266" t="str">
        <f t="shared" si="14"/>
        <v>janv.-mars 2026</v>
      </c>
      <c r="L57" s="71"/>
      <c r="M57" s="10"/>
      <c r="O57" s="18" t="str">
        <f>Variables!B72</f>
        <v>Unfinished (Green Balls)</v>
      </c>
      <c r="P57" s="18" t="str">
        <f>Variables!C72</f>
        <v>Non finis (les boulets verts)</v>
      </c>
    </row>
    <row r="58" spans="1:16" s="262" customFormat="1" x14ac:dyDescent="0.3">
      <c r="A58" s="32"/>
      <c r="B58" s="740" t="str">
        <f>IF(Intro!$G$20="English",O58,P58)</f>
        <v>Importations au Canada</v>
      </c>
      <c r="C58" s="741"/>
      <c r="D58" s="741"/>
      <c r="E58" s="741"/>
      <c r="F58" s="741"/>
      <c r="G58" s="741"/>
      <c r="H58" s="741"/>
      <c r="I58" s="741"/>
      <c r="J58" s="741"/>
      <c r="K58" s="741"/>
      <c r="L58" s="71"/>
      <c r="O58" s="26" t="s">
        <v>233</v>
      </c>
      <c r="P58" s="262" t="s">
        <v>234</v>
      </c>
    </row>
    <row r="59" spans="1:16" x14ac:dyDescent="0.3">
      <c r="B59" s="733" t="str">
        <f>IF(Intro!$G$20="English",O59,P59)</f>
        <v>Importations</v>
      </c>
      <c r="C59" s="734"/>
      <c r="D59" s="744" t="str">
        <f>IF(Intro!$G$20="English",Variables!$B$23,Variables!$C$23)</f>
        <v>tonnes</v>
      </c>
      <c r="E59" s="744"/>
      <c r="F59" s="744"/>
      <c r="G59" s="137"/>
      <c r="H59" s="137"/>
      <c r="I59" s="137"/>
      <c r="J59" s="137"/>
      <c r="K59" s="131"/>
      <c r="L59" s="71"/>
      <c r="M59" s="10"/>
      <c r="O59" s="10" t="s">
        <v>91</v>
      </c>
      <c r="P59" s="10" t="s">
        <v>169</v>
      </c>
    </row>
    <row r="60" spans="1:16" x14ac:dyDescent="0.3">
      <c r="B60" s="733"/>
      <c r="C60" s="734"/>
      <c r="D60" s="744" t="str">
        <f>IF(Intro!$G$20="English",O60,P60)</f>
        <v>valeur d'achat nette rendue (CAD)</v>
      </c>
      <c r="E60" s="744"/>
      <c r="F60" s="744"/>
      <c r="G60" s="137"/>
      <c r="H60" s="137"/>
      <c r="I60" s="137"/>
      <c r="J60" s="137"/>
      <c r="K60" s="131"/>
      <c r="L60" s="71"/>
      <c r="M60" s="10"/>
      <c r="O60" s="10" t="s">
        <v>342</v>
      </c>
      <c r="P60" s="10" t="s">
        <v>341</v>
      </c>
    </row>
    <row r="61" spans="1:16" x14ac:dyDescent="0.3">
      <c r="B61" s="733"/>
      <c r="C61" s="734"/>
      <c r="D61" s="744" t="str">
        <f>"$ / "&amp;IF(Intro!$G$20="English",Variables!$B$24,Variables!$C$24)</f>
        <v>$ / tonne</v>
      </c>
      <c r="E61" s="744"/>
      <c r="F61" s="744"/>
      <c r="G61" s="288" t="str">
        <f>IF(G59=0,"-",G60/G59)</f>
        <v>-</v>
      </c>
      <c r="H61" s="288" t="str">
        <f>IF(H59=0,"-",H60/H59)</f>
        <v>-</v>
      </c>
      <c r="I61" s="288" t="str">
        <f t="shared" ref="I61:K61" si="15">IF(I59=0,"-",I60/I59)</f>
        <v>-</v>
      </c>
      <c r="J61" s="288" t="str">
        <f t="shared" si="15"/>
        <v>-</v>
      </c>
      <c r="K61" s="288" t="str">
        <f t="shared" si="15"/>
        <v>-</v>
      </c>
      <c r="L61" s="71"/>
      <c r="M61" s="10"/>
    </row>
    <row r="62" spans="1:16" s="262" customFormat="1" x14ac:dyDescent="0.3">
      <c r="A62" s="32"/>
      <c r="B62" s="742" t="str">
        <f>IF(Intro!$G$20="English",O62,P62)</f>
        <v>Ventes au Canada</v>
      </c>
      <c r="C62" s="743"/>
      <c r="D62" s="743"/>
      <c r="E62" s="743"/>
      <c r="F62" s="743"/>
      <c r="G62" s="743"/>
      <c r="H62" s="743"/>
      <c r="I62" s="743"/>
      <c r="J62" s="743"/>
      <c r="K62" s="743"/>
      <c r="L62" s="71"/>
      <c r="O62" s="26" t="s">
        <v>235</v>
      </c>
      <c r="P62" s="262" t="s">
        <v>236</v>
      </c>
    </row>
    <row r="63" spans="1:16" x14ac:dyDescent="0.3">
      <c r="B63" s="540" t="str">
        <f>IF(Intro!$G$20="English",O63,P63)</f>
        <v>Ventes aux utilisateurs finals au Canada</v>
      </c>
      <c r="C63" s="541"/>
      <c r="D63" s="744" t="str">
        <f>D59</f>
        <v>tonnes</v>
      </c>
      <c r="E63" s="744"/>
      <c r="F63" s="744"/>
      <c r="G63" s="137"/>
      <c r="H63" s="137"/>
      <c r="I63" s="137"/>
      <c r="J63" s="137"/>
      <c r="K63" s="131"/>
      <c r="L63" s="71"/>
      <c r="M63" s="10"/>
      <c r="O63" s="10" t="str">
        <f>"Sales to "&amp;Variables!$B$26&amp;" in Canada"</f>
        <v>Sales to end users in Canada</v>
      </c>
      <c r="P63" s="10" t="str">
        <f>"Ventes aux "&amp;Variables!$C$26&amp;" au Canada"</f>
        <v>Ventes aux utilisateurs finals au Canada</v>
      </c>
    </row>
    <row r="64" spans="1:16" x14ac:dyDescent="0.3">
      <c r="B64" s="540"/>
      <c r="C64" s="541"/>
      <c r="D64" s="744" t="str">
        <f>IF(Intro!$G$20="English",O64,P64)</f>
        <v>valeur de vente nette rendue (CAD)</v>
      </c>
      <c r="E64" s="744"/>
      <c r="F64" s="744"/>
      <c r="G64" s="137"/>
      <c r="H64" s="137"/>
      <c r="I64" s="137"/>
      <c r="J64" s="137"/>
      <c r="K64" s="131"/>
      <c r="L64" s="71"/>
      <c r="M64" s="10"/>
      <c r="O64" s="10" t="s">
        <v>344</v>
      </c>
      <c r="P64" s="10" t="s">
        <v>343</v>
      </c>
    </row>
    <row r="65" spans="1:16" ht="15" thickBot="1" x14ac:dyDescent="0.35">
      <c r="B65" s="752"/>
      <c r="C65" s="753"/>
      <c r="D65" s="769" t="str">
        <f>D61</f>
        <v>$ / tonne</v>
      </c>
      <c r="E65" s="769"/>
      <c r="F65" s="769"/>
      <c r="G65" s="288" t="str">
        <f>IF(G63=0,"-",G64/G63)</f>
        <v>-</v>
      </c>
      <c r="H65" s="288" t="str">
        <f>IF(H63=0,"-",H64/H63)</f>
        <v>-</v>
      </c>
      <c r="I65" s="288" t="str">
        <f t="shared" ref="I65:K65" si="16">IF(I63=0,"-",I64/I63)</f>
        <v>-</v>
      </c>
      <c r="J65" s="288" t="str">
        <f t="shared" si="16"/>
        <v>-</v>
      </c>
      <c r="K65" s="288" t="str">
        <f t="shared" si="16"/>
        <v>-</v>
      </c>
      <c r="L65" s="71"/>
      <c r="M65" s="10"/>
    </row>
    <row r="66" spans="1:16" x14ac:dyDescent="0.3">
      <c r="B66" s="754" t="str">
        <f>IF(Intro!$G$20="English",O66,P66)</f>
        <v>Ventes aux autre au Canada</v>
      </c>
      <c r="C66" s="755"/>
      <c r="D66" s="770" t="str">
        <f t="shared" ref="D66:D68" si="17">D63</f>
        <v>tonnes</v>
      </c>
      <c r="E66" s="770"/>
      <c r="F66" s="770"/>
      <c r="G66" s="137"/>
      <c r="H66" s="137"/>
      <c r="I66" s="137"/>
      <c r="J66" s="137"/>
      <c r="K66" s="131"/>
      <c r="L66" s="71"/>
      <c r="M66" s="10"/>
      <c r="O66" s="10" t="str">
        <f>"Sales to "&amp;Variables!$B$27&amp;" in Canada"</f>
        <v>Sales to other in Canada</v>
      </c>
      <c r="P66" s="10" t="str">
        <f>"Ventes aux "&amp;Variables!$C$27&amp;" au Canada"</f>
        <v>Ventes aux autre au Canada</v>
      </c>
    </row>
    <row r="67" spans="1:16" x14ac:dyDescent="0.3">
      <c r="B67" s="540"/>
      <c r="C67" s="541"/>
      <c r="D67" s="744" t="str">
        <f t="shared" si="17"/>
        <v>valeur de vente nette rendue (CAD)</v>
      </c>
      <c r="E67" s="744"/>
      <c r="F67" s="744"/>
      <c r="G67" s="137"/>
      <c r="H67" s="137"/>
      <c r="I67" s="137"/>
      <c r="J67" s="137"/>
      <c r="K67" s="131"/>
      <c r="L67" s="71"/>
      <c r="M67" s="10"/>
    </row>
    <row r="68" spans="1:16" ht="15" thickBot="1" x14ac:dyDescent="0.35">
      <c r="B68" s="752"/>
      <c r="C68" s="753"/>
      <c r="D68" s="769" t="str">
        <f t="shared" si="17"/>
        <v>$ / tonne</v>
      </c>
      <c r="E68" s="769"/>
      <c r="F68" s="769"/>
      <c r="G68" s="288" t="str">
        <f>IF(G66=0,"-",G67/G66)</f>
        <v>-</v>
      </c>
      <c r="H68" s="288" t="str">
        <f>IF(H66=0,"-",H67/H66)</f>
        <v>-</v>
      </c>
      <c r="I68" s="288" t="str">
        <f t="shared" ref="I68:K68" si="18">IF(I66=0,"-",I67/I66)</f>
        <v>-</v>
      </c>
      <c r="J68" s="288" t="str">
        <f t="shared" si="18"/>
        <v>-</v>
      </c>
      <c r="K68" s="288" t="str">
        <f t="shared" si="18"/>
        <v>-</v>
      </c>
      <c r="L68" s="71"/>
      <c r="M68" s="10"/>
    </row>
    <row r="69" spans="1:16" x14ac:dyDescent="0.3">
      <c r="B69" s="607" t="str">
        <f>IF(Intro!$G$20="English",O69,P69)</f>
        <v>Ventes totales au Canada</v>
      </c>
      <c r="C69" s="608"/>
      <c r="D69" s="749" t="str">
        <f>D66</f>
        <v>tonnes</v>
      </c>
      <c r="E69" s="749"/>
      <c r="F69" s="749"/>
      <c r="G69" s="139">
        <f t="shared" ref="G69:K69" si="19">G63+G66</f>
        <v>0</v>
      </c>
      <c r="H69" s="139">
        <f t="shared" si="19"/>
        <v>0</v>
      </c>
      <c r="I69" s="139">
        <f t="shared" si="19"/>
        <v>0</v>
      </c>
      <c r="J69" s="139">
        <f t="shared" si="19"/>
        <v>0</v>
      </c>
      <c r="K69" s="139">
        <f t="shared" si="19"/>
        <v>0</v>
      </c>
      <c r="L69" s="71"/>
      <c r="M69" s="10"/>
      <c r="O69" s="10" t="s">
        <v>345</v>
      </c>
      <c r="P69" s="10" t="s">
        <v>346</v>
      </c>
    </row>
    <row r="70" spans="1:16" x14ac:dyDescent="0.3">
      <c r="B70" s="596"/>
      <c r="C70" s="597"/>
      <c r="D70" s="771" t="str">
        <f>D67</f>
        <v>valeur de vente nette rendue (CAD)</v>
      </c>
      <c r="E70" s="771"/>
      <c r="F70" s="771"/>
      <c r="G70" s="138">
        <f t="shared" ref="G70:K70" si="20">G64+G67</f>
        <v>0</v>
      </c>
      <c r="H70" s="138">
        <f t="shared" si="20"/>
        <v>0</v>
      </c>
      <c r="I70" s="138">
        <f t="shared" si="20"/>
        <v>0</v>
      </c>
      <c r="J70" s="138">
        <f t="shared" si="20"/>
        <v>0</v>
      </c>
      <c r="K70" s="138">
        <f t="shared" si="20"/>
        <v>0</v>
      </c>
      <c r="L70" s="71"/>
      <c r="M70" s="10"/>
    </row>
    <row r="71" spans="1:16" x14ac:dyDescent="0.3">
      <c r="B71" s="596"/>
      <c r="C71" s="597"/>
      <c r="D71" s="771" t="str">
        <f>D68</f>
        <v>$ / tonne</v>
      </c>
      <c r="E71" s="771"/>
      <c r="F71" s="771"/>
      <c r="G71" s="288" t="str">
        <f>IF(G69=0,"-",G70/G69)</f>
        <v>-</v>
      </c>
      <c r="H71" s="288" t="str">
        <f>IF(H69=0,"-",H70/H69)</f>
        <v>-</v>
      </c>
      <c r="I71" s="288" t="str">
        <f t="shared" ref="I71:K71" si="21">IF(I69=0,"-",I70/I69)</f>
        <v>-</v>
      </c>
      <c r="J71" s="288" t="str">
        <f t="shared" si="21"/>
        <v>-</v>
      </c>
      <c r="K71" s="288" t="str">
        <f t="shared" si="21"/>
        <v>-</v>
      </c>
      <c r="L71" s="71"/>
      <c r="M71" s="10"/>
    </row>
    <row r="72" spans="1:16" hidden="1" x14ac:dyDescent="0.3">
      <c r="B72" s="135"/>
      <c r="C72" s="136"/>
      <c r="D72" s="136"/>
      <c r="E72" s="136"/>
      <c r="F72" s="136"/>
      <c r="G72" s="36"/>
      <c r="H72" s="36"/>
      <c r="I72" s="36"/>
      <c r="J72" s="36"/>
      <c r="K72" s="36"/>
      <c r="L72" s="17"/>
      <c r="M72" s="10"/>
    </row>
    <row r="73" spans="1:16" hidden="1" x14ac:dyDescent="0.3">
      <c r="B73" s="135"/>
      <c r="C73" s="136"/>
      <c r="D73" s="136"/>
      <c r="E73" s="136"/>
      <c r="F73" s="136"/>
      <c r="G73" s="266">
        <f>G57</f>
        <v>2023</v>
      </c>
      <c r="H73" s="266">
        <f>H57</f>
        <v>2024</v>
      </c>
      <c r="I73" s="266">
        <f t="shared" ref="I73:K73" si="22">I57</f>
        <v>2025</v>
      </c>
      <c r="J73" s="266" t="str">
        <f t="shared" si="22"/>
        <v>janv.-mars 2025</v>
      </c>
      <c r="K73" s="266" t="str">
        <f t="shared" si="22"/>
        <v>janv.-mars 2026</v>
      </c>
      <c r="L73" s="71"/>
      <c r="M73" s="10"/>
      <c r="O73" s="18"/>
    </row>
    <row r="74" spans="1:16" s="262" customFormat="1" hidden="1" x14ac:dyDescent="0.3">
      <c r="A74" s="32"/>
      <c r="B74" s="740" t="str">
        <f>IF(Intro!$G$20="English",O74,P74)</f>
        <v>Importations au Canada</v>
      </c>
      <c r="C74" s="741"/>
      <c r="D74" s="741"/>
      <c r="E74" s="741"/>
      <c r="F74" s="741"/>
      <c r="G74" s="741"/>
      <c r="H74" s="741"/>
      <c r="I74" s="741"/>
      <c r="J74" s="741"/>
      <c r="K74" s="741"/>
      <c r="L74" s="71"/>
      <c r="O74" s="26" t="s">
        <v>233</v>
      </c>
      <c r="P74" s="262" t="s">
        <v>234</v>
      </c>
    </row>
    <row r="75" spans="1:16" hidden="1" x14ac:dyDescent="0.3">
      <c r="B75" s="733" t="str">
        <f>IF(Intro!$G$20="English",O75,P75)</f>
        <v>Importations</v>
      </c>
      <c r="C75" s="734"/>
      <c r="D75" s="744" t="str">
        <f>IF(Intro!$G$20="English",Variables!$B$23,Variables!$C$23)</f>
        <v>tonnes</v>
      </c>
      <c r="E75" s="744"/>
      <c r="F75" s="744"/>
      <c r="G75" s="137"/>
      <c r="H75" s="137"/>
      <c r="I75" s="137"/>
      <c r="J75" s="137"/>
      <c r="K75" s="131"/>
      <c r="L75" s="71"/>
      <c r="M75" s="10"/>
      <c r="O75" s="10" t="s">
        <v>91</v>
      </c>
      <c r="P75" s="10" t="s">
        <v>169</v>
      </c>
    </row>
    <row r="76" spans="1:16" hidden="1" x14ac:dyDescent="0.3">
      <c r="B76" s="733"/>
      <c r="C76" s="734"/>
      <c r="D76" s="744" t="str">
        <f>IF(Intro!$G$20="English",O76,P76)</f>
        <v>valeur d'achat nette rendue (CAD)</v>
      </c>
      <c r="E76" s="744"/>
      <c r="F76" s="744"/>
      <c r="G76" s="137"/>
      <c r="H76" s="137"/>
      <c r="I76" s="137"/>
      <c r="J76" s="137"/>
      <c r="K76" s="131"/>
      <c r="L76" s="71"/>
      <c r="M76" s="10"/>
      <c r="O76" s="10" t="s">
        <v>342</v>
      </c>
      <c r="P76" s="10" t="s">
        <v>341</v>
      </c>
    </row>
    <row r="77" spans="1:16" hidden="1" x14ac:dyDescent="0.3">
      <c r="B77" s="733"/>
      <c r="C77" s="734"/>
      <c r="D77" s="744" t="str">
        <f>"$ / "&amp;IF(Intro!$G$20="English",Variables!$B$24,Variables!$C$24)</f>
        <v>$ / tonne</v>
      </c>
      <c r="E77" s="744"/>
      <c r="F77" s="744"/>
      <c r="G77" s="156" t="str">
        <f>IF(G75=0,"-",G76/G75)</f>
        <v>-</v>
      </c>
      <c r="H77" s="156" t="str">
        <f>IF(H75=0,"-",H76/H75)</f>
        <v>-</v>
      </c>
      <c r="I77" s="156" t="str">
        <f t="shared" ref="I77:K77" si="23">IF(I75=0,"-",I76/I75)</f>
        <v>-</v>
      </c>
      <c r="J77" s="156" t="str">
        <f t="shared" si="23"/>
        <v>-</v>
      </c>
      <c r="K77" s="156" t="str">
        <f t="shared" si="23"/>
        <v>-</v>
      </c>
      <c r="L77" s="71"/>
      <c r="M77" s="10"/>
    </row>
    <row r="78" spans="1:16" s="262" customFormat="1" hidden="1" x14ac:dyDescent="0.3">
      <c r="A78" s="32"/>
      <c r="B78" s="742" t="str">
        <f>IF(Intro!$G$20="English",O78,P78)</f>
        <v>Ventes au Canada</v>
      </c>
      <c r="C78" s="743"/>
      <c r="D78" s="743"/>
      <c r="E78" s="743"/>
      <c r="F78" s="743"/>
      <c r="G78" s="743"/>
      <c r="H78" s="743"/>
      <c r="I78" s="743"/>
      <c r="J78" s="743"/>
      <c r="K78" s="743"/>
      <c r="L78" s="71"/>
      <c r="O78" s="26" t="s">
        <v>235</v>
      </c>
      <c r="P78" s="262" t="s">
        <v>236</v>
      </c>
    </row>
    <row r="79" spans="1:16" hidden="1" x14ac:dyDescent="0.3">
      <c r="B79" s="540" t="str">
        <f>IF(Intro!$G$20="English",O79,P79)</f>
        <v>Ventes aux utilisateurs finals au Canada</v>
      </c>
      <c r="C79" s="541"/>
      <c r="D79" s="744" t="str">
        <f>D75</f>
        <v>tonnes</v>
      </c>
      <c r="E79" s="744"/>
      <c r="F79" s="744"/>
      <c r="G79" s="137"/>
      <c r="H79" s="137"/>
      <c r="I79" s="137"/>
      <c r="J79" s="137"/>
      <c r="K79" s="131"/>
      <c r="L79" s="71"/>
      <c r="M79" s="10"/>
      <c r="O79" s="10" t="str">
        <f>"Sales to "&amp;Variables!$B$26&amp;" in Canada"</f>
        <v>Sales to end users in Canada</v>
      </c>
      <c r="P79" s="10" t="str">
        <f>"Ventes aux "&amp;Variables!$C$26&amp;" au Canada"</f>
        <v>Ventes aux utilisateurs finals au Canada</v>
      </c>
    </row>
    <row r="80" spans="1:16" hidden="1" x14ac:dyDescent="0.3">
      <c r="B80" s="540"/>
      <c r="C80" s="541"/>
      <c r="D80" s="744" t="str">
        <f>IF(Intro!$G$20="English",O80,P80)</f>
        <v>valeur de vente nette rendue (CAD)</v>
      </c>
      <c r="E80" s="744"/>
      <c r="F80" s="744"/>
      <c r="G80" s="137"/>
      <c r="H80" s="137"/>
      <c r="I80" s="137"/>
      <c r="J80" s="137"/>
      <c r="K80" s="131"/>
      <c r="L80" s="71"/>
      <c r="M80" s="10"/>
      <c r="O80" s="10" t="s">
        <v>344</v>
      </c>
      <c r="P80" s="10" t="s">
        <v>343</v>
      </c>
    </row>
    <row r="81" spans="1:16" ht="15" hidden="1" thickBot="1" x14ac:dyDescent="0.35">
      <c r="B81" s="752"/>
      <c r="C81" s="753"/>
      <c r="D81" s="769" t="str">
        <f>D77</f>
        <v>$ / tonne</v>
      </c>
      <c r="E81" s="769"/>
      <c r="F81" s="769"/>
      <c r="G81" s="156" t="str">
        <f>IF(G79=0,"-",G80/G79)</f>
        <v>-</v>
      </c>
      <c r="H81" s="156" t="str">
        <f>IF(H79=0,"-",H80/H79)</f>
        <v>-</v>
      </c>
      <c r="I81" s="156" t="str">
        <f t="shared" ref="I81:K81" si="24">IF(I79=0,"-",I80/I79)</f>
        <v>-</v>
      </c>
      <c r="J81" s="156" t="str">
        <f t="shared" si="24"/>
        <v>-</v>
      </c>
      <c r="K81" s="156" t="str">
        <f t="shared" si="24"/>
        <v>-</v>
      </c>
      <c r="L81" s="71"/>
      <c r="M81" s="10"/>
    </row>
    <row r="82" spans="1:16" hidden="1" x14ac:dyDescent="0.3">
      <c r="B82" s="754" t="str">
        <f>IF(Intro!$G$20="English",O82,P82)</f>
        <v>Ventes aux autre au Canada</v>
      </c>
      <c r="C82" s="755"/>
      <c r="D82" s="770" t="str">
        <f t="shared" ref="D82:D84" si="25">D79</f>
        <v>tonnes</v>
      </c>
      <c r="E82" s="770"/>
      <c r="F82" s="770"/>
      <c r="G82" s="137"/>
      <c r="H82" s="137"/>
      <c r="I82" s="137"/>
      <c r="J82" s="137"/>
      <c r="K82" s="131"/>
      <c r="L82" s="71"/>
      <c r="M82" s="10"/>
      <c r="O82" s="10" t="str">
        <f>"Sales to "&amp;Variables!$B$27&amp;" in Canada"</f>
        <v>Sales to other in Canada</v>
      </c>
      <c r="P82" s="10" t="str">
        <f>"Ventes aux "&amp;Variables!$C$27&amp;" au Canada"</f>
        <v>Ventes aux autre au Canada</v>
      </c>
    </row>
    <row r="83" spans="1:16" hidden="1" x14ac:dyDescent="0.3">
      <c r="B83" s="540"/>
      <c r="C83" s="541"/>
      <c r="D83" s="744" t="str">
        <f t="shared" si="25"/>
        <v>valeur de vente nette rendue (CAD)</v>
      </c>
      <c r="E83" s="744"/>
      <c r="F83" s="744"/>
      <c r="G83" s="137"/>
      <c r="H83" s="137"/>
      <c r="I83" s="137"/>
      <c r="J83" s="137"/>
      <c r="K83" s="131"/>
      <c r="L83" s="71"/>
      <c r="M83" s="10"/>
    </row>
    <row r="84" spans="1:16" ht="15" hidden="1" thickBot="1" x14ac:dyDescent="0.35">
      <c r="B84" s="752"/>
      <c r="C84" s="753"/>
      <c r="D84" s="769" t="str">
        <f t="shared" si="25"/>
        <v>$ / tonne</v>
      </c>
      <c r="E84" s="769"/>
      <c r="F84" s="769"/>
      <c r="G84" s="156" t="str">
        <f>IF(G82=0,"-",G83/G82)</f>
        <v>-</v>
      </c>
      <c r="H84" s="156" t="str">
        <f>IF(H82=0,"-",H83/H82)</f>
        <v>-</v>
      </c>
      <c r="I84" s="156" t="str">
        <f t="shared" ref="I84:K84" si="26">IF(I82=0,"-",I83/I82)</f>
        <v>-</v>
      </c>
      <c r="J84" s="156" t="str">
        <f t="shared" si="26"/>
        <v>-</v>
      </c>
      <c r="K84" s="156" t="str">
        <f t="shared" si="26"/>
        <v>-</v>
      </c>
      <c r="L84" s="71"/>
      <c r="M84" s="10"/>
    </row>
    <row r="85" spans="1:16" hidden="1" x14ac:dyDescent="0.3">
      <c r="B85" s="607" t="str">
        <f>IF(Intro!$G$20="English",O85,P85)</f>
        <v>Ventes totales au Canada</v>
      </c>
      <c r="C85" s="608"/>
      <c r="D85" s="749" t="str">
        <f>D82</f>
        <v>tonnes</v>
      </c>
      <c r="E85" s="749"/>
      <c r="F85" s="749"/>
      <c r="G85" s="139">
        <f t="shared" ref="G85:K85" si="27">G79+G82</f>
        <v>0</v>
      </c>
      <c r="H85" s="139">
        <f t="shared" si="27"/>
        <v>0</v>
      </c>
      <c r="I85" s="139">
        <f t="shared" si="27"/>
        <v>0</v>
      </c>
      <c r="J85" s="139">
        <f t="shared" si="27"/>
        <v>0</v>
      </c>
      <c r="K85" s="139">
        <f t="shared" si="27"/>
        <v>0</v>
      </c>
      <c r="L85" s="71"/>
      <c r="M85" s="10"/>
      <c r="O85" s="10" t="s">
        <v>345</v>
      </c>
      <c r="P85" s="10" t="s">
        <v>346</v>
      </c>
    </row>
    <row r="86" spans="1:16" hidden="1" x14ac:dyDescent="0.3">
      <c r="B86" s="596"/>
      <c r="C86" s="597"/>
      <c r="D86" s="771" t="str">
        <f>D83</f>
        <v>valeur de vente nette rendue (CAD)</v>
      </c>
      <c r="E86" s="771"/>
      <c r="F86" s="771"/>
      <c r="G86" s="138">
        <f t="shared" ref="G86:K86" si="28">G80+G83</f>
        <v>0</v>
      </c>
      <c r="H86" s="138">
        <f t="shared" si="28"/>
        <v>0</v>
      </c>
      <c r="I86" s="138">
        <f t="shared" si="28"/>
        <v>0</v>
      </c>
      <c r="J86" s="138">
        <f t="shared" si="28"/>
        <v>0</v>
      </c>
      <c r="K86" s="138">
        <f t="shared" si="28"/>
        <v>0</v>
      </c>
      <c r="L86" s="71"/>
      <c r="M86" s="10"/>
    </row>
    <row r="87" spans="1:16" hidden="1" x14ac:dyDescent="0.3">
      <c r="B87" s="596"/>
      <c r="C87" s="597"/>
      <c r="D87" s="771" t="str">
        <f>D84</f>
        <v>$ / tonne</v>
      </c>
      <c r="E87" s="771"/>
      <c r="F87" s="771"/>
      <c r="G87" s="156" t="str">
        <f>IF(G85=0,"-",G86/G85)</f>
        <v>-</v>
      </c>
      <c r="H87" s="156" t="str">
        <f>IF(H85=0,"-",H86/H85)</f>
        <v>-</v>
      </c>
      <c r="I87" s="156" t="str">
        <f>IF(I85=0,"-",I86/I85)</f>
        <v>-</v>
      </c>
      <c r="J87" s="156" t="str">
        <f t="shared" ref="J87:K87" si="29">IF(J85=0,"-",J86/J85)</f>
        <v>-</v>
      </c>
      <c r="K87" s="156" t="str">
        <f t="shared" si="29"/>
        <v>-</v>
      </c>
      <c r="L87" s="71"/>
      <c r="M87" s="10"/>
    </row>
    <row r="88" spans="1:16" hidden="1" x14ac:dyDescent="0.3">
      <c r="B88" s="72"/>
      <c r="C88" s="84"/>
      <c r="D88" s="84"/>
      <c r="E88" s="84"/>
      <c r="F88" s="84"/>
      <c r="G88" s="84"/>
      <c r="H88" s="84"/>
      <c r="I88" s="84"/>
      <c r="J88" s="84"/>
      <c r="K88" s="84"/>
      <c r="L88" s="85"/>
      <c r="M88" s="10"/>
    </row>
    <row r="89" spans="1:16" s="262" customFormat="1" x14ac:dyDescent="0.3">
      <c r="A89" s="7"/>
      <c r="B89" s="263"/>
      <c r="C89" s="263"/>
      <c r="D89" s="90"/>
      <c r="E89" s="261"/>
      <c r="F89" s="261"/>
      <c r="G89" s="261"/>
      <c r="H89" s="261"/>
      <c r="I89" s="261"/>
      <c r="J89" s="261"/>
      <c r="K89" s="261"/>
      <c r="L89" s="261"/>
      <c r="M89" s="73"/>
    </row>
    <row r="90" spans="1:16" x14ac:dyDescent="0.3">
      <c r="B90" s="506" t="str">
        <f>IF(Intro!$G$20="English",O90,P90)</f>
        <v>VENTES AU CANADA D'IMPORTATIONS À VOS CINQ PLUS IMPORTANTS CLIENTS</v>
      </c>
      <c r="C90" s="507"/>
      <c r="D90" s="507"/>
      <c r="E90" s="507"/>
      <c r="F90" s="507"/>
      <c r="G90" s="507"/>
      <c r="H90" s="507"/>
      <c r="I90" s="507"/>
      <c r="J90" s="507"/>
      <c r="K90" s="507"/>
      <c r="L90" s="508"/>
      <c r="M90" s="10"/>
      <c r="O90" s="107" t="s">
        <v>334</v>
      </c>
      <c r="P90" s="107" t="s">
        <v>433</v>
      </c>
    </row>
    <row r="91" spans="1:16" s="262" customFormat="1" x14ac:dyDescent="0.3">
      <c r="A91" s="7"/>
      <c r="B91" s="647" t="s">
        <v>15</v>
      </c>
      <c r="C91" s="648"/>
      <c r="D91" s="648"/>
      <c r="E91" s="648"/>
      <c r="F91" s="648"/>
      <c r="G91" s="648"/>
      <c r="H91" s="648"/>
      <c r="I91" s="648"/>
      <c r="J91" s="648"/>
      <c r="K91" s="648"/>
      <c r="L91" s="649"/>
      <c r="M91" s="73"/>
      <c r="O91" s="10"/>
    </row>
    <row r="92" spans="1:16" x14ac:dyDescent="0.3">
      <c r="B92" s="16"/>
      <c r="C92" s="35"/>
      <c r="D92" s="35"/>
      <c r="E92" s="36"/>
      <c r="F92" s="36"/>
      <c r="G92" s="36"/>
      <c r="H92" s="36"/>
      <c r="I92" s="36"/>
      <c r="J92" s="36"/>
      <c r="K92" s="36"/>
      <c r="L92" s="17"/>
      <c r="M92" s="10"/>
    </row>
    <row r="93" spans="1:16" x14ac:dyDescent="0.3">
      <c r="B93" s="503" t="str">
        <f>IF(Intro!$G$20="English",O93,P93)</f>
        <v>Déclarez le volume et la valeur des ventes d'importations au Canada pour chaque compte indiqué ci-dessous :</v>
      </c>
      <c r="C93" s="504"/>
      <c r="D93" s="504"/>
      <c r="E93" s="504"/>
      <c r="F93" s="504"/>
      <c r="G93" s="504"/>
      <c r="H93" s="504"/>
      <c r="I93" s="504"/>
      <c r="J93" s="504"/>
      <c r="K93" s="504"/>
      <c r="L93" s="505"/>
      <c r="M93" s="10"/>
      <c r="O93" s="18" t="s">
        <v>171</v>
      </c>
      <c r="P93" s="10" t="s">
        <v>172</v>
      </c>
    </row>
    <row r="94" spans="1:16" x14ac:dyDescent="0.3">
      <c r="B94" s="503" t="str">
        <f>Pro!B22</f>
        <v>Note - Ne répondez à cette question que si votre entreprise a vendu les marchandises du 1er janvier 2023 au 31 mars 2026.</v>
      </c>
      <c r="C94" s="504"/>
      <c r="D94" s="504"/>
      <c r="E94" s="504"/>
      <c r="F94" s="504"/>
      <c r="G94" s="504"/>
      <c r="H94" s="504"/>
      <c r="I94" s="504"/>
      <c r="J94" s="504"/>
      <c r="K94" s="504"/>
      <c r="L94" s="505"/>
      <c r="M94" s="10"/>
      <c r="O94" s="18"/>
    </row>
    <row r="95" spans="1:16" x14ac:dyDescent="0.3">
      <c r="B95" s="258"/>
      <c r="C95" s="259"/>
      <c r="D95" s="35"/>
      <c r="E95" s="36"/>
      <c r="F95" s="36"/>
      <c r="G95" s="36"/>
      <c r="H95" s="36"/>
      <c r="I95" s="36"/>
      <c r="J95" s="36"/>
      <c r="K95" s="36"/>
      <c r="L95" s="17"/>
      <c r="M95" s="10"/>
      <c r="O95" s="18"/>
    </row>
    <row r="96" spans="1:16" x14ac:dyDescent="0.3">
      <c r="B96" s="779"/>
      <c r="C96" s="780"/>
      <c r="D96" s="781"/>
      <c r="E96" s="264" t="str">
        <f>IF(Intro!$G$20="English","Q","T")&amp;IF(MID(F96,2,1)&lt;&gt;"1",MID(F96,2,1)-1&amp;" - "&amp;MID(F96,6,4),"4 - "&amp;MID(F96,6,4)-1)</f>
        <v>T2 - 2024</v>
      </c>
      <c r="F96" s="264" t="str">
        <f>IF(Intro!$G$20="English","Q","T")&amp;IF(MID(G96,2,1)&lt;&gt;"1",MID(G96,2,1)-1&amp;" - "&amp;MID(G96,6,4),"4 - "&amp;MID(G96,6,4)-1)</f>
        <v>T3 - 2024</v>
      </c>
      <c r="G96" s="264" t="str">
        <f>IF(Intro!$G$20="English","Q","T")&amp;IF(MID(H96,2,1)&lt;&gt;"1",MID(H96,2,1)-1&amp;" - "&amp;MID(H96,6,4),"4 - "&amp;MID(H96,6,4)-1)</f>
        <v>T4 - 2024</v>
      </c>
      <c r="H96" s="264" t="str">
        <f>IF(Intro!$G$20="English","Q","T")&amp;IF(MID(I96,2,1)&lt;&gt;"1",MID(I96,2,1)-1&amp;" - "&amp;MID(I96,6,4),"4 - "&amp;MID(I96,6,4)-1)</f>
        <v>T1 - 2025</v>
      </c>
      <c r="I96" s="264" t="str">
        <f>IF(Intro!$G$20="English","Q","T")&amp;IF(MID(J96,2,1)&lt;&gt;"1",MID(J96,2,1)-1&amp;" - "&amp;MID(J96,6,4),"4 - "&amp;MID(J96,6,4)-1)</f>
        <v>T2 - 2025</v>
      </c>
      <c r="J96" s="264" t="str">
        <f>IF(Intro!$G$20="English","Q","T")&amp;IF(MID(K96,2,1)&lt;&gt;"1",MID(K96,2,1)-1&amp;" - "&amp;MID(K96,6,4),"4 - "&amp;MID(K96,6,4)-1)</f>
        <v>T3 - 2025</v>
      </c>
      <c r="K96" s="264" t="str">
        <f>IF(Intro!$G$20="English","Q","T")&amp;IF(MID(L96,2,1)&lt;&gt;"1",MID(L96,2,1)-1&amp;" - "&amp;MID(L96,6,4),"4 - "&amp;MID(L96,6,4)-1)</f>
        <v>T4 - 2025</v>
      </c>
      <c r="L96" s="265" t="str">
        <f>IF(Intro!$G$20="English",Variables!B29&amp;" - ",Variables!C29&amp;" - ")&amp;Variables!B8</f>
        <v>T1 - 2026</v>
      </c>
      <c r="M96" s="10"/>
      <c r="O96" s="18"/>
    </row>
    <row r="97" spans="2:16" x14ac:dyDescent="0.3">
      <c r="B97" s="766" t="str">
        <f>IF(Intro!$G$20="English",O98,P98)</f>
        <v xml:space="preserve">Client 1 - </v>
      </c>
      <c r="C97" s="767"/>
      <c r="D97" s="767"/>
      <c r="E97" s="767"/>
      <c r="F97" s="767"/>
      <c r="G97" s="767"/>
      <c r="H97" s="767"/>
      <c r="I97" s="767"/>
      <c r="J97" s="767"/>
      <c r="K97" s="767"/>
      <c r="L97" s="768"/>
      <c r="M97" s="10"/>
      <c r="O97" s="18"/>
    </row>
    <row r="98" spans="2:16" x14ac:dyDescent="0.3">
      <c r="B98" s="735" t="str">
        <f>D$31</f>
        <v>tonnes</v>
      </c>
      <c r="C98" s="736"/>
      <c r="D98" s="736"/>
      <c r="E98" s="141"/>
      <c r="F98" s="141"/>
      <c r="G98" s="141"/>
      <c r="H98" s="141"/>
      <c r="I98" s="141"/>
      <c r="J98" s="141"/>
      <c r="K98" s="141"/>
      <c r="L98" s="142"/>
      <c r="M98" s="10"/>
      <c r="O98" s="10" t="str">
        <f>"Account 1 - "&amp;Pro!C119</f>
        <v xml:space="preserve">Account 1 - </v>
      </c>
      <c r="P98" s="10" t="str">
        <f>"Client 1 - "&amp;Pro!C119</f>
        <v xml:space="preserve">Client 1 - </v>
      </c>
    </row>
    <row r="99" spans="2:16" x14ac:dyDescent="0.3">
      <c r="B99" s="735" t="str">
        <f>D$32</f>
        <v>valeur de vente nette rendue (CAD)</v>
      </c>
      <c r="C99" s="736"/>
      <c r="D99" s="736"/>
      <c r="E99" s="141"/>
      <c r="F99" s="141"/>
      <c r="G99" s="141"/>
      <c r="H99" s="141"/>
      <c r="I99" s="141"/>
      <c r="J99" s="141"/>
      <c r="K99" s="141"/>
      <c r="L99" s="142"/>
      <c r="M99" s="10"/>
    </row>
    <row r="100" spans="2:16" x14ac:dyDescent="0.3">
      <c r="B100" s="735" t="str">
        <f>D$33</f>
        <v>$ / tonne</v>
      </c>
      <c r="C100" s="736"/>
      <c r="D100" s="736"/>
      <c r="E100" s="289" t="str">
        <f>IF(E98=0,"-",E99/E98)</f>
        <v>-</v>
      </c>
      <c r="F100" s="289" t="str">
        <f t="shared" ref="F100:L100" si="30">IF(F98=0,"-",F99/F98)</f>
        <v>-</v>
      </c>
      <c r="G100" s="289" t="str">
        <f t="shared" si="30"/>
        <v>-</v>
      </c>
      <c r="H100" s="289" t="str">
        <f t="shared" si="30"/>
        <v>-</v>
      </c>
      <c r="I100" s="289" t="str">
        <f t="shared" si="30"/>
        <v>-</v>
      </c>
      <c r="J100" s="289" t="str">
        <f t="shared" si="30"/>
        <v>-</v>
      </c>
      <c r="K100" s="289" t="str">
        <f t="shared" si="30"/>
        <v>-</v>
      </c>
      <c r="L100" s="290" t="str">
        <f t="shared" si="30"/>
        <v>-</v>
      </c>
      <c r="M100" s="10"/>
    </row>
    <row r="101" spans="2:16" x14ac:dyDescent="0.3">
      <c r="B101" s="766" t="str">
        <f>IF(Intro!$G$20="English",O102,P102)</f>
        <v xml:space="preserve">Client 2 - </v>
      </c>
      <c r="C101" s="767"/>
      <c r="D101" s="767"/>
      <c r="E101" s="767"/>
      <c r="F101" s="767"/>
      <c r="G101" s="767"/>
      <c r="H101" s="767"/>
      <c r="I101" s="767"/>
      <c r="J101" s="767"/>
      <c r="K101" s="767"/>
      <c r="L101" s="768"/>
      <c r="M101" s="10"/>
    </row>
    <row r="102" spans="2:16" x14ac:dyDescent="0.3">
      <c r="B102" s="735" t="str">
        <f>D$31</f>
        <v>tonnes</v>
      </c>
      <c r="C102" s="736"/>
      <c r="D102" s="736"/>
      <c r="E102" s="141"/>
      <c r="F102" s="141"/>
      <c r="G102" s="141"/>
      <c r="H102" s="141"/>
      <c r="I102" s="141"/>
      <c r="J102" s="141"/>
      <c r="K102" s="141"/>
      <c r="L102" s="142"/>
      <c r="M102" s="10"/>
      <c r="O102" s="10" t="str">
        <f>"Account 2 - "&amp;Pro!C120</f>
        <v xml:space="preserve">Account 2 - </v>
      </c>
      <c r="P102" s="10" t="str">
        <f>"Client 2 - "&amp;Pro!C120</f>
        <v xml:space="preserve">Client 2 - </v>
      </c>
    </row>
    <row r="103" spans="2:16" x14ac:dyDescent="0.3">
      <c r="B103" s="735" t="str">
        <f>D$32</f>
        <v>valeur de vente nette rendue (CAD)</v>
      </c>
      <c r="C103" s="736"/>
      <c r="D103" s="736"/>
      <c r="E103" s="141"/>
      <c r="F103" s="141"/>
      <c r="G103" s="141"/>
      <c r="H103" s="141"/>
      <c r="I103" s="141"/>
      <c r="J103" s="141"/>
      <c r="K103" s="141"/>
      <c r="L103" s="142"/>
      <c r="M103" s="10"/>
    </row>
    <row r="104" spans="2:16" x14ac:dyDescent="0.3">
      <c r="B104" s="735" t="str">
        <f>D$33</f>
        <v>$ / tonne</v>
      </c>
      <c r="C104" s="736"/>
      <c r="D104" s="736"/>
      <c r="E104" s="289" t="str">
        <f>IF(E102=0,"-",E103/E102)</f>
        <v>-</v>
      </c>
      <c r="F104" s="289" t="str">
        <f t="shared" ref="F104:L104" si="31">IF(F102=0,"-",F103/F102)</f>
        <v>-</v>
      </c>
      <c r="G104" s="289" t="str">
        <f t="shared" si="31"/>
        <v>-</v>
      </c>
      <c r="H104" s="289" t="str">
        <f t="shared" si="31"/>
        <v>-</v>
      </c>
      <c r="I104" s="289" t="str">
        <f t="shared" si="31"/>
        <v>-</v>
      </c>
      <c r="J104" s="289" t="str">
        <f t="shared" si="31"/>
        <v>-</v>
      </c>
      <c r="K104" s="289" t="str">
        <f t="shared" si="31"/>
        <v>-</v>
      </c>
      <c r="L104" s="290" t="str">
        <f t="shared" si="31"/>
        <v>-</v>
      </c>
      <c r="M104" s="10"/>
    </row>
    <row r="105" spans="2:16" x14ac:dyDescent="0.3">
      <c r="B105" s="766" t="str">
        <f>IF(Intro!$G$20="English",O106,P106)</f>
        <v xml:space="preserve">Client 3 - </v>
      </c>
      <c r="C105" s="767"/>
      <c r="D105" s="767"/>
      <c r="E105" s="767"/>
      <c r="F105" s="767"/>
      <c r="G105" s="767"/>
      <c r="H105" s="767"/>
      <c r="I105" s="767"/>
      <c r="J105" s="767"/>
      <c r="K105" s="767"/>
      <c r="L105" s="768"/>
      <c r="M105" s="10"/>
    </row>
    <row r="106" spans="2:16" x14ac:dyDescent="0.3">
      <c r="B106" s="735" t="str">
        <f>D$31</f>
        <v>tonnes</v>
      </c>
      <c r="C106" s="736"/>
      <c r="D106" s="736"/>
      <c r="E106" s="141"/>
      <c r="F106" s="141"/>
      <c r="G106" s="141"/>
      <c r="H106" s="141"/>
      <c r="I106" s="141"/>
      <c r="J106" s="141"/>
      <c r="K106" s="141"/>
      <c r="L106" s="142"/>
      <c r="M106" s="10"/>
      <c r="O106" s="10" t="str">
        <f>"Account 3 - "&amp;Pro!C121</f>
        <v xml:space="preserve">Account 3 - </v>
      </c>
      <c r="P106" s="10" t="str">
        <f>"Client 3 - "&amp;Pro!C121</f>
        <v xml:space="preserve">Client 3 - </v>
      </c>
    </row>
    <row r="107" spans="2:16" x14ac:dyDescent="0.3">
      <c r="B107" s="735" t="str">
        <f>D$32</f>
        <v>valeur de vente nette rendue (CAD)</v>
      </c>
      <c r="C107" s="736"/>
      <c r="D107" s="736"/>
      <c r="E107" s="141"/>
      <c r="F107" s="141"/>
      <c r="G107" s="141"/>
      <c r="H107" s="141"/>
      <c r="I107" s="141"/>
      <c r="J107" s="141"/>
      <c r="K107" s="141"/>
      <c r="L107" s="142"/>
      <c r="M107" s="10"/>
    </row>
    <row r="108" spans="2:16" x14ac:dyDescent="0.3">
      <c r="B108" s="735" t="str">
        <f>D$33</f>
        <v>$ / tonne</v>
      </c>
      <c r="C108" s="736"/>
      <c r="D108" s="736"/>
      <c r="E108" s="289" t="str">
        <f>IF(E106=0,"-",E107/E106)</f>
        <v>-</v>
      </c>
      <c r="F108" s="289" t="str">
        <f t="shared" ref="F108:L108" si="32">IF(F106=0,"-",F107/F106)</f>
        <v>-</v>
      </c>
      <c r="G108" s="289" t="str">
        <f t="shared" si="32"/>
        <v>-</v>
      </c>
      <c r="H108" s="289" t="str">
        <f t="shared" si="32"/>
        <v>-</v>
      </c>
      <c r="I108" s="289" t="str">
        <f t="shared" si="32"/>
        <v>-</v>
      </c>
      <c r="J108" s="289" t="str">
        <f t="shared" si="32"/>
        <v>-</v>
      </c>
      <c r="K108" s="289" t="str">
        <f t="shared" si="32"/>
        <v>-</v>
      </c>
      <c r="L108" s="290" t="str">
        <f t="shared" si="32"/>
        <v>-</v>
      </c>
      <c r="M108" s="10"/>
    </row>
    <row r="109" spans="2:16" x14ac:dyDescent="0.3">
      <c r="B109" s="766" t="str">
        <f>IF(Intro!$G$20="English",O110,P110)</f>
        <v xml:space="preserve">Client 4 - </v>
      </c>
      <c r="C109" s="767"/>
      <c r="D109" s="767"/>
      <c r="E109" s="767"/>
      <c r="F109" s="767"/>
      <c r="G109" s="767"/>
      <c r="H109" s="767"/>
      <c r="I109" s="767"/>
      <c r="J109" s="767"/>
      <c r="K109" s="767"/>
      <c r="L109" s="768"/>
      <c r="M109" s="10"/>
    </row>
    <row r="110" spans="2:16" x14ac:dyDescent="0.3">
      <c r="B110" s="735" t="str">
        <f>D$31</f>
        <v>tonnes</v>
      </c>
      <c r="C110" s="736"/>
      <c r="D110" s="736"/>
      <c r="E110" s="141"/>
      <c r="F110" s="141"/>
      <c r="G110" s="141"/>
      <c r="H110" s="141"/>
      <c r="I110" s="141"/>
      <c r="J110" s="141"/>
      <c r="K110" s="141"/>
      <c r="L110" s="142"/>
      <c r="M110" s="10"/>
      <c r="O110" s="10" t="str">
        <f>"Account 4 - "&amp;Pro!C122</f>
        <v xml:space="preserve">Account 4 - </v>
      </c>
      <c r="P110" s="10" t="str">
        <f>"Client 4 - "&amp;Pro!C122</f>
        <v xml:space="preserve">Client 4 - </v>
      </c>
    </row>
    <row r="111" spans="2:16" x14ac:dyDescent="0.3">
      <c r="B111" s="735" t="str">
        <f>D$32</f>
        <v>valeur de vente nette rendue (CAD)</v>
      </c>
      <c r="C111" s="736"/>
      <c r="D111" s="736"/>
      <c r="E111" s="141"/>
      <c r="F111" s="141"/>
      <c r="G111" s="141"/>
      <c r="H111" s="141"/>
      <c r="I111" s="141"/>
      <c r="J111" s="141"/>
      <c r="K111" s="141"/>
      <c r="L111" s="142"/>
      <c r="M111" s="10"/>
    </row>
    <row r="112" spans="2:16" x14ac:dyDescent="0.3">
      <c r="B112" s="735" t="str">
        <f>D$33</f>
        <v>$ / tonne</v>
      </c>
      <c r="C112" s="736"/>
      <c r="D112" s="736"/>
      <c r="E112" s="289" t="str">
        <f>IF(E110=0,"-",E111/E110)</f>
        <v>-</v>
      </c>
      <c r="F112" s="289" t="str">
        <f t="shared" ref="F112:L112" si="33">IF(F110=0,"-",F111/F110)</f>
        <v>-</v>
      </c>
      <c r="G112" s="289" t="str">
        <f t="shared" si="33"/>
        <v>-</v>
      </c>
      <c r="H112" s="289" t="str">
        <f t="shared" si="33"/>
        <v>-</v>
      </c>
      <c r="I112" s="289" t="str">
        <f t="shared" si="33"/>
        <v>-</v>
      </c>
      <c r="J112" s="289" t="str">
        <f t="shared" si="33"/>
        <v>-</v>
      </c>
      <c r="K112" s="289" t="str">
        <f t="shared" si="33"/>
        <v>-</v>
      </c>
      <c r="L112" s="290" t="str">
        <f t="shared" si="33"/>
        <v>-</v>
      </c>
      <c r="M112" s="10"/>
    </row>
    <row r="113" spans="2:19" x14ac:dyDescent="0.3">
      <c r="B113" s="766" t="str">
        <f>IF(Intro!$G$20="English",O114,P114)</f>
        <v xml:space="preserve">Client 5 - </v>
      </c>
      <c r="C113" s="767"/>
      <c r="D113" s="767"/>
      <c r="E113" s="767"/>
      <c r="F113" s="767"/>
      <c r="G113" s="767"/>
      <c r="H113" s="767"/>
      <c r="I113" s="767"/>
      <c r="J113" s="767"/>
      <c r="K113" s="767"/>
      <c r="L113" s="768"/>
      <c r="M113" s="10"/>
    </row>
    <row r="114" spans="2:19" x14ac:dyDescent="0.3">
      <c r="B114" s="735" t="str">
        <f>D$31</f>
        <v>tonnes</v>
      </c>
      <c r="C114" s="736"/>
      <c r="D114" s="736"/>
      <c r="E114" s="141"/>
      <c r="F114" s="141"/>
      <c r="G114" s="141"/>
      <c r="H114" s="141"/>
      <c r="I114" s="141"/>
      <c r="J114" s="141"/>
      <c r="K114" s="141"/>
      <c r="L114" s="142"/>
      <c r="M114" s="10"/>
      <c r="O114" s="10" t="str">
        <f>"Account 5 - "&amp;Pro!C123</f>
        <v xml:space="preserve">Account 5 - </v>
      </c>
      <c r="P114" s="10" t="str">
        <f>"Client 5 - "&amp;Pro!C123</f>
        <v xml:space="preserve">Client 5 - </v>
      </c>
    </row>
    <row r="115" spans="2:19" x14ac:dyDescent="0.3">
      <c r="B115" s="735" t="str">
        <f>D$32</f>
        <v>valeur de vente nette rendue (CAD)</v>
      </c>
      <c r="C115" s="736"/>
      <c r="D115" s="736"/>
      <c r="E115" s="141"/>
      <c r="F115" s="141"/>
      <c r="G115" s="141"/>
      <c r="H115" s="141"/>
      <c r="I115" s="141"/>
      <c r="J115" s="141"/>
      <c r="K115" s="141"/>
      <c r="L115" s="142"/>
      <c r="M115" s="10"/>
    </row>
    <row r="116" spans="2:19" x14ac:dyDescent="0.3">
      <c r="B116" s="735" t="str">
        <f>D$33</f>
        <v>$ / tonne</v>
      </c>
      <c r="C116" s="736"/>
      <c r="D116" s="736"/>
      <c r="E116" s="289" t="str">
        <f>IF(E114=0,"-",E115/E114)</f>
        <v>-</v>
      </c>
      <c r="F116" s="289" t="str">
        <f t="shared" ref="F116:L116" si="34">IF(F114=0,"-",F115/F114)</f>
        <v>-</v>
      </c>
      <c r="G116" s="289" t="str">
        <f t="shared" si="34"/>
        <v>-</v>
      </c>
      <c r="H116" s="289" t="str">
        <f t="shared" si="34"/>
        <v>-</v>
      </c>
      <c r="I116" s="289" t="str">
        <f t="shared" si="34"/>
        <v>-</v>
      </c>
      <c r="J116" s="289" t="str">
        <f t="shared" si="34"/>
        <v>-</v>
      </c>
      <c r="K116" s="289" t="str">
        <f t="shared" si="34"/>
        <v>-</v>
      </c>
      <c r="L116" s="290" t="str">
        <f t="shared" si="34"/>
        <v>-</v>
      </c>
      <c r="M116" s="10"/>
    </row>
    <row r="117" spans="2:19" x14ac:dyDescent="0.3">
      <c r="B117" s="766" t="str">
        <f>IF(Intro!$G$20="English",O118,P118)</f>
        <v xml:space="preserve">Client 6 - </v>
      </c>
      <c r="C117" s="767"/>
      <c r="D117" s="767"/>
      <c r="E117" s="767"/>
      <c r="F117" s="767"/>
      <c r="G117" s="767"/>
      <c r="H117" s="767"/>
      <c r="I117" s="767"/>
      <c r="J117" s="767"/>
      <c r="K117" s="767"/>
      <c r="L117" s="768"/>
      <c r="M117" s="10"/>
    </row>
    <row r="118" spans="2:19" x14ac:dyDescent="0.3">
      <c r="B118" s="735" t="str">
        <f>D$31</f>
        <v>tonnes</v>
      </c>
      <c r="C118" s="736"/>
      <c r="D118" s="736"/>
      <c r="E118" s="141"/>
      <c r="F118" s="141"/>
      <c r="G118" s="141"/>
      <c r="H118" s="141"/>
      <c r="I118" s="141"/>
      <c r="J118" s="141"/>
      <c r="K118" s="141"/>
      <c r="L118" s="142"/>
      <c r="M118" s="10"/>
      <c r="O118" s="10" t="str">
        <f>"Account 6 - "&amp;Pro!C128</f>
        <v xml:space="preserve">Account 6 - </v>
      </c>
      <c r="P118" s="10" t="str">
        <f>"Client 6 - "&amp;Pro!C128</f>
        <v xml:space="preserve">Client 6 - </v>
      </c>
    </row>
    <row r="119" spans="2:19" x14ac:dyDescent="0.3">
      <c r="B119" s="735" t="str">
        <f>D$32</f>
        <v>valeur de vente nette rendue (CAD)</v>
      </c>
      <c r="C119" s="736"/>
      <c r="D119" s="736"/>
      <c r="E119" s="141"/>
      <c r="F119" s="141"/>
      <c r="G119" s="141"/>
      <c r="H119" s="141"/>
      <c r="I119" s="141"/>
      <c r="J119" s="141"/>
      <c r="K119" s="141"/>
      <c r="L119" s="142"/>
      <c r="M119" s="10"/>
    </row>
    <row r="120" spans="2:19" x14ac:dyDescent="0.3">
      <c r="B120" s="735" t="str">
        <f>D$33</f>
        <v>$ / tonne</v>
      </c>
      <c r="C120" s="736"/>
      <c r="D120" s="736"/>
      <c r="E120" s="289" t="str">
        <f>IF(E118=0,"-",E119/E118)</f>
        <v>-</v>
      </c>
      <c r="F120" s="289" t="str">
        <f t="shared" ref="F120:L120" si="35">IF(F118=0,"-",F119/F118)</f>
        <v>-</v>
      </c>
      <c r="G120" s="289" t="str">
        <f t="shared" si="35"/>
        <v>-</v>
      </c>
      <c r="H120" s="289" t="str">
        <f t="shared" si="35"/>
        <v>-</v>
      </c>
      <c r="I120" s="289" t="str">
        <f t="shared" si="35"/>
        <v>-</v>
      </c>
      <c r="J120" s="289" t="str">
        <f t="shared" si="35"/>
        <v>-</v>
      </c>
      <c r="K120" s="289" t="str">
        <f t="shared" si="35"/>
        <v>-</v>
      </c>
      <c r="L120" s="290" t="str">
        <f t="shared" si="35"/>
        <v>-</v>
      </c>
      <c r="M120" s="10"/>
    </row>
    <row r="121" spans="2:19" x14ac:dyDescent="0.3">
      <c r="B121" s="258"/>
      <c r="C121" s="259"/>
      <c r="D121" s="259"/>
      <c r="E121" s="29"/>
      <c r="F121" s="29"/>
      <c r="G121" s="29"/>
      <c r="H121" s="29"/>
      <c r="I121" s="29"/>
      <c r="J121" s="29"/>
      <c r="K121" s="29"/>
      <c r="L121" s="30"/>
      <c r="M121" s="10"/>
    </row>
    <row r="122" spans="2:19" x14ac:dyDescent="0.3">
      <c r="B122" s="503" t="str">
        <f>IF(Intro!$G$20="English",O122,P122)</f>
        <v>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v>
      </c>
      <c r="C122" s="504"/>
      <c r="D122" s="504"/>
      <c r="E122" s="504"/>
      <c r="F122" s="504"/>
      <c r="G122" s="504"/>
      <c r="H122" s="504"/>
      <c r="I122" s="504"/>
      <c r="J122" s="504"/>
      <c r="K122" s="504"/>
      <c r="L122" s="505"/>
      <c r="M122" s="10"/>
      <c r="O122" s="10" t="s">
        <v>364</v>
      </c>
      <c r="P122" s="10" t="s">
        <v>365</v>
      </c>
      <c r="S122" s="38"/>
    </row>
    <row r="123" spans="2:19" x14ac:dyDescent="0.3">
      <c r="B123" s="503"/>
      <c r="C123" s="504"/>
      <c r="D123" s="504"/>
      <c r="E123" s="504"/>
      <c r="F123" s="504"/>
      <c r="G123" s="504"/>
      <c r="H123" s="504"/>
      <c r="I123" s="504"/>
      <c r="J123" s="504"/>
      <c r="K123" s="504"/>
      <c r="L123" s="505"/>
      <c r="M123" s="10"/>
      <c r="S123" s="38"/>
    </row>
    <row r="124" spans="2:19" x14ac:dyDescent="0.3">
      <c r="B124" s="258"/>
      <c r="C124" s="259"/>
      <c r="D124" s="259"/>
      <c r="E124" s="29"/>
      <c r="F124" s="29"/>
      <c r="G124" s="29"/>
      <c r="H124" s="29"/>
      <c r="I124" s="29"/>
      <c r="J124" s="29"/>
      <c r="K124" s="29"/>
      <c r="L124" s="30"/>
      <c r="M124" s="10"/>
      <c r="S124" s="38"/>
    </row>
    <row r="125" spans="2:19" ht="14.1" customHeight="1" x14ac:dyDescent="0.3">
      <c r="B125" s="756" t="str">
        <f>Variables!D62</f>
        <v>Vérification - volume</v>
      </c>
      <c r="C125" s="617"/>
      <c r="D125" s="617"/>
      <c r="E125" s="617"/>
      <c r="F125" s="618"/>
      <c r="G125" s="264">
        <f>H125-1</f>
        <v>2024</v>
      </c>
      <c r="H125" s="264">
        <f>Variables!B8-1</f>
        <v>2025</v>
      </c>
      <c r="I125" s="264" t="str">
        <f>L96</f>
        <v>T1 - 2026</v>
      </c>
      <c r="J125" s="291"/>
      <c r="K125" s="291"/>
      <c r="L125" s="292"/>
      <c r="M125" s="10"/>
      <c r="O125" s="10" t="s">
        <v>386</v>
      </c>
      <c r="P125" s="10" t="s">
        <v>387</v>
      </c>
    </row>
    <row r="126" spans="2:19" ht="14.1" customHeight="1" x14ac:dyDescent="0.3">
      <c r="B126" s="760" t="str">
        <f>D31</f>
        <v>tonnes</v>
      </c>
      <c r="C126" s="761"/>
      <c r="D126" s="761"/>
      <c r="E126" s="761"/>
      <c r="F126" s="762"/>
      <c r="G126" s="232" t="str">
        <f>IF(SUM(E98:G98,E102:G102,E106:G106,E110:G110,E114:G114)&gt;SUM(H37,H53,H69),Variables!$D$63,Variables!$D$64)</f>
        <v>Correct</v>
      </c>
      <c r="H126" s="232" t="str">
        <f>IF(SUM(H98:K98,H102:K102,H106:K106,H110:K110,H114:K114)&gt;SUM(I37,I53,I69),Variables!$D$63,Variables!$D$64)</f>
        <v>Correct</v>
      </c>
      <c r="I126" s="232" t="str">
        <f>IF(SUM(L98,L102,L106,L110,L114)&gt;SUM(K37,K53,K69),Variables!$D$63,Variables!$D$64)</f>
        <v>Correct</v>
      </c>
      <c r="J126" s="291"/>
      <c r="K126" s="291"/>
      <c r="L126" s="292"/>
      <c r="M126" s="10"/>
    </row>
    <row r="127" spans="2:19" ht="14.1" customHeight="1" x14ac:dyDescent="0.3">
      <c r="B127" s="757" t="str">
        <f>IF(Intro!$G$20="English",O127,P127)</f>
        <v>volume - total des ventes au Canada d'importations aux cinq principaux clients (Question 2)</v>
      </c>
      <c r="C127" s="758"/>
      <c r="D127" s="758"/>
      <c r="E127" s="758"/>
      <c r="F127" s="759"/>
      <c r="G127" s="232">
        <f>SUM(E98:G98,E102:G102,E106:G106,E110:G110,E114:G114)</f>
        <v>0</v>
      </c>
      <c r="H127" s="232">
        <f>SUM(H98:K98,H102:K102,H106:K106,H110:K110,H114:K114)</f>
        <v>0</v>
      </c>
      <c r="I127" s="232">
        <f>SUM(L98,L102,L106,L110,L114)</f>
        <v>0</v>
      </c>
      <c r="J127" s="291"/>
      <c r="K127" s="291"/>
      <c r="L127" s="292"/>
      <c r="M127" s="10"/>
      <c r="O127" s="73" t="s">
        <v>498</v>
      </c>
      <c r="P127" s="10" t="s">
        <v>500</v>
      </c>
    </row>
    <row r="128" spans="2:19" ht="14.1" customHeight="1" x14ac:dyDescent="0.3">
      <c r="B128" s="757" t="str">
        <f>IF(Intro!$G$20="English",O128,P128)</f>
        <v>volume - total des ventes au Canada d'importations (Question 1)</v>
      </c>
      <c r="C128" s="758"/>
      <c r="D128" s="758"/>
      <c r="E128" s="758"/>
      <c r="F128" s="759"/>
      <c r="G128" s="232">
        <f>H37</f>
        <v>0</v>
      </c>
      <c r="H128" s="232">
        <f>I37</f>
        <v>0</v>
      </c>
      <c r="I128" s="232">
        <f>K37</f>
        <v>0</v>
      </c>
      <c r="J128" s="291"/>
      <c r="K128" s="291"/>
      <c r="L128" s="292"/>
      <c r="M128" s="10"/>
      <c r="O128" s="10" t="s">
        <v>499</v>
      </c>
      <c r="P128" s="10" t="s">
        <v>501</v>
      </c>
    </row>
    <row r="129" spans="1:16" ht="14.1" customHeight="1" x14ac:dyDescent="0.3">
      <c r="B129" s="763" t="str">
        <f>Variables!D66</f>
        <v>Vérification - valeur</v>
      </c>
      <c r="C129" s="764"/>
      <c r="D129" s="764"/>
      <c r="E129" s="764"/>
      <c r="F129" s="765"/>
      <c r="G129" s="264">
        <f>G125</f>
        <v>2024</v>
      </c>
      <c r="H129" s="264">
        <f>H125</f>
        <v>2025</v>
      </c>
      <c r="I129" s="264" t="str">
        <f>I125</f>
        <v>T1 - 2026</v>
      </c>
      <c r="J129" s="291"/>
      <c r="K129" s="291"/>
      <c r="L129" s="292"/>
      <c r="M129" s="10"/>
    </row>
    <row r="130" spans="1:16" ht="14.1" customHeight="1" x14ac:dyDescent="0.3">
      <c r="B130" s="787" t="str">
        <f>D32</f>
        <v>valeur de vente nette rendue (CAD)</v>
      </c>
      <c r="C130" s="788"/>
      <c r="D130" s="788"/>
      <c r="E130" s="788"/>
      <c r="F130" s="789"/>
      <c r="G130" s="232" t="str">
        <f>IF(SUM(E99:G99,E103:G103,E107:G107,E111:G111,E115:G115)&gt;SUM(H38,H54,H70),Variables!$D$63,Variables!$D$64)</f>
        <v>Correct</v>
      </c>
      <c r="H130" s="232" t="str">
        <f>IF(SUM(H99:K99,H103:K103,H107:K107,H111:K111,H115:K115)&gt;SUM(I38,I54,I70),Variables!$D$63,Variables!$D$64)</f>
        <v>Correct</v>
      </c>
      <c r="I130" s="232" t="str">
        <f>IF(SUM(L99,L103,L107,L111,L115)&gt;SUM(K38,K54,K70),Variables!$D$63,Variables!$D$64)</f>
        <v>Correct</v>
      </c>
      <c r="J130" s="291"/>
      <c r="K130" s="291"/>
      <c r="L130" s="292"/>
      <c r="M130" s="10"/>
    </row>
    <row r="131" spans="1:16" ht="14.1" customHeight="1" x14ac:dyDescent="0.3">
      <c r="B131" s="790" t="str">
        <f>IF(Intro!$G$20="English",O131,P131)</f>
        <v>valeur - total des ventes au Canada d'importations aux cinq principaux clients (Question 2)</v>
      </c>
      <c r="C131" s="791"/>
      <c r="D131" s="791"/>
      <c r="E131" s="791"/>
      <c r="F131" s="792"/>
      <c r="G131" s="232">
        <f>SUM(E99:G99,E103:G103,E107:G107,E111:G111,E115:G115)</f>
        <v>0</v>
      </c>
      <c r="H131" s="232">
        <f>SUM(H99:K99,H103:K103,H107:K107,H111:K111,H115:K115)</f>
        <v>0</v>
      </c>
      <c r="I131" s="232">
        <f>SUM(L99,L103,L107,L111,L115)</f>
        <v>0</v>
      </c>
      <c r="J131" s="291"/>
      <c r="K131" s="291"/>
      <c r="L131" s="292"/>
      <c r="M131" s="10"/>
      <c r="O131" s="73" t="s">
        <v>504</v>
      </c>
      <c r="P131" s="10" t="s">
        <v>502</v>
      </c>
    </row>
    <row r="132" spans="1:16" ht="14.1" customHeight="1" x14ac:dyDescent="0.3">
      <c r="B132" s="790" t="str">
        <f>IF(Intro!$G$20="English",O132,P132)</f>
        <v>valeur - total des ventes au Canada d'importations (Question 1)</v>
      </c>
      <c r="C132" s="791"/>
      <c r="D132" s="791"/>
      <c r="E132" s="791"/>
      <c r="F132" s="792"/>
      <c r="G132" s="232">
        <f>H38</f>
        <v>0</v>
      </c>
      <c r="H132" s="232">
        <f>I38</f>
        <v>0</v>
      </c>
      <c r="I132" s="232">
        <f>K38</f>
        <v>0</v>
      </c>
      <c r="J132" s="291"/>
      <c r="K132" s="291"/>
      <c r="L132" s="292"/>
      <c r="M132" s="10"/>
      <c r="O132" s="10" t="s">
        <v>505</v>
      </c>
      <c r="P132" s="10" t="s">
        <v>503</v>
      </c>
    </row>
    <row r="133" spans="1:16" x14ac:dyDescent="0.3">
      <c r="B133" s="72"/>
      <c r="C133" s="84"/>
      <c r="D133" s="84"/>
      <c r="E133" s="84"/>
      <c r="F133" s="84"/>
      <c r="G133" s="84"/>
      <c r="H133" s="84"/>
      <c r="I133" s="84"/>
      <c r="J133" s="209"/>
      <c r="K133" s="209"/>
      <c r="L133" s="210"/>
      <c r="M133" s="10"/>
    </row>
    <row r="134" spans="1:16" s="262" customFormat="1" x14ac:dyDescent="0.3">
      <c r="A134" s="7"/>
      <c r="B134" s="263"/>
      <c r="C134" s="263"/>
      <c r="D134" s="90"/>
      <c r="E134" s="261"/>
      <c r="F134" s="261"/>
      <c r="G134" s="261"/>
      <c r="H134" s="261"/>
      <c r="I134" s="261"/>
      <c r="J134" s="261"/>
      <c r="K134" s="261"/>
      <c r="L134" s="261"/>
      <c r="M134" s="73"/>
    </row>
    <row r="135" spans="1:16" x14ac:dyDescent="0.3">
      <c r="B135" s="506" t="str">
        <f>IF(Intro!$G$20="English",O135,P135)</f>
        <v>IMPORTATIONS DE PRODUITS DE RÉFÉRENCE</v>
      </c>
      <c r="C135" s="507"/>
      <c r="D135" s="507"/>
      <c r="E135" s="507"/>
      <c r="F135" s="507"/>
      <c r="G135" s="507"/>
      <c r="H135" s="507"/>
      <c r="I135" s="507"/>
      <c r="J135" s="507"/>
      <c r="K135" s="507"/>
      <c r="L135" s="508"/>
      <c r="M135" s="10"/>
      <c r="O135" s="107" t="s">
        <v>331</v>
      </c>
      <c r="P135" s="107" t="s">
        <v>434</v>
      </c>
    </row>
    <row r="136" spans="1:16" x14ac:dyDescent="0.3">
      <c r="B136" s="647" t="s">
        <v>16</v>
      </c>
      <c r="C136" s="648"/>
      <c r="D136" s="648"/>
      <c r="E136" s="648"/>
      <c r="F136" s="648"/>
      <c r="G136" s="648"/>
      <c r="H136" s="648"/>
      <c r="I136" s="648"/>
      <c r="J136" s="648"/>
      <c r="K136" s="648"/>
      <c r="L136" s="649"/>
      <c r="M136" s="10"/>
    </row>
    <row r="137" spans="1:16" x14ac:dyDescent="0.3">
      <c r="B137" s="16"/>
      <c r="C137" s="35"/>
      <c r="D137" s="35"/>
      <c r="E137" s="36"/>
      <c r="F137" s="36"/>
      <c r="G137" s="36"/>
      <c r="H137" s="36"/>
      <c r="I137" s="36"/>
      <c r="J137" s="36"/>
      <c r="K137" s="36"/>
      <c r="L137" s="17"/>
      <c r="M137" s="10"/>
    </row>
    <row r="138" spans="1:16" x14ac:dyDescent="0.3">
      <c r="B138" s="503" t="str">
        <f>IF(Intro!$G$20="English",O138,P138)</f>
        <v>Indiquez le volume et la valeur des importations pour chaque produit de référence :</v>
      </c>
      <c r="C138" s="504"/>
      <c r="D138" s="504"/>
      <c r="E138" s="504"/>
      <c r="F138" s="504"/>
      <c r="G138" s="504"/>
      <c r="H138" s="504"/>
      <c r="I138" s="504"/>
      <c r="J138" s="504"/>
      <c r="K138" s="504"/>
      <c r="L138" s="505"/>
      <c r="M138" s="10"/>
      <c r="O138" s="18" t="s">
        <v>191</v>
      </c>
      <c r="P138" s="10" t="s">
        <v>192</v>
      </c>
    </row>
    <row r="139" spans="1:16" x14ac:dyDescent="0.3">
      <c r="B139" s="258"/>
      <c r="C139" s="259"/>
      <c r="D139" s="35"/>
      <c r="E139" s="36"/>
      <c r="F139" s="36"/>
      <c r="G139" s="36"/>
      <c r="H139" s="36"/>
      <c r="I139" s="36"/>
      <c r="J139" s="36"/>
      <c r="K139" s="36"/>
      <c r="L139" s="17"/>
      <c r="M139" s="10"/>
      <c r="O139" s="18"/>
    </row>
    <row r="140" spans="1:16" x14ac:dyDescent="0.3">
      <c r="B140" s="779"/>
      <c r="C140" s="780"/>
      <c r="D140" s="781"/>
      <c r="E140" s="264" t="str">
        <f t="shared" ref="E140:L140" si="36">E96</f>
        <v>T2 - 2024</v>
      </c>
      <c r="F140" s="264" t="str">
        <f t="shared" si="36"/>
        <v>T3 - 2024</v>
      </c>
      <c r="G140" s="264" t="str">
        <f t="shared" si="36"/>
        <v>T4 - 2024</v>
      </c>
      <c r="H140" s="264" t="str">
        <f t="shared" si="36"/>
        <v>T1 - 2025</v>
      </c>
      <c r="I140" s="264" t="str">
        <f t="shared" si="36"/>
        <v>T2 - 2025</v>
      </c>
      <c r="J140" s="264" t="str">
        <f t="shared" si="36"/>
        <v>T3 - 2025</v>
      </c>
      <c r="K140" s="264" t="str">
        <f t="shared" si="36"/>
        <v>T4 - 2025</v>
      </c>
      <c r="L140" s="265" t="str">
        <f t="shared" si="36"/>
        <v>T1 - 2026</v>
      </c>
      <c r="M140" s="10"/>
      <c r="O140" s="18"/>
    </row>
    <row r="141" spans="1:16" x14ac:dyDescent="0.3">
      <c r="B141" s="772" t="str">
        <f>IF(Intro!$G$20="English",Variables!B30,Variables!C30)</f>
        <v>Billes SAG - 5.0" (125mm) avec une tolérance de 5%</v>
      </c>
      <c r="C141" s="614"/>
      <c r="D141" s="614"/>
      <c r="E141" s="614"/>
      <c r="F141" s="614"/>
      <c r="G141" s="614"/>
      <c r="H141" s="614"/>
      <c r="I141" s="614"/>
      <c r="J141" s="614"/>
      <c r="K141" s="614"/>
      <c r="L141" s="773"/>
      <c r="M141" s="10"/>
    </row>
    <row r="142" spans="1:16" x14ac:dyDescent="0.3">
      <c r="B142" s="774"/>
      <c r="C142" s="620"/>
      <c r="D142" s="620"/>
      <c r="E142" s="620"/>
      <c r="F142" s="620"/>
      <c r="G142" s="620"/>
      <c r="H142" s="620"/>
      <c r="I142" s="620"/>
      <c r="J142" s="620"/>
      <c r="K142" s="620"/>
      <c r="L142" s="775"/>
      <c r="M142" s="10"/>
    </row>
    <row r="143" spans="1:16" x14ac:dyDescent="0.3">
      <c r="B143" s="735" t="str">
        <f>D$27</f>
        <v>tonnes</v>
      </c>
      <c r="C143" s="736"/>
      <c r="D143" s="736"/>
      <c r="E143" s="141"/>
      <c r="F143" s="141"/>
      <c r="G143" s="141"/>
      <c r="H143" s="141"/>
      <c r="I143" s="141"/>
      <c r="J143" s="141"/>
      <c r="K143" s="141"/>
      <c r="L143" s="142"/>
      <c r="M143" s="10"/>
    </row>
    <row r="144" spans="1:16" x14ac:dyDescent="0.3">
      <c r="B144" s="735" t="str">
        <f>D$28</f>
        <v>valeur d'achat nette rendue (CAD)</v>
      </c>
      <c r="C144" s="736"/>
      <c r="D144" s="736"/>
      <c r="E144" s="141"/>
      <c r="F144" s="141"/>
      <c r="G144" s="141"/>
      <c r="H144" s="141"/>
      <c r="I144" s="141"/>
      <c r="J144" s="141"/>
      <c r="K144" s="141"/>
      <c r="L144" s="142"/>
      <c r="M144" s="10"/>
    </row>
    <row r="145" spans="2:13" x14ac:dyDescent="0.3">
      <c r="B145" s="735" t="str">
        <f>D$29</f>
        <v>$ / tonne</v>
      </c>
      <c r="C145" s="736"/>
      <c r="D145" s="736"/>
      <c r="E145" s="289" t="str">
        <f t="shared" ref="E145:L145" si="37">IF(E143=0,"-",E144/E143)</f>
        <v>-</v>
      </c>
      <c r="F145" s="289" t="str">
        <f t="shared" si="37"/>
        <v>-</v>
      </c>
      <c r="G145" s="289" t="str">
        <f t="shared" si="37"/>
        <v>-</v>
      </c>
      <c r="H145" s="289" t="str">
        <f t="shared" si="37"/>
        <v>-</v>
      </c>
      <c r="I145" s="289" t="str">
        <f t="shared" si="37"/>
        <v>-</v>
      </c>
      <c r="J145" s="289" t="str">
        <f t="shared" si="37"/>
        <v>-</v>
      </c>
      <c r="K145" s="289" t="str">
        <f t="shared" si="37"/>
        <v>-</v>
      </c>
      <c r="L145" s="289" t="str">
        <f t="shared" si="37"/>
        <v>-</v>
      </c>
      <c r="M145" s="10"/>
    </row>
    <row r="146" spans="2:13" x14ac:dyDescent="0.3">
      <c r="B146" s="772" t="str">
        <f>IF(Intro!$G$20="English",Variables!B31,Variables!C31)</f>
        <v>Billes SAG - 5.25" (133mm) avec une tolérance de 5%</v>
      </c>
      <c r="C146" s="614"/>
      <c r="D146" s="614"/>
      <c r="E146" s="614"/>
      <c r="F146" s="614"/>
      <c r="G146" s="614"/>
      <c r="H146" s="614"/>
      <c r="I146" s="614"/>
      <c r="J146" s="614"/>
      <c r="K146" s="614"/>
      <c r="L146" s="773"/>
      <c r="M146" s="10"/>
    </row>
    <row r="147" spans="2:13" x14ac:dyDescent="0.3">
      <c r="B147" s="774"/>
      <c r="C147" s="620"/>
      <c r="D147" s="620"/>
      <c r="E147" s="620"/>
      <c r="F147" s="620"/>
      <c r="G147" s="620"/>
      <c r="H147" s="620"/>
      <c r="I147" s="620"/>
      <c r="J147" s="620"/>
      <c r="K147" s="620"/>
      <c r="L147" s="775"/>
      <c r="M147" s="10"/>
    </row>
    <row r="148" spans="2:13" x14ac:dyDescent="0.3">
      <c r="B148" s="735" t="str">
        <f>D$27</f>
        <v>tonnes</v>
      </c>
      <c r="C148" s="736"/>
      <c r="D148" s="736"/>
      <c r="E148" s="141"/>
      <c r="F148" s="141"/>
      <c r="G148" s="141"/>
      <c r="H148" s="141"/>
      <c r="I148" s="141"/>
      <c r="J148" s="141"/>
      <c r="K148" s="141"/>
      <c r="L148" s="142"/>
      <c r="M148" s="10"/>
    </row>
    <row r="149" spans="2:13" x14ac:dyDescent="0.3">
      <c r="B149" s="735" t="str">
        <f>D$28</f>
        <v>valeur d'achat nette rendue (CAD)</v>
      </c>
      <c r="C149" s="736"/>
      <c r="D149" s="736"/>
      <c r="E149" s="141"/>
      <c r="F149" s="141"/>
      <c r="G149" s="141"/>
      <c r="H149" s="141"/>
      <c r="I149" s="141"/>
      <c r="J149" s="141"/>
      <c r="K149" s="141"/>
      <c r="L149" s="142"/>
      <c r="M149" s="10"/>
    </row>
    <row r="150" spans="2:13" x14ac:dyDescent="0.3">
      <c r="B150" s="735" t="str">
        <f>D$29</f>
        <v>$ / tonne</v>
      </c>
      <c r="C150" s="736"/>
      <c r="D150" s="736"/>
      <c r="E150" s="289" t="str">
        <f t="shared" ref="E150" si="38">IF(E148=0,"-",E149/E148)</f>
        <v>-</v>
      </c>
      <c r="F150" s="289" t="str">
        <f t="shared" ref="F150" si="39">IF(F148=0,"-",F149/F148)</f>
        <v>-</v>
      </c>
      <c r="G150" s="289" t="str">
        <f t="shared" ref="G150" si="40">IF(G148=0,"-",G149/G148)</f>
        <v>-</v>
      </c>
      <c r="H150" s="289" t="str">
        <f t="shared" ref="H150" si="41">IF(H148=0,"-",H149/H148)</f>
        <v>-</v>
      </c>
      <c r="I150" s="289" t="str">
        <f t="shared" ref="I150" si="42">IF(I148=0,"-",I149/I148)</f>
        <v>-</v>
      </c>
      <c r="J150" s="289" t="str">
        <f t="shared" ref="J150" si="43">IF(J148=0,"-",J149/J148)</f>
        <v>-</v>
      </c>
      <c r="K150" s="289" t="str">
        <f t="shared" ref="K150" si="44">IF(K148=0,"-",K149/K148)</f>
        <v>-</v>
      </c>
      <c r="L150" s="289" t="str">
        <f t="shared" ref="L150" si="45">IF(L148=0,"-",L149/L148)</f>
        <v>-</v>
      </c>
      <c r="M150" s="10"/>
    </row>
    <row r="151" spans="2:13" x14ac:dyDescent="0.3">
      <c r="B151" s="772" t="str">
        <f>IF(Intro!$G$20="English",Variables!B32,Variables!C32)</f>
        <v>Billes de taille moyenne - 2.5" (65mm) avec une tolérance de 5%</v>
      </c>
      <c r="C151" s="614"/>
      <c r="D151" s="614"/>
      <c r="E151" s="614"/>
      <c r="F151" s="614"/>
      <c r="G151" s="614"/>
      <c r="H151" s="614"/>
      <c r="I151" s="614"/>
      <c r="J151" s="614"/>
      <c r="K151" s="614"/>
      <c r="L151" s="773"/>
      <c r="M151" s="10"/>
    </row>
    <row r="152" spans="2:13" x14ac:dyDescent="0.3">
      <c r="B152" s="774"/>
      <c r="C152" s="620"/>
      <c r="D152" s="620"/>
      <c r="E152" s="620"/>
      <c r="F152" s="620"/>
      <c r="G152" s="620"/>
      <c r="H152" s="620"/>
      <c r="I152" s="620"/>
      <c r="J152" s="620"/>
      <c r="K152" s="620"/>
      <c r="L152" s="775"/>
      <c r="M152" s="10"/>
    </row>
    <row r="153" spans="2:13" x14ac:dyDescent="0.3">
      <c r="B153" s="735" t="str">
        <f>D$27</f>
        <v>tonnes</v>
      </c>
      <c r="C153" s="736"/>
      <c r="D153" s="736"/>
      <c r="E153" s="141"/>
      <c r="F153" s="141"/>
      <c r="G153" s="141"/>
      <c r="H153" s="141"/>
      <c r="I153" s="141"/>
      <c r="J153" s="141"/>
      <c r="K153" s="141"/>
      <c r="L153" s="142"/>
      <c r="M153" s="10"/>
    </row>
    <row r="154" spans="2:13" x14ac:dyDescent="0.3">
      <c r="B154" s="735" t="str">
        <f>D$28</f>
        <v>valeur d'achat nette rendue (CAD)</v>
      </c>
      <c r="C154" s="736"/>
      <c r="D154" s="736"/>
      <c r="E154" s="141"/>
      <c r="F154" s="141"/>
      <c r="G154" s="141"/>
      <c r="H154" s="141"/>
      <c r="I154" s="141"/>
      <c r="J154" s="141"/>
      <c r="K154" s="141"/>
      <c r="L154" s="142"/>
      <c r="M154" s="10"/>
    </row>
    <row r="155" spans="2:13" x14ac:dyDescent="0.3">
      <c r="B155" s="735" t="str">
        <f>D$29</f>
        <v>$ / tonne</v>
      </c>
      <c r="C155" s="736"/>
      <c r="D155" s="736"/>
      <c r="E155" s="289" t="str">
        <f t="shared" ref="E155" si="46">IF(E153=0,"-",E154/E153)</f>
        <v>-</v>
      </c>
      <c r="F155" s="289" t="str">
        <f t="shared" ref="F155" si="47">IF(F153=0,"-",F154/F153)</f>
        <v>-</v>
      </c>
      <c r="G155" s="289" t="str">
        <f t="shared" ref="G155" si="48">IF(G153=0,"-",G154/G153)</f>
        <v>-</v>
      </c>
      <c r="H155" s="289" t="str">
        <f t="shared" ref="H155" si="49">IF(H153=0,"-",H154/H153)</f>
        <v>-</v>
      </c>
      <c r="I155" s="289" t="str">
        <f t="shared" ref="I155" si="50">IF(I153=0,"-",I154/I153)</f>
        <v>-</v>
      </c>
      <c r="J155" s="289" t="str">
        <f t="shared" ref="J155" si="51">IF(J153=0,"-",J154/J153)</f>
        <v>-</v>
      </c>
      <c r="K155" s="289" t="str">
        <f t="shared" ref="K155" si="52">IF(K153=0,"-",K154/K153)</f>
        <v>-</v>
      </c>
      <c r="L155" s="289" t="str">
        <f t="shared" ref="L155" si="53">IF(L153=0,"-",L154/L153)</f>
        <v>-</v>
      </c>
      <c r="M155" s="10"/>
    </row>
    <row r="156" spans="2:13" x14ac:dyDescent="0.3">
      <c r="B156" s="772" t="str">
        <f>IF(Intro!$G$20="English",Variables!B33,Variables!C33)</f>
        <v>Billes de taille moyenne - 3.5" (94mm) avec une tolérance de 5%</v>
      </c>
      <c r="C156" s="614"/>
      <c r="D156" s="614"/>
      <c r="E156" s="614"/>
      <c r="F156" s="614"/>
      <c r="G156" s="614"/>
      <c r="H156" s="614"/>
      <c r="I156" s="614"/>
      <c r="J156" s="614"/>
      <c r="K156" s="614"/>
      <c r="L156" s="773"/>
      <c r="M156" s="10"/>
    </row>
    <row r="157" spans="2:13" x14ac:dyDescent="0.3">
      <c r="B157" s="774"/>
      <c r="C157" s="620"/>
      <c r="D157" s="620"/>
      <c r="E157" s="620"/>
      <c r="F157" s="620"/>
      <c r="G157" s="620"/>
      <c r="H157" s="620"/>
      <c r="I157" s="620"/>
      <c r="J157" s="620"/>
      <c r="K157" s="620"/>
      <c r="L157" s="775"/>
      <c r="M157" s="10"/>
    </row>
    <row r="158" spans="2:13" x14ac:dyDescent="0.3">
      <c r="B158" s="735" t="str">
        <f>D$27</f>
        <v>tonnes</v>
      </c>
      <c r="C158" s="736"/>
      <c r="D158" s="736"/>
      <c r="E158" s="141"/>
      <c r="F158" s="141"/>
      <c r="G158" s="141"/>
      <c r="H158" s="141"/>
      <c r="I158" s="141"/>
      <c r="J158" s="141"/>
      <c r="K158" s="141"/>
      <c r="L158" s="142"/>
      <c r="M158" s="10"/>
    </row>
    <row r="159" spans="2:13" x14ac:dyDescent="0.3">
      <c r="B159" s="735" t="str">
        <f>D$28</f>
        <v>valeur d'achat nette rendue (CAD)</v>
      </c>
      <c r="C159" s="736"/>
      <c r="D159" s="736"/>
      <c r="E159" s="141"/>
      <c r="F159" s="141"/>
      <c r="G159" s="141"/>
      <c r="H159" s="141"/>
      <c r="I159" s="141"/>
      <c r="J159" s="141"/>
      <c r="K159" s="141"/>
      <c r="L159" s="142"/>
      <c r="M159" s="10"/>
    </row>
    <row r="160" spans="2:13" x14ac:dyDescent="0.3">
      <c r="B160" s="735" t="str">
        <f>D$29</f>
        <v>$ / tonne</v>
      </c>
      <c r="C160" s="736"/>
      <c r="D160" s="736"/>
      <c r="E160" s="289" t="str">
        <f t="shared" ref="E160" si="54">IF(E158=0,"-",E159/E158)</f>
        <v>-</v>
      </c>
      <c r="F160" s="289" t="str">
        <f t="shared" ref="F160" si="55">IF(F158=0,"-",F159/F158)</f>
        <v>-</v>
      </c>
      <c r="G160" s="289" t="str">
        <f t="shared" ref="G160" si="56">IF(G158=0,"-",G159/G158)</f>
        <v>-</v>
      </c>
      <c r="H160" s="289" t="str">
        <f t="shared" ref="H160" si="57">IF(H158=0,"-",H159/H158)</f>
        <v>-</v>
      </c>
      <c r="I160" s="289" t="str">
        <f t="shared" ref="I160" si="58">IF(I158=0,"-",I159/I158)</f>
        <v>-</v>
      </c>
      <c r="J160" s="289" t="str">
        <f t="shared" ref="J160" si="59">IF(J158=0,"-",J159/J158)</f>
        <v>-</v>
      </c>
      <c r="K160" s="289" t="str">
        <f t="shared" ref="K160" si="60">IF(K158=0,"-",K159/K158)</f>
        <v>-</v>
      </c>
      <c r="L160" s="289" t="str">
        <f t="shared" ref="L160" si="61">IF(L158=0,"-",L159/L158)</f>
        <v>-</v>
      </c>
      <c r="M160" s="10"/>
    </row>
    <row r="161" spans="2:13" x14ac:dyDescent="0.3">
      <c r="B161" s="772" t="str">
        <f>IF(Intro!$G$20="English",Variables!B34,Variables!C34)</f>
        <v>Billes de rebroyeur - 1.0" (25mm) avec une tolérance de 5%</v>
      </c>
      <c r="C161" s="614"/>
      <c r="D161" s="614"/>
      <c r="E161" s="614"/>
      <c r="F161" s="614"/>
      <c r="G161" s="614"/>
      <c r="H161" s="614"/>
      <c r="I161" s="614"/>
      <c r="J161" s="614"/>
      <c r="K161" s="614"/>
      <c r="L161" s="773"/>
      <c r="M161" s="10"/>
    </row>
    <row r="162" spans="2:13" x14ac:dyDescent="0.3">
      <c r="B162" s="774"/>
      <c r="C162" s="620"/>
      <c r="D162" s="620"/>
      <c r="E162" s="620"/>
      <c r="F162" s="620"/>
      <c r="G162" s="620"/>
      <c r="H162" s="620"/>
      <c r="I162" s="620"/>
      <c r="J162" s="620"/>
      <c r="K162" s="620"/>
      <c r="L162" s="775"/>
      <c r="M162" s="10"/>
    </row>
    <row r="163" spans="2:13" x14ac:dyDescent="0.3">
      <c r="B163" s="735" t="str">
        <f>D$27</f>
        <v>tonnes</v>
      </c>
      <c r="C163" s="736"/>
      <c r="D163" s="736"/>
      <c r="E163" s="141"/>
      <c r="F163" s="141"/>
      <c r="G163" s="141"/>
      <c r="H163" s="141"/>
      <c r="I163" s="141"/>
      <c r="J163" s="141"/>
      <c r="K163" s="141"/>
      <c r="L163" s="142"/>
      <c r="M163" s="10"/>
    </row>
    <row r="164" spans="2:13" x14ac:dyDescent="0.3">
      <c r="B164" s="735" t="str">
        <f>D$28</f>
        <v>valeur d'achat nette rendue (CAD)</v>
      </c>
      <c r="C164" s="736"/>
      <c r="D164" s="736"/>
      <c r="E164" s="141"/>
      <c r="F164" s="141"/>
      <c r="G164" s="141"/>
      <c r="H164" s="141"/>
      <c r="I164" s="141"/>
      <c r="J164" s="141"/>
      <c r="K164" s="141"/>
      <c r="L164" s="142"/>
      <c r="M164" s="10"/>
    </row>
    <row r="165" spans="2:13" x14ac:dyDescent="0.3">
      <c r="B165" s="735" t="str">
        <f>D$29</f>
        <v>$ / tonne</v>
      </c>
      <c r="C165" s="736"/>
      <c r="D165" s="736"/>
      <c r="E165" s="289" t="str">
        <f t="shared" ref="E165" si="62">IF(E163=0,"-",E164/E163)</f>
        <v>-</v>
      </c>
      <c r="F165" s="289" t="str">
        <f t="shared" ref="F165" si="63">IF(F163=0,"-",F164/F163)</f>
        <v>-</v>
      </c>
      <c r="G165" s="289" t="str">
        <f t="shared" ref="G165" si="64">IF(G163=0,"-",G164/G163)</f>
        <v>-</v>
      </c>
      <c r="H165" s="289" t="str">
        <f t="shared" ref="H165" si="65">IF(H163=0,"-",H164/H163)</f>
        <v>-</v>
      </c>
      <c r="I165" s="289" t="str">
        <f t="shared" ref="I165" si="66">IF(I163=0,"-",I164/I163)</f>
        <v>-</v>
      </c>
      <c r="J165" s="289" t="str">
        <f t="shared" ref="J165" si="67">IF(J163=0,"-",J164/J163)</f>
        <v>-</v>
      </c>
      <c r="K165" s="289" t="str">
        <f t="shared" ref="K165" si="68">IF(K163=0,"-",K164/K163)</f>
        <v>-</v>
      </c>
      <c r="L165" s="289" t="str">
        <f t="shared" ref="L165" si="69">IF(L163=0,"-",L164/L163)</f>
        <v>-</v>
      </c>
      <c r="M165" s="10"/>
    </row>
    <row r="166" spans="2:13" hidden="1" x14ac:dyDescent="0.3">
      <c r="B166" s="772" t="str">
        <f>IF(Intro!$G$20="English",Variables!B35,Variables!C35)</f>
        <v>BMP6</v>
      </c>
      <c r="C166" s="614"/>
      <c r="D166" s="614"/>
      <c r="E166" s="614"/>
      <c r="F166" s="614"/>
      <c r="G166" s="614"/>
      <c r="H166" s="614"/>
      <c r="I166" s="614"/>
      <c r="J166" s="614"/>
      <c r="K166" s="614"/>
      <c r="L166" s="773"/>
      <c r="M166" s="10"/>
    </row>
    <row r="167" spans="2:13" hidden="1" x14ac:dyDescent="0.3">
      <c r="B167" s="774"/>
      <c r="C167" s="620"/>
      <c r="D167" s="620"/>
      <c r="E167" s="620"/>
      <c r="F167" s="620"/>
      <c r="G167" s="620"/>
      <c r="H167" s="620"/>
      <c r="I167" s="620"/>
      <c r="J167" s="620"/>
      <c r="K167" s="620"/>
      <c r="L167" s="775"/>
      <c r="M167" s="10"/>
    </row>
    <row r="168" spans="2:13" hidden="1" x14ac:dyDescent="0.3">
      <c r="B168" s="776" t="str">
        <f>D$27</f>
        <v>tonnes</v>
      </c>
      <c r="C168" s="777"/>
      <c r="D168" s="778"/>
      <c r="E168" s="141"/>
      <c r="F168" s="141"/>
      <c r="G168" s="141"/>
      <c r="H168" s="141"/>
      <c r="I168" s="141"/>
      <c r="J168" s="141"/>
      <c r="K168" s="141"/>
      <c r="L168" s="142"/>
      <c r="M168" s="10"/>
    </row>
    <row r="169" spans="2:13" hidden="1" x14ac:dyDescent="0.3">
      <c r="B169" s="776" t="str">
        <f>D$28</f>
        <v>valeur d'achat nette rendue (CAD)</v>
      </c>
      <c r="C169" s="777"/>
      <c r="D169" s="778"/>
      <c r="E169" s="141"/>
      <c r="F169" s="141"/>
      <c r="G169" s="141"/>
      <c r="H169" s="141"/>
      <c r="I169" s="141"/>
      <c r="J169" s="141"/>
      <c r="K169" s="141"/>
      <c r="L169" s="142"/>
      <c r="M169" s="10"/>
    </row>
    <row r="170" spans="2:13" hidden="1" x14ac:dyDescent="0.3">
      <c r="B170" s="776" t="str">
        <f>D$29</f>
        <v>$ / tonne</v>
      </c>
      <c r="C170" s="777"/>
      <c r="D170" s="778"/>
      <c r="E170" s="289" t="str">
        <f t="shared" ref="E170" si="70">IF(E168=0,"-",E169/E168)</f>
        <v>-</v>
      </c>
      <c r="F170" s="289" t="str">
        <f t="shared" ref="F170" si="71">IF(F168=0,"-",F169/F168)</f>
        <v>-</v>
      </c>
      <c r="G170" s="289" t="str">
        <f t="shared" ref="G170" si="72">IF(G168=0,"-",G169/G168)</f>
        <v>-</v>
      </c>
      <c r="H170" s="289" t="str">
        <f t="shared" ref="H170" si="73">IF(H168=0,"-",H169/H168)</f>
        <v>-</v>
      </c>
      <c r="I170" s="289" t="str">
        <f t="shared" ref="I170" si="74">IF(I168=0,"-",I169/I168)</f>
        <v>-</v>
      </c>
      <c r="J170" s="289" t="str">
        <f t="shared" ref="J170" si="75">IF(J168=0,"-",J169/J168)</f>
        <v>-</v>
      </c>
      <c r="K170" s="289" t="str">
        <f t="shared" ref="K170" si="76">IF(K168=0,"-",K169/K168)</f>
        <v>-</v>
      </c>
      <c r="L170" s="289" t="str">
        <f t="shared" ref="L170" si="77">IF(L168=0,"-",L169/L168)</f>
        <v>-</v>
      </c>
      <c r="M170" s="10"/>
    </row>
    <row r="171" spans="2:13" hidden="1" x14ac:dyDescent="0.3">
      <c r="B171" s="772" t="str">
        <f>IF(Intro!$G$20="English",Variables!B36,Variables!C36)</f>
        <v>BMP7</v>
      </c>
      <c r="C171" s="614"/>
      <c r="D171" s="614"/>
      <c r="E171" s="614"/>
      <c r="F171" s="614"/>
      <c r="G171" s="614"/>
      <c r="H171" s="614"/>
      <c r="I171" s="614"/>
      <c r="J171" s="614"/>
      <c r="K171" s="614"/>
      <c r="L171" s="773"/>
      <c r="M171" s="10"/>
    </row>
    <row r="172" spans="2:13" hidden="1" x14ac:dyDescent="0.3">
      <c r="B172" s="774"/>
      <c r="C172" s="620"/>
      <c r="D172" s="620"/>
      <c r="E172" s="620"/>
      <c r="F172" s="620"/>
      <c r="G172" s="620"/>
      <c r="H172" s="620"/>
      <c r="I172" s="620"/>
      <c r="J172" s="620"/>
      <c r="K172" s="620"/>
      <c r="L172" s="775"/>
      <c r="M172" s="10"/>
    </row>
    <row r="173" spans="2:13" hidden="1" x14ac:dyDescent="0.3">
      <c r="B173" s="776" t="str">
        <f>D$27</f>
        <v>tonnes</v>
      </c>
      <c r="C173" s="777"/>
      <c r="D173" s="778"/>
      <c r="E173" s="141"/>
      <c r="F173" s="141"/>
      <c r="G173" s="141"/>
      <c r="H173" s="141"/>
      <c r="I173" s="141"/>
      <c r="J173" s="141"/>
      <c r="K173" s="141"/>
      <c r="L173" s="142"/>
      <c r="M173" s="10"/>
    </row>
    <row r="174" spans="2:13" hidden="1" x14ac:dyDescent="0.3">
      <c r="B174" s="776" t="str">
        <f>D$28</f>
        <v>valeur d'achat nette rendue (CAD)</v>
      </c>
      <c r="C174" s="777"/>
      <c r="D174" s="778"/>
      <c r="E174" s="141"/>
      <c r="F174" s="141"/>
      <c r="G174" s="141"/>
      <c r="H174" s="141"/>
      <c r="I174" s="141"/>
      <c r="J174" s="141"/>
      <c r="K174" s="141"/>
      <c r="L174" s="142"/>
      <c r="M174" s="10"/>
    </row>
    <row r="175" spans="2:13" hidden="1" x14ac:dyDescent="0.3">
      <c r="B175" s="776" t="str">
        <f>D$29</f>
        <v>$ / tonne</v>
      </c>
      <c r="C175" s="777"/>
      <c r="D175" s="778"/>
      <c r="E175" s="289" t="str">
        <f t="shared" ref="E175" si="78">IF(E173=0,"-",E174/E173)</f>
        <v>-</v>
      </c>
      <c r="F175" s="289" t="str">
        <f t="shared" ref="F175" si="79">IF(F173=0,"-",F174/F173)</f>
        <v>-</v>
      </c>
      <c r="G175" s="289" t="str">
        <f t="shared" ref="G175" si="80">IF(G173=0,"-",G174/G173)</f>
        <v>-</v>
      </c>
      <c r="H175" s="289" t="str">
        <f t="shared" ref="H175" si="81">IF(H173=0,"-",H174/H173)</f>
        <v>-</v>
      </c>
      <c r="I175" s="289" t="str">
        <f t="shared" ref="I175" si="82">IF(I173=0,"-",I174/I173)</f>
        <v>-</v>
      </c>
      <c r="J175" s="289" t="str">
        <f t="shared" ref="J175" si="83">IF(J173=0,"-",J174/J173)</f>
        <v>-</v>
      </c>
      <c r="K175" s="289" t="str">
        <f t="shared" ref="K175" si="84">IF(K173=0,"-",K174/K173)</f>
        <v>-</v>
      </c>
      <c r="L175" s="289" t="str">
        <f t="shared" ref="L175" si="85">IF(L173=0,"-",L174/L173)</f>
        <v>-</v>
      </c>
      <c r="M175" s="10"/>
    </row>
    <row r="176" spans="2:13" hidden="1" x14ac:dyDescent="0.3">
      <c r="B176" s="772" t="str">
        <f>IF(Intro!$G$20="English",Variables!B37,Variables!C37)</f>
        <v>BMP8</v>
      </c>
      <c r="C176" s="614"/>
      <c r="D176" s="614"/>
      <c r="E176" s="614"/>
      <c r="F176" s="614"/>
      <c r="G176" s="614"/>
      <c r="H176" s="614"/>
      <c r="I176" s="614"/>
      <c r="J176" s="614"/>
      <c r="K176" s="614"/>
      <c r="L176" s="773"/>
      <c r="M176" s="10"/>
    </row>
    <row r="177" spans="2:19" hidden="1" x14ac:dyDescent="0.3">
      <c r="B177" s="774"/>
      <c r="C177" s="620"/>
      <c r="D177" s="620"/>
      <c r="E177" s="620"/>
      <c r="F177" s="620"/>
      <c r="G177" s="620"/>
      <c r="H177" s="620"/>
      <c r="I177" s="620"/>
      <c r="J177" s="620"/>
      <c r="K177" s="620"/>
      <c r="L177" s="775"/>
      <c r="M177" s="10"/>
    </row>
    <row r="178" spans="2:19" hidden="1" x14ac:dyDescent="0.3">
      <c r="B178" s="776" t="str">
        <f>D$27</f>
        <v>tonnes</v>
      </c>
      <c r="C178" s="777"/>
      <c r="D178" s="778"/>
      <c r="E178" s="141"/>
      <c r="F178" s="141"/>
      <c r="G178" s="141"/>
      <c r="H178" s="141"/>
      <c r="I178" s="141"/>
      <c r="J178" s="141"/>
      <c r="K178" s="141"/>
      <c r="L178" s="142"/>
      <c r="M178" s="10"/>
    </row>
    <row r="179" spans="2:19" hidden="1" x14ac:dyDescent="0.3">
      <c r="B179" s="776" t="str">
        <f>D$28</f>
        <v>valeur d'achat nette rendue (CAD)</v>
      </c>
      <c r="C179" s="777"/>
      <c r="D179" s="778"/>
      <c r="E179" s="141"/>
      <c r="F179" s="141"/>
      <c r="G179" s="141"/>
      <c r="H179" s="141"/>
      <c r="I179" s="141"/>
      <c r="J179" s="141"/>
      <c r="K179" s="141"/>
      <c r="L179" s="142"/>
      <c r="M179" s="10"/>
    </row>
    <row r="180" spans="2:19" hidden="1" x14ac:dyDescent="0.3">
      <c r="B180" s="776" t="str">
        <f>D$29</f>
        <v>$ / tonne</v>
      </c>
      <c r="C180" s="777"/>
      <c r="D180" s="778"/>
      <c r="E180" s="289" t="str">
        <f t="shared" ref="E180" si="86">IF(E178=0,"-",E179/E178)</f>
        <v>-</v>
      </c>
      <c r="F180" s="289" t="str">
        <f t="shared" ref="F180" si="87">IF(F178=0,"-",F179/F178)</f>
        <v>-</v>
      </c>
      <c r="G180" s="289" t="str">
        <f t="shared" ref="G180" si="88">IF(G178=0,"-",G179/G178)</f>
        <v>-</v>
      </c>
      <c r="H180" s="289" t="str">
        <f t="shared" ref="H180" si="89">IF(H178=0,"-",H179/H178)</f>
        <v>-</v>
      </c>
      <c r="I180" s="289" t="str">
        <f t="shared" ref="I180" si="90">IF(I178=0,"-",I179/I178)</f>
        <v>-</v>
      </c>
      <c r="J180" s="289" t="str">
        <f t="shared" ref="J180" si="91">IF(J178=0,"-",J179/J178)</f>
        <v>-</v>
      </c>
      <c r="K180" s="289" t="str">
        <f t="shared" ref="K180" si="92">IF(K178=0,"-",K179/K178)</f>
        <v>-</v>
      </c>
      <c r="L180" s="289" t="str">
        <f t="shared" ref="L180" si="93">IF(L178=0,"-",L179/L178)</f>
        <v>-</v>
      </c>
      <c r="M180" s="10"/>
    </row>
    <row r="181" spans="2:19" x14ac:dyDescent="0.3">
      <c r="B181" s="258"/>
      <c r="C181" s="259"/>
      <c r="D181" s="259"/>
      <c r="E181" s="29"/>
      <c r="F181" s="29"/>
      <c r="G181" s="29"/>
      <c r="H181" s="29"/>
      <c r="I181" s="29"/>
      <c r="J181" s="29"/>
      <c r="K181" s="29"/>
      <c r="L181" s="30"/>
      <c r="M181" s="10"/>
    </row>
    <row r="182" spans="2:19" x14ac:dyDescent="0.3">
      <c r="B182" s="503" t="str">
        <f>IF(Intro!$G$20="English",O182,P182)</f>
        <v>Dans le tableau ci-dessous, « Erreur » signifie que les importations totales des produits de référence de votre entreprise dépassent les importations totales de votre entreprise pour cette période. Par conséquent, veuillez modifier les données ci-dessus si nécessaire.</v>
      </c>
      <c r="C182" s="504"/>
      <c r="D182" s="504"/>
      <c r="E182" s="504"/>
      <c r="F182" s="504"/>
      <c r="G182" s="504"/>
      <c r="H182" s="504"/>
      <c r="I182" s="504"/>
      <c r="J182" s="504"/>
      <c r="K182" s="504"/>
      <c r="L182" s="505"/>
      <c r="M182" s="10"/>
      <c r="O182" s="10" t="s">
        <v>366</v>
      </c>
      <c r="P182" s="10" t="s">
        <v>367</v>
      </c>
      <c r="S182" s="38"/>
    </row>
    <row r="183" spans="2:19" x14ac:dyDescent="0.3">
      <c r="B183" s="503"/>
      <c r="C183" s="504"/>
      <c r="D183" s="504"/>
      <c r="E183" s="504"/>
      <c r="F183" s="504"/>
      <c r="G183" s="504"/>
      <c r="H183" s="504"/>
      <c r="I183" s="504"/>
      <c r="J183" s="504"/>
      <c r="K183" s="504"/>
      <c r="L183" s="505"/>
      <c r="M183" s="10"/>
      <c r="S183" s="38"/>
    </row>
    <row r="184" spans="2:19" x14ac:dyDescent="0.3">
      <c r="B184" s="258"/>
      <c r="C184" s="259"/>
      <c r="D184" s="259"/>
      <c r="E184" s="29"/>
      <c r="F184" s="29"/>
      <c r="G184" s="29"/>
      <c r="H184" s="29"/>
      <c r="I184" s="29"/>
      <c r="J184" s="29"/>
      <c r="K184" s="29"/>
      <c r="L184" s="30"/>
      <c r="M184" s="10"/>
      <c r="S184" s="38"/>
    </row>
    <row r="185" spans="2:19" ht="14.1" customHeight="1" x14ac:dyDescent="0.3">
      <c r="B185" s="763" t="str">
        <f>Variables!D62</f>
        <v>Vérification - volume</v>
      </c>
      <c r="C185" s="764"/>
      <c r="D185" s="764"/>
      <c r="E185" s="764"/>
      <c r="F185" s="765"/>
      <c r="G185" s="264">
        <f>G125</f>
        <v>2024</v>
      </c>
      <c r="H185" s="264">
        <f>H125</f>
        <v>2025</v>
      </c>
      <c r="I185" s="264" t="str">
        <f>I125</f>
        <v>T1 - 2026</v>
      </c>
      <c r="J185" s="291"/>
      <c r="K185" s="291"/>
      <c r="L185" s="292"/>
      <c r="M185" s="10"/>
    </row>
    <row r="186" spans="2:19" ht="14.1" customHeight="1" x14ac:dyDescent="0.3">
      <c r="B186" s="776" t="str">
        <f>B143</f>
        <v>tonnes</v>
      </c>
      <c r="C186" s="777"/>
      <c r="D186" s="777"/>
      <c r="E186" s="777"/>
      <c r="F186" s="778"/>
      <c r="G186" s="232" t="str">
        <f>IF(SUM(E143:G143,E148:G148,E153:G153,E158:G158,E163:G163,E168:G168,E173:G173,E178:G178)&gt;SUM(H27,H43,H59),Variables!$D$63,Variables!$D$64)</f>
        <v>Correct</v>
      </c>
      <c r="H186" s="232" t="str">
        <f>IF(SUM(H143:K143,H148:K148,H153:K153,H158:K158,H163:K163,H168:K168,H173:K173,H178:K178)&gt;SUM(I27,I43,I59),Variables!$D$63,Variables!$D$64)</f>
        <v>Correct</v>
      </c>
      <c r="I186" s="232" t="str">
        <f>IF(SUM(L143,L148,L153,L158,L163,L168,L173,L178)&gt;SUM(K27,K43,K59),Variables!$D$63,Variables!$D$64)</f>
        <v>Correct</v>
      </c>
      <c r="J186" s="291"/>
      <c r="K186" s="291"/>
      <c r="L186" s="292"/>
      <c r="M186" s="10"/>
    </row>
    <row r="187" spans="2:19" ht="14.1" customHeight="1" x14ac:dyDescent="0.3">
      <c r="B187" s="782" t="str">
        <f>IF(Intro!$G$20="English",O187,P187)</f>
        <v>volume - total des importations des produits de référence (Question 3)</v>
      </c>
      <c r="C187" s="783"/>
      <c r="D187" s="783"/>
      <c r="E187" s="783"/>
      <c r="F187" s="784"/>
      <c r="G187" s="232">
        <f>SUM(E143:G143,E148:G148,E153:G153,E158:G158,E163:G163,E168:G168,E173:G173,E178:G178)</f>
        <v>0</v>
      </c>
      <c r="H187" s="232">
        <f>SUM(H143:K143,H148:K148,H153:K153,H158:K158,H163:K163,H168:K168,H173:K173,H178:K178)</f>
        <v>0</v>
      </c>
      <c r="I187" s="232">
        <f>SUM(L143,L148,L153,L158,L163,L168,L173,L178)</f>
        <v>0</v>
      </c>
      <c r="J187" s="291"/>
      <c r="K187" s="291"/>
      <c r="L187" s="292"/>
      <c r="M187" s="10"/>
      <c r="O187" s="10" t="s">
        <v>491</v>
      </c>
      <c r="P187" s="10" t="s">
        <v>492</v>
      </c>
    </row>
    <row r="188" spans="2:19" ht="14.1" customHeight="1" x14ac:dyDescent="0.3">
      <c r="B188" s="782" t="str">
        <f>IF(Intro!$G$20="English",O188,P188)</f>
        <v>volume - total des importations (Question 1)</v>
      </c>
      <c r="C188" s="783"/>
      <c r="D188" s="783"/>
      <c r="E188" s="783"/>
      <c r="F188" s="784"/>
      <c r="G188" s="232">
        <f>H27</f>
        <v>0</v>
      </c>
      <c r="H188" s="232">
        <f>I27</f>
        <v>0</v>
      </c>
      <c r="I188" s="232">
        <f>K27</f>
        <v>0</v>
      </c>
      <c r="J188" s="291"/>
      <c r="K188" s="291"/>
      <c r="L188" s="292"/>
      <c r="M188" s="10"/>
      <c r="O188" s="10" t="s">
        <v>493</v>
      </c>
      <c r="P188" s="10" t="s">
        <v>494</v>
      </c>
    </row>
    <row r="189" spans="2:19" x14ac:dyDescent="0.3">
      <c r="B189" s="763" t="str">
        <f>Variables!D66</f>
        <v>Vérification - valeur</v>
      </c>
      <c r="C189" s="764"/>
      <c r="D189" s="764"/>
      <c r="E189" s="764"/>
      <c r="F189" s="765"/>
      <c r="G189" s="264">
        <f>G185</f>
        <v>2024</v>
      </c>
      <c r="H189" s="264">
        <f>H185</f>
        <v>2025</v>
      </c>
      <c r="I189" s="264" t="str">
        <f>I185</f>
        <v>T1 - 2026</v>
      </c>
      <c r="J189" s="291"/>
      <c r="K189" s="291"/>
      <c r="L189" s="292"/>
      <c r="M189" s="10"/>
    </row>
    <row r="190" spans="2:19" ht="14.1" customHeight="1" x14ac:dyDescent="0.3">
      <c r="B190" s="776" t="str">
        <f>B144</f>
        <v>valeur d'achat nette rendue (CAD)</v>
      </c>
      <c r="C190" s="777"/>
      <c r="D190" s="777"/>
      <c r="E190" s="777"/>
      <c r="F190" s="778"/>
      <c r="G190" s="232" t="str">
        <f>IF(SUM(E144:G144,E149:G149,E154:G154,E159:G159,E164:G164,E169:G169,E174:G174,E179:G179)&gt;SUM(H28,H44,H60),Variables!$D$63,Variables!$D$64)</f>
        <v>Correct</v>
      </c>
      <c r="H190" s="232" t="str">
        <f>IF(SUM(H144:K144,H149:K149,H154:K154,H159:K159,H164:K164,H169:K169,H174:K174,H179:K179)&gt;SUM(I28,I44,I60),Variables!$D$63,Variables!$D$64)</f>
        <v>Correct</v>
      </c>
      <c r="I190" s="232" t="str">
        <f>IF(SUM(L144,L149,L154,L159,L164,L169,L174,L179)&gt;SUM(K28,K44,K60),Variables!$D$63,Variables!$D$64)</f>
        <v>Correct</v>
      </c>
      <c r="J190" s="291"/>
      <c r="K190" s="291"/>
      <c r="L190" s="292"/>
      <c r="M190" s="10"/>
    </row>
    <row r="191" spans="2:19" ht="14.1" customHeight="1" x14ac:dyDescent="0.3">
      <c r="B191" s="782" t="str">
        <f>IF(Intro!$G$20="English",O191,P191)</f>
        <v>valeur - total des importations des produits de référence (Question 3)</v>
      </c>
      <c r="C191" s="783"/>
      <c r="D191" s="783"/>
      <c r="E191" s="783"/>
      <c r="F191" s="784"/>
      <c r="G191" s="232">
        <f>SUM(E144:G144,E149:G149,E154:G154,E159:G159,E164:G164,E169:G169,E174:G174,E179:G179)</f>
        <v>0</v>
      </c>
      <c r="H191" s="232">
        <f>SUM(H144:K144,H149:K149,H154:K154,H159:K159,H164:K164,H169:K169,H174:K174,H179:K179)</f>
        <v>0</v>
      </c>
      <c r="I191" s="232">
        <f>SUM(L144,L149,L154,L159,L164,L169,L174,L179)</f>
        <v>0</v>
      </c>
      <c r="J191" s="291"/>
      <c r="K191" s="291"/>
      <c r="L191" s="292"/>
      <c r="M191" s="10"/>
      <c r="O191" s="10" t="s">
        <v>495</v>
      </c>
      <c r="P191" s="10" t="s">
        <v>496</v>
      </c>
    </row>
    <row r="192" spans="2:19" ht="14.1" customHeight="1" x14ac:dyDescent="0.3">
      <c r="B192" s="782" t="str">
        <f>IF(Intro!$G$20="English",O192,P192)</f>
        <v>valeur - total des importations (Question 1)</v>
      </c>
      <c r="C192" s="783"/>
      <c r="D192" s="783"/>
      <c r="E192" s="783"/>
      <c r="F192" s="784"/>
      <c r="G192" s="232">
        <f>H28</f>
        <v>0</v>
      </c>
      <c r="H192" s="232">
        <f>I28</f>
        <v>0</v>
      </c>
      <c r="I192" s="232">
        <f>K28</f>
        <v>0</v>
      </c>
      <c r="J192" s="291"/>
      <c r="K192" s="291"/>
      <c r="L192" s="292"/>
      <c r="M192" s="10"/>
      <c r="O192" s="10" t="s">
        <v>571</v>
      </c>
      <c r="P192" s="10" t="s">
        <v>497</v>
      </c>
    </row>
    <row r="193" spans="1:16" x14ac:dyDescent="0.3">
      <c r="B193" s="72"/>
      <c r="C193" s="84"/>
      <c r="D193" s="84"/>
      <c r="E193" s="84"/>
      <c r="F193" s="84"/>
      <c r="G193" s="84"/>
      <c r="H193" s="84"/>
      <c r="I193" s="84"/>
      <c r="J193" s="84"/>
      <c r="K193" s="84"/>
      <c r="L193" s="85"/>
      <c r="M193" s="10"/>
    </row>
    <row r="194" spans="1:16" s="262" customFormat="1" x14ac:dyDescent="0.3">
      <c r="A194" s="7"/>
      <c r="B194" s="92"/>
      <c r="C194" s="92"/>
      <c r="D194" s="90"/>
      <c r="E194" s="261"/>
      <c r="F194" s="261"/>
      <c r="G194" s="261"/>
      <c r="H194" s="261"/>
      <c r="I194" s="261"/>
      <c r="J194" s="261"/>
      <c r="K194" s="261"/>
      <c r="L194" s="261"/>
      <c r="M194" s="73"/>
    </row>
    <row r="195" spans="1:16" x14ac:dyDescent="0.3">
      <c r="B195" s="506" t="str">
        <f>IF(Intro!$G$20="English",O195,P195)</f>
        <v>VENTES AU CANADA D'IMPORTATIONS DE PRODUITS DE RÉFÉRENCE</v>
      </c>
      <c r="C195" s="507"/>
      <c r="D195" s="507"/>
      <c r="E195" s="507"/>
      <c r="F195" s="507"/>
      <c r="G195" s="507"/>
      <c r="H195" s="507"/>
      <c r="I195" s="507"/>
      <c r="J195" s="507"/>
      <c r="K195" s="507"/>
      <c r="L195" s="508"/>
      <c r="M195" s="10"/>
      <c r="O195" s="107" t="s">
        <v>335</v>
      </c>
      <c r="P195" s="107" t="s">
        <v>436</v>
      </c>
    </row>
    <row r="196" spans="1:16" x14ac:dyDescent="0.3">
      <c r="B196" s="647" t="s">
        <v>17</v>
      </c>
      <c r="C196" s="648"/>
      <c r="D196" s="648"/>
      <c r="E196" s="648"/>
      <c r="F196" s="648"/>
      <c r="G196" s="648"/>
      <c r="H196" s="648"/>
      <c r="I196" s="648"/>
      <c r="J196" s="648"/>
      <c r="K196" s="648"/>
      <c r="L196" s="649"/>
      <c r="M196" s="10"/>
    </row>
    <row r="197" spans="1:16" x14ac:dyDescent="0.3">
      <c r="B197" s="16"/>
      <c r="C197" s="35"/>
      <c r="D197" s="35"/>
      <c r="E197" s="36"/>
      <c r="F197" s="36"/>
      <c r="G197" s="36"/>
      <c r="H197" s="36"/>
      <c r="I197" s="36"/>
      <c r="J197" s="36"/>
      <c r="K197" s="36"/>
      <c r="L197" s="17"/>
      <c r="M197" s="10"/>
    </row>
    <row r="198" spans="1:16" x14ac:dyDescent="0.3">
      <c r="B198" s="503" t="str">
        <f>IF(Intro!$G$20="English",O198,P198)</f>
        <v>Indiquez le volume et la valeur des ventes d'importations au Canada pour chaque produit de référence :</v>
      </c>
      <c r="C198" s="504"/>
      <c r="D198" s="504"/>
      <c r="E198" s="504"/>
      <c r="F198" s="504"/>
      <c r="G198" s="504"/>
      <c r="H198" s="504"/>
      <c r="I198" s="504"/>
      <c r="J198" s="504"/>
      <c r="K198" s="504"/>
      <c r="L198" s="505"/>
      <c r="M198" s="10"/>
      <c r="O198" s="18" t="s">
        <v>170</v>
      </c>
      <c r="P198" s="10" t="s">
        <v>435</v>
      </c>
    </row>
    <row r="199" spans="1:16" x14ac:dyDescent="0.3">
      <c r="B199" s="503" t="str">
        <f>Pro!B22</f>
        <v>Note - Ne répondez à cette question que si votre entreprise a vendu les marchandises du 1er janvier 2023 au 31 mars 2026.</v>
      </c>
      <c r="C199" s="504"/>
      <c r="D199" s="504"/>
      <c r="E199" s="504"/>
      <c r="F199" s="504"/>
      <c r="G199" s="504"/>
      <c r="H199" s="504"/>
      <c r="I199" s="504"/>
      <c r="J199" s="504"/>
      <c r="K199" s="504"/>
      <c r="L199" s="505"/>
      <c r="M199" s="10"/>
      <c r="O199" s="18"/>
    </row>
    <row r="200" spans="1:16" x14ac:dyDescent="0.3">
      <c r="B200" s="258"/>
      <c r="C200" s="259"/>
      <c r="D200" s="35"/>
      <c r="E200" s="36"/>
      <c r="F200" s="36"/>
      <c r="G200" s="36"/>
      <c r="H200" s="36"/>
      <c r="I200" s="36"/>
      <c r="J200" s="36"/>
      <c r="K200" s="36"/>
      <c r="L200" s="17"/>
      <c r="M200" s="10"/>
      <c r="O200" s="18"/>
    </row>
    <row r="201" spans="1:16" x14ac:dyDescent="0.3">
      <c r="B201" s="779"/>
      <c r="C201" s="780"/>
      <c r="D201" s="781"/>
      <c r="E201" s="264" t="str">
        <f t="shared" ref="E201:L201" si="94">E140</f>
        <v>T2 - 2024</v>
      </c>
      <c r="F201" s="264" t="str">
        <f t="shared" si="94"/>
        <v>T3 - 2024</v>
      </c>
      <c r="G201" s="264" t="str">
        <f t="shared" si="94"/>
        <v>T4 - 2024</v>
      </c>
      <c r="H201" s="264" t="str">
        <f t="shared" si="94"/>
        <v>T1 - 2025</v>
      </c>
      <c r="I201" s="264" t="str">
        <f t="shared" si="94"/>
        <v>T2 - 2025</v>
      </c>
      <c r="J201" s="264" t="str">
        <f t="shared" si="94"/>
        <v>T3 - 2025</v>
      </c>
      <c r="K201" s="264" t="str">
        <f t="shared" si="94"/>
        <v>T4 - 2025</v>
      </c>
      <c r="L201" s="265" t="str">
        <f t="shared" si="94"/>
        <v>T1 - 2026</v>
      </c>
      <c r="M201" s="10"/>
      <c r="O201" s="18"/>
    </row>
    <row r="202" spans="1:16" x14ac:dyDescent="0.3">
      <c r="B202" s="772" t="str">
        <f>B141</f>
        <v>Billes SAG - 5.0" (125mm) avec une tolérance de 5%</v>
      </c>
      <c r="C202" s="614"/>
      <c r="D202" s="614"/>
      <c r="E202" s="614"/>
      <c r="F202" s="614"/>
      <c r="G202" s="614"/>
      <c r="H202" s="614"/>
      <c r="I202" s="614"/>
      <c r="J202" s="614"/>
      <c r="K202" s="614"/>
      <c r="L202" s="773"/>
      <c r="M202" s="10"/>
    </row>
    <row r="203" spans="1:16" x14ac:dyDescent="0.3">
      <c r="B203" s="774"/>
      <c r="C203" s="620"/>
      <c r="D203" s="620"/>
      <c r="E203" s="620"/>
      <c r="F203" s="620"/>
      <c r="G203" s="620"/>
      <c r="H203" s="620"/>
      <c r="I203" s="620"/>
      <c r="J203" s="620"/>
      <c r="K203" s="620"/>
      <c r="L203" s="775"/>
      <c r="M203" s="10"/>
    </row>
    <row r="204" spans="1:16" x14ac:dyDescent="0.3">
      <c r="B204" s="735" t="str">
        <f>D$31</f>
        <v>tonnes</v>
      </c>
      <c r="C204" s="736"/>
      <c r="D204" s="736"/>
      <c r="E204" s="141"/>
      <c r="F204" s="141"/>
      <c r="G204" s="141"/>
      <c r="H204" s="141"/>
      <c r="I204" s="141"/>
      <c r="J204" s="141"/>
      <c r="K204" s="141"/>
      <c r="L204" s="142"/>
      <c r="M204" s="10"/>
    </row>
    <row r="205" spans="1:16" x14ac:dyDescent="0.3">
      <c r="B205" s="735" t="str">
        <f>D$32</f>
        <v>valeur de vente nette rendue (CAD)</v>
      </c>
      <c r="C205" s="736"/>
      <c r="D205" s="736"/>
      <c r="E205" s="141"/>
      <c r="F205" s="141"/>
      <c r="G205" s="141"/>
      <c r="H205" s="141"/>
      <c r="I205" s="141"/>
      <c r="J205" s="141"/>
      <c r="K205" s="141"/>
      <c r="L205" s="142"/>
      <c r="M205" s="10"/>
    </row>
    <row r="206" spans="1:16" x14ac:dyDescent="0.3">
      <c r="B206" s="735" t="str">
        <f>D$33</f>
        <v>$ / tonne</v>
      </c>
      <c r="C206" s="736"/>
      <c r="D206" s="736"/>
      <c r="E206" s="289" t="str">
        <f t="shared" ref="E206" si="95">IF(E204=0,"-",E205/E204)</f>
        <v>-</v>
      </c>
      <c r="F206" s="289" t="str">
        <f t="shared" ref="F206" si="96">IF(F204=0,"-",F205/F204)</f>
        <v>-</v>
      </c>
      <c r="G206" s="289" t="str">
        <f t="shared" ref="G206" si="97">IF(G204=0,"-",G205/G204)</f>
        <v>-</v>
      </c>
      <c r="H206" s="289" t="str">
        <f t="shared" ref="H206" si="98">IF(H204=0,"-",H205/H204)</f>
        <v>-</v>
      </c>
      <c r="I206" s="289" t="str">
        <f t="shared" ref="I206" si="99">IF(I204=0,"-",I205/I204)</f>
        <v>-</v>
      </c>
      <c r="J206" s="289" t="str">
        <f t="shared" ref="J206" si="100">IF(J204=0,"-",J205/J204)</f>
        <v>-</v>
      </c>
      <c r="K206" s="289" t="str">
        <f t="shared" ref="K206" si="101">IF(K204=0,"-",K205/K204)</f>
        <v>-</v>
      </c>
      <c r="L206" s="289" t="str">
        <f t="shared" ref="L206" si="102">IF(L204=0,"-",L205/L204)</f>
        <v>-</v>
      </c>
      <c r="M206" s="10"/>
    </row>
    <row r="207" spans="1:16" x14ac:dyDescent="0.3">
      <c r="B207" s="772" t="str">
        <f>B146</f>
        <v>Billes SAG - 5.25" (133mm) avec une tolérance de 5%</v>
      </c>
      <c r="C207" s="614"/>
      <c r="D207" s="614"/>
      <c r="E207" s="614"/>
      <c r="F207" s="614"/>
      <c r="G207" s="614"/>
      <c r="H207" s="614"/>
      <c r="I207" s="614"/>
      <c r="J207" s="614"/>
      <c r="K207" s="614"/>
      <c r="L207" s="773"/>
      <c r="M207" s="10"/>
    </row>
    <row r="208" spans="1:16" x14ac:dyDescent="0.3">
      <c r="B208" s="774"/>
      <c r="C208" s="620"/>
      <c r="D208" s="620"/>
      <c r="E208" s="620"/>
      <c r="F208" s="620"/>
      <c r="G208" s="620"/>
      <c r="H208" s="620"/>
      <c r="I208" s="620"/>
      <c r="J208" s="620"/>
      <c r="K208" s="620"/>
      <c r="L208" s="775"/>
      <c r="M208" s="10"/>
    </row>
    <row r="209" spans="2:13" x14ac:dyDescent="0.3">
      <c r="B209" s="735" t="str">
        <f>D$31</f>
        <v>tonnes</v>
      </c>
      <c r="C209" s="736"/>
      <c r="D209" s="736"/>
      <c r="E209" s="141"/>
      <c r="F209" s="141"/>
      <c r="G209" s="141"/>
      <c r="H209" s="141"/>
      <c r="I209" s="141"/>
      <c r="J209" s="141"/>
      <c r="K209" s="141"/>
      <c r="L209" s="142"/>
      <c r="M209" s="10"/>
    </row>
    <row r="210" spans="2:13" x14ac:dyDescent="0.3">
      <c r="B210" s="735" t="str">
        <f>D$32</f>
        <v>valeur de vente nette rendue (CAD)</v>
      </c>
      <c r="C210" s="736"/>
      <c r="D210" s="736"/>
      <c r="E210" s="141"/>
      <c r="F210" s="141"/>
      <c r="G210" s="141"/>
      <c r="H210" s="141"/>
      <c r="I210" s="141"/>
      <c r="J210" s="141"/>
      <c r="K210" s="141"/>
      <c r="L210" s="142"/>
      <c r="M210" s="10"/>
    </row>
    <row r="211" spans="2:13" x14ac:dyDescent="0.3">
      <c r="B211" s="735" t="str">
        <f>D$33</f>
        <v>$ / tonne</v>
      </c>
      <c r="C211" s="736"/>
      <c r="D211" s="736"/>
      <c r="E211" s="289" t="str">
        <f t="shared" ref="E211" si="103">IF(E209=0,"-",E210/E209)</f>
        <v>-</v>
      </c>
      <c r="F211" s="289" t="str">
        <f t="shared" ref="F211" si="104">IF(F209=0,"-",F210/F209)</f>
        <v>-</v>
      </c>
      <c r="G211" s="289" t="str">
        <f t="shared" ref="G211" si="105">IF(G209=0,"-",G210/G209)</f>
        <v>-</v>
      </c>
      <c r="H211" s="289" t="str">
        <f t="shared" ref="H211" si="106">IF(H209=0,"-",H210/H209)</f>
        <v>-</v>
      </c>
      <c r="I211" s="289" t="str">
        <f t="shared" ref="I211" si="107">IF(I209=0,"-",I210/I209)</f>
        <v>-</v>
      </c>
      <c r="J211" s="289" t="str">
        <f t="shared" ref="J211" si="108">IF(J209=0,"-",J210/J209)</f>
        <v>-</v>
      </c>
      <c r="K211" s="289" t="str">
        <f t="shared" ref="K211" si="109">IF(K209=0,"-",K210/K209)</f>
        <v>-</v>
      </c>
      <c r="L211" s="289" t="str">
        <f t="shared" ref="L211" si="110">IF(L209=0,"-",L210/L209)</f>
        <v>-</v>
      </c>
      <c r="M211" s="10"/>
    </row>
    <row r="212" spans="2:13" x14ac:dyDescent="0.3">
      <c r="B212" s="772" t="str">
        <f>B151</f>
        <v>Billes de taille moyenne - 2.5" (65mm) avec une tolérance de 5%</v>
      </c>
      <c r="C212" s="614"/>
      <c r="D212" s="614"/>
      <c r="E212" s="614"/>
      <c r="F212" s="614"/>
      <c r="G212" s="614"/>
      <c r="H212" s="614"/>
      <c r="I212" s="614"/>
      <c r="J212" s="614"/>
      <c r="K212" s="614"/>
      <c r="L212" s="773"/>
      <c r="M212" s="10"/>
    </row>
    <row r="213" spans="2:13" x14ac:dyDescent="0.3">
      <c r="B213" s="774"/>
      <c r="C213" s="620"/>
      <c r="D213" s="620"/>
      <c r="E213" s="620"/>
      <c r="F213" s="620"/>
      <c r="G213" s="620"/>
      <c r="H213" s="620"/>
      <c r="I213" s="620"/>
      <c r="J213" s="620"/>
      <c r="K213" s="620"/>
      <c r="L213" s="775"/>
      <c r="M213" s="10"/>
    </row>
    <row r="214" spans="2:13" x14ac:dyDescent="0.3">
      <c r="B214" s="735" t="str">
        <f>D$31</f>
        <v>tonnes</v>
      </c>
      <c r="C214" s="736"/>
      <c r="D214" s="736"/>
      <c r="E214" s="141"/>
      <c r="F214" s="141"/>
      <c r="G214" s="141"/>
      <c r="H214" s="141"/>
      <c r="I214" s="141"/>
      <c r="J214" s="141"/>
      <c r="K214" s="141"/>
      <c r="L214" s="142"/>
      <c r="M214" s="10"/>
    </row>
    <row r="215" spans="2:13" x14ac:dyDescent="0.3">
      <c r="B215" s="735" t="str">
        <f>D$32</f>
        <v>valeur de vente nette rendue (CAD)</v>
      </c>
      <c r="C215" s="736"/>
      <c r="D215" s="736"/>
      <c r="E215" s="141"/>
      <c r="F215" s="141"/>
      <c r="G215" s="141"/>
      <c r="H215" s="141"/>
      <c r="I215" s="141"/>
      <c r="J215" s="141"/>
      <c r="K215" s="141"/>
      <c r="L215" s="142"/>
      <c r="M215" s="10"/>
    </row>
    <row r="216" spans="2:13" x14ac:dyDescent="0.3">
      <c r="B216" s="735" t="str">
        <f>D$33</f>
        <v>$ / tonne</v>
      </c>
      <c r="C216" s="736"/>
      <c r="D216" s="736"/>
      <c r="E216" s="289" t="str">
        <f t="shared" ref="E216" si="111">IF(E214=0,"-",E215/E214)</f>
        <v>-</v>
      </c>
      <c r="F216" s="289" t="str">
        <f t="shared" ref="F216" si="112">IF(F214=0,"-",F215/F214)</f>
        <v>-</v>
      </c>
      <c r="G216" s="289" t="str">
        <f t="shared" ref="G216" si="113">IF(G214=0,"-",G215/G214)</f>
        <v>-</v>
      </c>
      <c r="H216" s="289" t="str">
        <f t="shared" ref="H216" si="114">IF(H214=0,"-",H215/H214)</f>
        <v>-</v>
      </c>
      <c r="I216" s="289" t="str">
        <f t="shared" ref="I216" si="115">IF(I214=0,"-",I215/I214)</f>
        <v>-</v>
      </c>
      <c r="J216" s="289" t="str">
        <f t="shared" ref="J216" si="116">IF(J214=0,"-",J215/J214)</f>
        <v>-</v>
      </c>
      <c r="K216" s="289" t="str">
        <f t="shared" ref="K216" si="117">IF(K214=0,"-",K215/K214)</f>
        <v>-</v>
      </c>
      <c r="L216" s="289" t="str">
        <f t="shared" ref="L216" si="118">IF(L214=0,"-",L215/L214)</f>
        <v>-</v>
      </c>
      <c r="M216" s="10"/>
    </row>
    <row r="217" spans="2:13" x14ac:dyDescent="0.3">
      <c r="B217" s="772" t="str">
        <f>B156</f>
        <v>Billes de taille moyenne - 3.5" (94mm) avec une tolérance de 5%</v>
      </c>
      <c r="C217" s="614"/>
      <c r="D217" s="614"/>
      <c r="E217" s="614"/>
      <c r="F217" s="614"/>
      <c r="G217" s="614"/>
      <c r="H217" s="614"/>
      <c r="I217" s="614"/>
      <c r="J217" s="614"/>
      <c r="K217" s="614"/>
      <c r="L217" s="773"/>
      <c r="M217" s="10"/>
    </row>
    <row r="218" spans="2:13" x14ac:dyDescent="0.3">
      <c r="B218" s="774"/>
      <c r="C218" s="620"/>
      <c r="D218" s="620"/>
      <c r="E218" s="620"/>
      <c r="F218" s="620"/>
      <c r="G218" s="620"/>
      <c r="H218" s="620"/>
      <c r="I218" s="620"/>
      <c r="J218" s="620"/>
      <c r="K218" s="620"/>
      <c r="L218" s="775"/>
      <c r="M218" s="10"/>
    </row>
    <row r="219" spans="2:13" x14ac:dyDescent="0.3">
      <c r="B219" s="735" t="str">
        <f>D$31</f>
        <v>tonnes</v>
      </c>
      <c r="C219" s="736"/>
      <c r="D219" s="736"/>
      <c r="E219" s="141"/>
      <c r="F219" s="141"/>
      <c r="G219" s="141"/>
      <c r="H219" s="141"/>
      <c r="I219" s="141"/>
      <c r="J219" s="141"/>
      <c r="K219" s="141"/>
      <c r="L219" s="142"/>
      <c r="M219" s="10"/>
    </row>
    <row r="220" spans="2:13" x14ac:dyDescent="0.3">
      <c r="B220" s="735" t="str">
        <f>D$32</f>
        <v>valeur de vente nette rendue (CAD)</v>
      </c>
      <c r="C220" s="736"/>
      <c r="D220" s="736"/>
      <c r="E220" s="141"/>
      <c r="F220" s="141"/>
      <c r="G220" s="141"/>
      <c r="H220" s="141"/>
      <c r="I220" s="141"/>
      <c r="J220" s="141"/>
      <c r="K220" s="141"/>
      <c r="L220" s="142"/>
      <c r="M220" s="10"/>
    </row>
    <row r="221" spans="2:13" x14ac:dyDescent="0.3">
      <c r="B221" s="735" t="str">
        <f>D$33</f>
        <v>$ / tonne</v>
      </c>
      <c r="C221" s="736"/>
      <c r="D221" s="736"/>
      <c r="E221" s="289" t="str">
        <f t="shared" ref="E221" si="119">IF(E219=0,"-",E220/E219)</f>
        <v>-</v>
      </c>
      <c r="F221" s="289" t="str">
        <f t="shared" ref="F221" si="120">IF(F219=0,"-",F220/F219)</f>
        <v>-</v>
      </c>
      <c r="G221" s="289" t="str">
        <f t="shared" ref="G221" si="121">IF(G219=0,"-",G220/G219)</f>
        <v>-</v>
      </c>
      <c r="H221" s="289" t="str">
        <f t="shared" ref="H221" si="122">IF(H219=0,"-",H220/H219)</f>
        <v>-</v>
      </c>
      <c r="I221" s="289" t="str">
        <f t="shared" ref="I221" si="123">IF(I219=0,"-",I220/I219)</f>
        <v>-</v>
      </c>
      <c r="J221" s="289" t="str">
        <f t="shared" ref="J221" si="124">IF(J219=0,"-",J220/J219)</f>
        <v>-</v>
      </c>
      <c r="K221" s="289" t="str">
        <f t="shared" ref="K221" si="125">IF(K219=0,"-",K220/K219)</f>
        <v>-</v>
      </c>
      <c r="L221" s="289" t="str">
        <f t="shared" ref="L221" si="126">IF(L219=0,"-",L220/L219)</f>
        <v>-</v>
      </c>
      <c r="M221" s="10"/>
    </row>
    <row r="222" spans="2:13" x14ac:dyDescent="0.3">
      <c r="B222" s="772" t="str">
        <f>B161</f>
        <v>Billes de rebroyeur - 1.0" (25mm) avec une tolérance de 5%</v>
      </c>
      <c r="C222" s="614"/>
      <c r="D222" s="614"/>
      <c r="E222" s="614"/>
      <c r="F222" s="614"/>
      <c r="G222" s="614"/>
      <c r="H222" s="614"/>
      <c r="I222" s="614"/>
      <c r="J222" s="614"/>
      <c r="K222" s="614"/>
      <c r="L222" s="773"/>
      <c r="M222" s="10"/>
    </row>
    <row r="223" spans="2:13" x14ac:dyDescent="0.3">
      <c r="B223" s="774"/>
      <c r="C223" s="620"/>
      <c r="D223" s="620"/>
      <c r="E223" s="620"/>
      <c r="F223" s="620"/>
      <c r="G223" s="620"/>
      <c r="H223" s="620"/>
      <c r="I223" s="620"/>
      <c r="J223" s="620"/>
      <c r="K223" s="620"/>
      <c r="L223" s="775"/>
      <c r="M223" s="10"/>
    </row>
    <row r="224" spans="2:13" x14ac:dyDescent="0.3">
      <c r="B224" s="735" t="str">
        <f>D$31</f>
        <v>tonnes</v>
      </c>
      <c r="C224" s="736"/>
      <c r="D224" s="736"/>
      <c r="E224" s="141"/>
      <c r="F224" s="141"/>
      <c r="G224" s="141"/>
      <c r="H224" s="141"/>
      <c r="I224" s="141"/>
      <c r="J224" s="141"/>
      <c r="K224" s="141"/>
      <c r="L224" s="142"/>
      <c r="M224" s="10"/>
    </row>
    <row r="225" spans="2:13" x14ac:dyDescent="0.3">
      <c r="B225" s="735" t="str">
        <f>D$32</f>
        <v>valeur de vente nette rendue (CAD)</v>
      </c>
      <c r="C225" s="736"/>
      <c r="D225" s="736"/>
      <c r="E225" s="141"/>
      <c r="F225" s="141"/>
      <c r="G225" s="141"/>
      <c r="H225" s="141"/>
      <c r="I225" s="141"/>
      <c r="J225" s="141"/>
      <c r="K225" s="141"/>
      <c r="L225" s="142"/>
      <c r="M225" s="10"/>
    </row>
    <row r="226" spans="2:13" x14ac:dyDescent="0.3">
      <c r="B226" s="735" t="str">
        <f>D$33</f>
        <v>$ / tonne</v>
      </c>
      <c r="C226" s="736"/>
      <c r="D226" s="736"/>
      <c r="E226" s="289" t="str">
        <f t="shared" ref="E226" si="127">IF(E224=0,"-",E225/E224)</f>
        <v>-</v>
      </c>
      <c r="F226" s="289" t="str">
        <f t="shared" ref="F226" si="128">IF(F224=0,"-",F225/F224)</f>
        <v>-</v>
      </c>
      <c r="G226" s="289" t="str">
        <f t="shared" ref="G226" si="129">IF(G224=0,"-",G225/G224)</f>
        <v>-</v>
      </c>
      <c r="H226" s="289" t="str">
        <f t="shared" ref="H226" si="130">IF(H224=0,"-",H225/H224)</f>
        <v>-</v>
      </c>
      <c r="I226" s="289" t="str">
        <f t="shared" ref="I226" si="131">IF(I224=0,"-",I225/I224)</f>
        <v>-</v>
      </c>
      <c r="J226" s="289" t="str">
        <f t="shared" ref="J226" si="132">IF(J224=0,"-",J225/J224)</f>
        <v>-</v>
      </c>
      <c r="K226" s="289" t="str">
        <f t="shared" ref="K226" si="133">IF(K224=0,"-",K225/K224)</f>
        <v>-</v>
      </c>
      <c r="L226" s="289" t="str">
        <f t="shared" ref="L226" si="134">IF(L224=0,"-",L225/L224)</f>
        <v>-</v>
      </c>
      <c r="M226" s="10"/>
    </row>
    <row r="227" spans="2:13" hidden="1" x14ac:dyDescent="0.3">
      <c r="B227" s="772" t="str">
        <f>B166</f>
        <v>BMP6</v>
      </c>
      <c r="C227" s="614"/>
      <c r="D227" s="614"/>
      <c r="E227" s="614"/>
      <c r="F227" s="614"/>
      <c r="G227" s="614"/>
      <c r="H227" s="614"/>
      <c r="I227" s="614"/>
      <c r="J227" s="614"/>
      <c r="K227" s="614"/>
      <c r="L227" s="773"/>
      <c r="M227" s="10"/>
    </row>
    <row r="228" spans="2:13" hidden="1" x14ac:dyDescent="0.3">
      <c r="B228" s="774"/>
      <c r="C228" s="620"/>
      <c r="D228" s="620"/>
      <c r="E228" s="620"/>
      <c r="F228" s="620"/>
      <c r="G228" s="620"/>
      <c r="H228" s="620"/>
      <c r="I228" s="620"/>
      <c r="J228" s="620"/>
      <c r="K228" s="620"/>
      <c r="L228" s="775"/>
      <c r="M228" s="10"/>
    </row>
    <row r="229" spans="2:13" hidden="1" x14ac:dyDescent="0.3">
      <c r="B229" s="735" t="str">
        <f>D$31</f>
        <v>tonnes</v>
      </c>
      <c r="C229" s="736"/>
      <c r="D229" s="736"/>
      <c r="E229" s="141"/>
      <c r="F229" s="141"/>
      <c r="G229" s="141"/>
      <c r="H229" s="141"/>
      <c r="I229" s="141"/>
      <c r="J229" s="141"/>
      <c r="K229" s="141"/>
      <c r="L229" s="142"/>
      <c r="M229" s="10"/>
    </row>
    <row r="230" spans="2:13" hidden="1" x14ac:dyDescent="0.3">
      <c r="B230" s="735" t="str">
        <f>D$32</f>
        <v>valeur de vente nette rendue (CAD)</v>
      </c>
      <c r="C230" s="736"/>
      <c r="D230" s="736"/>
      <c r="E230" s="141"/>
      <c r="F230" s="141"/>
      <c r="G230" s="141"/>
      <c r="H230" s="141"/>
      <c r="I230" s="141"/>
      <c r="J230" s="141"/>
      <c r="K230" s="141"/>
      <c r="L230" s="142"/>
      <c r="M230" s="10"/>
    </row>
    <row r="231" spans="2:13" hidden="1" x14ac:dyDescent="0.3">
      <c r="B231" s="735" t="str">
        <f>D$33</f>
        <v>$ / tonne</v>
      </c>
      <c r="C231" s="736"/>
      <c r="D231" s="736"/>
      <c r="E231" s="289" t="str">
        <f t="shared" ref="E231" si="135">IF(E229=0,"-",E230/E229)</f>
        <v>-</v>
      </c>
      <c r="F231" s="289" t="str">
        <f t="shared" ref="F231" si="136">IF(F229=0,"-",F230/F229)</f>
        <v>-</v>
      </c>
      <c r="G231" s="289" t="str">
        <f t="shared" ref="G231" si="137">IF(G229=0,"-",G230/G229)</f>
        <v>-</v>
      </c>
      <c r="H231" s="289" t="str">
        <f t="shared" ref="H231" si="138">IF(H229=0,"-",H230/H229)</f>
        <v>-</v>
      </c>
      <c r="I231" s="289" t="str">
        <f t="shared" ref="I231" si="139">IF(I229=0,"-",I230/I229)</f>
        <v>-</v>
      </c>
      <c r="J231" s="289" t="str">
        <f t="shared" ref="J231" si="140">IF(J229=0,"-",J230/J229)</f>
        <v>-</v>
      </c>
      <c r="K231" s="289" t="str">
        <f t="shared" ref="K231" si="141">IF(K229=0,"-",K230/K229)</f>
        <v>-</v>
      </c>
      <c r="L231" s="289" t="str">
        <f t="shared" ref="L231" si="142">IF(L229=0,"-",L230/L229)</f>
        <v>-</v>
      </c>
      <c r="M231" s="10"/>
    </row>
    <row r="232" spans="2:13" hidden="1" x14ac:dyDescent="0.3">
      <c r="B232" s="772" t="str">
        <f>B171</f>
        <v>BMP7</v>
      </c>
      <c r="C232" s="614"/>
      <c r="D232" s="614"/>
      <c r="E232" s="614"/>
      <c r="F232" s="614"/>
      <c r="G232" s="614"/>
      <c r="H232" s="614"/>
      <c r="I232" s="614"/>
      <c r="J232" s="614"/>
      <c r="K232" s="614"/>
      <c r="L232" s="773"/>
      <c r="M232" s="10"/>
    </row>
    <row r="233" spans="2:13" hidden="1" x14ac:dyDescent="0.3">
      <c r="B233" s="774"/>
      <c r="C233" s="620"/>
      <c r="D233" s="620"/>
      <c r="E233" s="620"/>
      <c r="F233" s="620"/>
      <c r="G233" s="620"/>
      <c r="H233" s="620"/>
      <c r="I233" s="620"/>
      <c r="J233" s="620"/>
      <c r="K233" s="620"/>
      <c r="L233" s="775"/>
      <c r="M233" s="10"/>
    </row>
    <row r="234" spans="2:13" hidden="1" x14ac:dyDescent="0.3">
      <c r="B234" s="735" t="str">
        <f>D$31</f>
        <v>tonnes</v>
      </c>
      <c r="C234" s="736"/>
      <c r="D234" s="736"/>
      <c r="E234" s="141"/>
      <c r="F234" s="141"/>
      <c r="G234" s="141"/>
      <c r="H234" s="141"/>
      <c r="I234" s="141"/>
      <c r="J234" s="141"/>
      <c r="K234" s="141"/>
      <c r="L234" s="142"/>
      <c r="M234" s="10"/>
    </row>
    <row r="235" spans="2:13" hidden="1" x14ac:dyDescent="0.3">
      <c r="B235" s="735" t="str">
        <f>D$32</f>
        <v>valeur de vente nette rendue (CAD)</v>
      </c>
      <c r="C235" s="736"/>
      <c r="D235" s="736"/>
      <c r="E235" s="141"/>
      <c r="F235" s="141"/>
      <c r="G235" s="141"/>
      <c r="H235" s="141"/>
      <c r="I235" s="141"/>
      <c r="J235" s="141"/>
      <c r="K235" s="141"/>
      <c r="L235" s="142"/>
      <c r="M235" s="10"/>
    </row>
    <row r="236" spans="2:13" hidden="1" x14ac:dyDescent="0.3">
      <c r="B236" s="735" t="str">
        <f>D$33</f>
        <v>$ / tonne</v>
      </c>
      <c r="C236" s="736"/>
      <c r="D236" s="736"/>
      <c r="E236" s="289" t="str">
        <f t="shared" ref="E236" si="143">IF(E234=0,"-",E235/E234)</f>
        <v>-</v>
      </c>
      <c r="F236" s="289" t="str">
        <f t="shared" ref="F236" si="144">IF(F234=0,"-",F235/F234)</f>
        <v>-</v>
      </c>
      <c r="G236" s="289" t="str">
        <f t="shared" ref="G236" si="145">IF(G234=0,"-",G235/G234)</f>
        <v>-</v>
      </c>
      <c r="H236" s="289" t="str">
        <f t="shared" ref="H236" si="146">IF(H234=0,"-",H235/H234)</f>
        <v>-</v>
      </c>
      <c r="I236" s="289" t="str">
        <f t="shared" ref="I236" si="147">IF(I234=0,"-",I235/I234)</f>
        <v>-</v>
      </c>
      <c r="J236" s="289" t="str">
        <f t="shared" ref="J236" si="148">IF(J234=0,"-",J235/J234)</f>
        <v>-</v>
      </c>
      <c r="K236" s="289" t="str">
        <f t="shared" ref="K236" si="149">IF(K234=0,"-",K235/K234)</f>
        <v>-</v>
      </c>
      <c r="L236" s="289" t="str">
        <f t="shared" ref="L236" si="150">IF(L234=0,"-",L235/L234)</f>
        <v>-</v>
      </c>
      <c r="M236" s="10"/>
    </row>
    <row r="237" spans="2:13" hidden="1" x14ac:dyDescent="0.3">
      <c r="B237" s="772" t="str">
        <f>B176</f>
        <v>BMP8</v>
      </c>
      <c r="C237" s="614"/>
      <c r="D237" s="614"/>
      <c r="E237" s="614"/>
      <c r="F237" s="614"/>
      <c r="G237" s="614"/>
      <c r="H237" s="614"/>
      <c r="I237" s="614"/>
      <c r="J237" s="614"/>
      <c r="K237" s="614"/>
      <c r="L237" s="773"/>
      <c r="M237" s="10"/>
    </row>
    <row r="238" spans="2:13" hidden="1" x14ac:dyDescent="0.3">
      <c r="B238" s="774"/>
      <c r="C238" s="620"/>
      <c r="D238" s="620"/>
      <c r="E238" s="620"/>
      <c r="F238" s="620"/>
      <c r="G238" s="620"/>
      <c r="H238" s="620"/>
      <c r="I238" s="620"/>
      <c r="J238" s="620"/>
      <c r="K238" s="620"/>
      <c r="L238" s="775"/>
      <c r="M238" s="10"/>
    </row>
    <row r="239" spans="2:13" hidden="1" x14ac:dyDescent="0.3">
      <c r="B239" s="735" t="str">
        <f>D$31</f>
        <v>tonnes</v>
      </c>
      <c r="C239" s="736"/>
      <c r="D239" s="736"/>
      <c r="E239" s="141"/>
      <c r="F239" s="141"/>
      <c r="G239" s="141"/>
      <c r="H239" s="141"/>
      <c r="I239" s="141"/>
      <c r="J239" s="141"/>
      <c r="K239" s="141"/>
      <c r="L239" s="142"/>
      <c r="M239" s="10"/>
    </row>
    <row r="240" spans="2:13" hidden="1" x14ac:dyDescent="0.3">
      <c r="B240" s="735" t="str">
        <f>D$32</f>
        <v>valeur de vente nette rendue (CAD)</v>
      </c>
      <c r="C240" s="736"/>
      <c r="D240" s="736"/>
      <c r="E240" s="141"/>
      <c r="F240" s="141"/>
      <c r="G240" s="141"/>
      <c r="H240" s="141"/>
      <c r="I240" s="141"/>
      <c r="J240" s="141"/>
      <c r="K240" s="141"/>
      <c r="L240" s="142"/>
      <c r="M240" s="10"/>
    </row>
    <row r="241" spans="1:19" hidden="1" x14ac:dyDescent="0.3">
      <c r="B241" s="735" t="str">
        <f>D$33</f>
        <v>$ / tonne</v>
      </c>
      <c r="C241" s="736"/>
      <c r="D241" s="736"/>
      <c r="E241" s="289" t="str">
        <f t="shared" ref="E241" si="151">IF(E239=0,"-",E240/E239)</f>
        <v>-</v>
      </c>
      <c r="F241" s="289" t="str">
        <f t="shared" ref="F241" si="152">IF(F239=0,"-",F240/F239)</f>
        <v>-</v>
      </c>
      <c r="G241" s="289" t="str">
        <f t="shared" ref="G241" si="153">IF(G239=0,"-",G240/G239)</f>
        <v>-</v>
      </c>
      <c r="H241" s="289" t="str">
        <f t="shared" ref="H241" si="154">IF(H239=0,"-",H240/H239)</f>
        <v>-</v>
      </c>
      <c r="I241" s="289" t="str">
        <f t="shared" ref="I241" si="155">IF(I239=0,"-",I240/I239)</f>
        <v>-</v>
      </c>
      <c r="J241" s="289" t="str">
        <f t="shared" ref="J241" si="156">IF(J239=0,"-",J240/J239)</f>
        <v>-</v>
      </c>
      <c r="K241" s="289" t="str">
        <f t="shared" ref="K241" si="157">IF(K239=0,"-",K240/K239)</f>
        <v>-</v>
      </c>
      <c r="L241" s="289" t="str">
        <f t="shared" ref="L241" si="158">IF(L239=0,"-",L240/L239)</f>
        <v>-</v>
      </c>
      <c r="M241" s="10"/>
    </row>
    <row r="242" spans="1:19" x14ac:dyDescent="0.3">
      <c r="B242" s="258"/>
      <c r="C242" s="259"/>
      <c r="D242" s="259"/>
      <c r="E242" s="29"/>
      <c r="F242" s="29"/>
      <c r="G242" s="29"/>
      <c r="H242" s="29"/>
      <c r="I242" s="29"/>
      <c r="J242" s="29"/>
      <c r="K242" s="29"/>
      <c r="L242" s="30"/>
      <c r="M242" s="10"/>
    </row>
    <row r="243" spans="1:19" x14ac:dyDescent="0.3">
      <c r="B243" s="500" t="str">
        <f>IF(Intro!$G$20="English",O243,P243)</f>
        <v>Dans le tableau ci-dessous, « Erreur » signifie que les ventes totales des produits de référence de votre entreprise dépassent les ventes totales d'importations de votre entreprise pour cette période. Par conséquent, veuillez modifier les données ci-dessus si nécessaire.</v>
      </c>
      <c r="C243" s="501"/>
      <c r="D243" s="501"/>
      <c r="E243" s="501"/>
      <c r="F243" s="501"/>
      <c r="G243" s="501"/>
      <c r="H243" s="501"/>
      <c r="I243" s="501"/>
      <c r="J243" s="501"/>
      <c r="K243" s="501"/>
      <c r="L243" s="502"/>
      <c r="M243" s="10"/>
      <c r="O243" s="10" t="s">
        <v>368</v>
      </c>
      <c r="P243" s="10" t="s">
        <v>437</v>
      </c>
      <c r="S243" s="38"/>
    </row>
    <row r="244" spans="1:19" x14ac:dyDescent="0.3">
      <c r="B244" s="500"/>
      <c r="C244" s="501"/>
      <c r="D244" s="501"/>
      <c r="E244" s="501"/>
      <c r="F244" s="501"/>
      <c r="G244" s="501"/>
      <c r="H244" s="501"/>
      <c r="I244" s="501"/>
      <c r="J244" s="501"/>
      <c r="K244" s="501"/>
      <c r="L244" s="502"/>
      <c r="M244" s="10"/>
      <c r="S244" s="38"/>
    </row>
    <row r="245" spans="1:19" x14ac:dyDescent="0.3">
      <c r="B245" s="258"/>
      <c r="C245" s="259"/>
      <c r="D245" s="259"/>
      <c r="E245" s="29"/>
      <c r="F245" s="29"/>
      <c r="G245" s="29"/>
      <c r="H245" s="29"/>
      <c r="I245" s="29"/>
      <c r="J245" s="29"/>
      <c r="K245" s="29"/>
      <c r="L245" s="30"/>
      <c r="M245" s="10"/>
      <c r="S245" s="38"/>
    </row>
    <row r="246" spans="1:19" ht="14.1" customHeight="1" x14ac:dyDescent="0.3">
      <c r="B246" s="763" t="str">
        <f>Variables!D62</f>
        <v>Vérification - volume</v>
      </c>
      <c r="C246" s="764"/>
      <c r="D246" s="764"/>
      <c r="E246" s="764"/>
      <c r="F246" s="765"/>
      <c r="G246" s="264">
        <f>G185</f>
        <v>2024</v>
      </c>
      <c r="H246" s="264">
        <f>H185</f>
        <v>2025</v>
      </c>
      <c r="I246" s="264" t="str">
        <f>I185</f>
        <v>T1 - 2026</v>
      </c>
      <c r="J246" s="291"/>
      <c r="K246" s="291"/>
      <c r="L246" s="292"/>
      <c r="M246" s="10"/>
      <c r="O246" s="18"/>
    </row>
    <row r="247" spans="1:19" ht="14.1" customHeight="1" x14ac:dyDescent="0.3">
      <c r="B247" s="760" t="str">
        <f>B204</f>
        <v>tonnes</v>
      </c>
      <c r="C247" s="761"/>
      <c r="D247" s="761"/>
      <c r="E247" s="761"/>
      <c r="F247" s="762"/>
      <c r="G247" s="232" t="str">
        <f>IF(SUM(E204:G204,E209:G209,E214:G214,E219:G219,E224:G224,E229:G229,E234:G234,E239:G239)&gt;SUM(H37,H69,H53),Variables!$D$63,Variables!$D$64)</f>
        <v>Correct</v>
      </c>
      <c r="H247" s="232" t="str">
        <f>IF(SUM(H204:K204,H209:K209,H214:K214,H219:K219,H224:K224,H229:K229,H234:K234,H239:K239)&gt;SUM(I37,I53,I69),Variables!$D$63,Variables!$D$64)</f>
        <v>Correct</v>
      </c>
      <c r="I247" s="232" t="str">
        <f>IF(SUM(L204,L209,L214,L219,L224,L229,L234,L239)&gt;SUM(K37,K53,K69),Variables!$D$63,Variables!$D$64)</f>
        <v>Correct</v>
      </c>
      <c r="J247" s="291"/>
      <c r="K247" s="291"/>
      <c r="L247" s="292"/>
      <c r="M247" s="10"/>
    </row>
    <row r="248" spans="1:19" ht="14.1" customHeight="1" x14ac:dyDescent="0.3">
      <c r="B248" s="782" t="str">
        <f>IF(Intro!$G$20="English",O248,P248)</f>
        <v>volume - total des ventes au Canada d'importations des produits de référence (Question 4)</v>
      </c>
      <c r="C248" s="783"/>
      <c r="D248" s="783"/>
      <c r="E248" s="783"/>
      <c r="F248" s="784"/>
      <c r="G248" s="236">
        <f>(SUM(E204:G204,E209:G209,E214:G214,E219:G219,E224:G224,E229:G229,E234:G234,E239:G239))</f>
        <v>0</v>
      </c>
      <c r="H248" s="236">
        <f>SUM(H204:K204,H209:K209,H214:K214,H219:K219,H224:K224,H229:K229,H234:K234,H239:K239)</f>
        <v>0</v>
      </c>
      <c r="I248" s="236">
        <f>SUM(L204,L209,L214,L219,L224,L229,L234,L239)</f>
        <v>0</v>
      </c>
      <c r="J248" s="291"/>
      <c r="K248" s="291"/>
      <c r="L248" s="292"/>
      <c r="M248" s="10"/>
      <c r="O248" s="10" t="s">
        <v>506</v>
      </c>
      <c r="P248" s="10" t="s">
        <v>508</v>
      </c>
    </row>
    <row r="249" spans="1:19" ht="14.1" customHeight="1" x14ac:dyDescent="0.3">
      <c r="B249" s="782" t="str">
        <f>IF(Intro!$G$20="English",O249,P249)</f>
        <v>volume - total des ventes au Canada d'importations (Question 1)</v>
      </c>
      <c r="C249" s="783"/>
      <c r="D249" s="783"/>
      <c r="E249" s="783"/>
      <c r="F249" s="784"/>
      <c r="G249" s="232">
        <f>H37</f>
        <v>0</v>
      </c>
      <c r="H249" s="232">
        <f>I37</f>
        <v>0</v>
      </c>
      <c r="I249" s="232">
        <f>K37</f>
        <v>0</v>
      </c>
      <c r="J249" s="291"/>
      <c r="K249" s="291"/>
      <c r="L249" s="292"/>
      <c r="M249" s="10"/>
      <c r="O249" s="10" t="s">
        <v>499</v>
      </c>
      <c r="P249" s="10" t="s">
        <v>501</v>
      </c>
    </row>
    <row r="250" spans="1:19" x14ac:dyDescent="0.3">
      <c r="B250" s="763" t="str">
        <f>Variables!D66</f>
        <v>Vérification - valeur</v>
      </c>
      <c r="C250" s="764"/>
      <c r="D250" s="764"/>
      <c r="E250" s="764"/>
      <c r="F250" s="765"/>
      <c r="G250" s="264">
        <f>G246</f>
        <v>2024</v>
      </c>
      <c r="H250" s="264">
        <f t="shared" ref="H250:I250" si="159">H246</f>
        <v>2025</v>
      </c>
      <c r="I250" s="264" t="str">
        <f t="shared" si="159"/>
        <v>T1 - 2026</v>
      </c>
      <c r="J250" s="291"/>
      <c r="K250" s="291"/>
      <c r="L250" s="292"/>
      <c r="M250" s="10"/>
    </row>
    <row r="251" spans="1:19" ht="14.1" customHeight="1" x14ac:dyDescent="0.3">
      <c r="B251" s="760" t="str">
        <f>B205</f>
        <v>valeur de vente nette rendue (CAD)</v>
      </c>
      <c r="C251" s="761"/>
      <c r="D251" s="761"/>
      <c r="E251" s="761"/>
      <c r="F251" s="762"/>
      <c r="G251" s="232" t="str">
        <f>IF(SUM(E205:G205,E210:G210,E215:G215,E220:G220,E225:G225,E230:G230,E235:G235,E240:G240)&gt;SUM(H38,H54,H70),Variables!$D$63,Variables!$D$64)</f>
        <v>Correct</v>
      </c>
      <c r="H251" s="232" t="str">
        <f>IF(SUM(H205:K205,H210:K210,H215:K215,H220:K220,H225:K225,H230:K230,H235:K235,H240:K240)&gt;SUM(I38,I54,I70),Variables!$D$63,Variables!$D$64)</f>
        <v>Correct</v>
      </c>
      <c r="I251" s="232" t="str">
        <f>IF(SUM(L205,L210,L215,L220,L225,L230,L235,L240)&gt;SUM(K38,K54,K70),Variables!$D$63,Variables!$D$64)</f>
        <v>Correct</v>
      </c>
      <c r="J251" s="291"/>
      <c r="K251" s="291"/>
      <c r="L251" s="292"/>
      <c r="M251" s="10"/>
    </row>
    <row r="252" spans="1:19" ht="14.1" customHeight="1" x14ac:dyDescent="0.3">
      <c r="B252" s="782" t="str">
        <f>IF(Intro!$G$20="English",O252,P252)</f>
        <v>valeur - total des ventes au Canada d'importations des produits de référence (Question 4)</v>
      </c>
      <c r="C252" s="783"/>
      <c r="D252" s="783"/>
      <c r="E252" s="783"/>
      <c r="F252" s="784"/>
      <c r="G252" s="236">
        <f>SUM(E205:G205,E210:G210,E215:G215,E220:G220,E225:G225,E230:G230,E235:G235,E240:G240)</f>
        <v>0</v>
      </c>
      <c r="H252" s="236">
        <f>SUM(H205:K205,H210:K210,H215:K215,H220:K220,H225:K225,H230:K230,H235:K235,H240:K240)</f>
        <v>0</v>
      </c>
      <c r="I252" s="236">
        <f>SUM(L205,L210,L215,L220,L225,L230,L235,L240)</f>
        <v>0</v>
      </c>
      <c r="J252" s="291"/>
      <c r="K252" s="291"/>
      <c r="L252" s="292"/>
      <c r="M252" s="10"/>
      <c r="O252" s="10" t="s">
        <v>507</v>
      </c>
      <c r="P252" s="10" t="s">
        <v>509</v>
      </c>
    </row>
    <row r="253" spans="1:19" ht="14.1" customHeight="1" x14ac:dyDescent="0.3">
      <c r="B253" s="782" t="str">
        <f>IF(Intro!$G$20="English",O253,P253)</f>
        <v>valeur - total des ventes au Canada d'importations (Question 1)</v>
      </c>
      <c r="C253" s="783"/>
      <c r="D253" s="783"/>
      <c r="E253" s="783"/>
      <c r="F253" s="784"/>
      <c r="G253" s="232">
        <f>H38</f>
        <v>0</v>
      </c>
      <c r="H253" s="232">
        <f>I38</f>
        <v>0</v>
      </c>
      <c r="I253" s="232">
        <f>K38</f>
        <v>0</v>
      </c>
      <c r="J253" s="291"/>
      <c r="K253" s="291"/>
      <c r="L253" s="292"/>
      <c r="M253" s="10"/>
      <c r="O253" s="10" t="s">
        <v>505</v>
      </c>
      <c r="P253" s="10" t="s">
        <v>503</v>
      </c>
    </row>
    <row r="254" spans="1:19" x14ac:dyDescent="0.3">
      <c r="B254" s="72"/>
      <c r="C254" s="84"/>
      <c r="D254" s="84"/>
      <c r="E254" s="84"/>
      <c r="F254" s="84"/>
      <c r="G254" s="84"/>
      <c r="H254" s="84"/>
      <c r="I254" s="84"/>
      <c r="J254" s="84"/>
      <c r="K254" s="84"/>
      <c r="L254" s="85"/>
      <c r="M254" s="10"/>
    </row>
    <row r="255" spans="1:19" s="44" customFormat="1" x14ac:dyDescent="0.3">
      <c r="A255" s="93"/>
      <c r="B255" s="4"/>
      <c r="C255" s="4"/>
      <c r="D255" s="77"/>
      <c r="E255" s="77"/>
      <c r="F255" s="77"/>
      <c r="G255" s="77"/>
      <c r="H255" s="77"/>
      <c r="I255" s="77"/>
      <c r="J255" s="77"/>
      <c r="K255" s="77"/>
      <c r="L255" s="77"/>
      <c r="N255" s="78"/>
    </row>
    <row r="256" spans="1:19" x14ac:dyDescent="0.3">
      <c r="B256" s="506" t="str">
        <f>IF(Intro!$G$20="English",O256,P256)</f>
        <v>DONNÉES SUR LES IMPORTATIONS POUR LA PÉRIODE D'ENQUÊTE ANTIDUMPING DE L'ASFC</v>
      </c>
      <c r="C256" s="507"/>
      <c r="D256" s="507"/>
      <c r="E256" s="507"/>
      <c r="F256" s="507"/>
      <c r="G256" s="507"/>
      <c r="H256" s="507"/>
      <c r="I256" s="507"/>
      <c r="J256" s="507"/>
      <c r="K256" s="507"/>
      <c r="L256" s="508"/>
      <c r="M256" s="10"/>
      <c r="O256" s="107" t="s">
        <v>336</v>
      </c>
      <c r="P256" s="107" t="s">
        <v>337</v>
      </c>
    </row>
    <row r="257" spans="1:16" s="262" customFormat="1" x14ac:dyDescent="0.3">
      <c r="A257" s="7"/>
      <c r="B257" s="647" t="s">
        <v>18</v>
      </c>
      <c r="C257" s="648"/>
      <c r="D257" s="648"/>
      <c r="E257" s="648"/>
      <c r="F257" s="648"/>
      <c r="G257" s="648"/>
      <c r="H257" s="648"/>
      <c r="I257" s="648"/>
      <c r="J257" s="648"/>
      <c r="K257" s="648"/>
      <c r="L257" s="649"/>
      <c r="M257" s="73"/>
      <c r="O257" s="10"/>
    </row>
    <row r="258" spans="1:16" x14ac:dyDescent="0.3">
      <c r="B258" s="16"/>
      <c r="C258" s="35"/>
      <c r="D258" s="35"/>
      <c r="E258" s="36"/>
      <c r="F258" s="36"/>
      <c r="G258" s="36"/>
      <c r="H258" s="36"/>
      <c r="I258" s="36"/>
      <c r="J258" s="36"/>
      <c r="K258" s="36"/>
      <c r="L258" s="17"/>
      <c r="M258" s="10"/>
    </row>
    <row r="259" spans="1:16" x14ac:dyDescent="0.3">
      <c r="B259" s="503" t="str">
        <f>IF(Intro!$G$20="English",O259,P259)</f>
        <v>Indiquez le volume et la valeur des importations pendant la période d'enquête de dumping de l'ASFC :</v>
      </c>
      <c r="C259" s="504"/>
      <c r="D259" s="504"/>
      <c r="E259" s="504"/>
      <c r="F259" s="504"/>
      <c r="G259" s="504"/>
      <c r="H259" s="504"/>
      <c r="I259" s="504"/>
      <c r="J259" s="504"/>
      <c r="K259" s="504"/>
      <c r="L259" s="505"/>
      <c r="M259" s="10"/>
      <c r="O259" s="18" t="s">
        <v>198</v>
      </c>
      <c r="P259" s="10" t="s">
        <v>199</v>
      </c>
    </row>
    <row r="260" spans="1:16" x14ac:dyDescent="0.3">
      <c r="B260" s="258"/>
      <c r="C260" s="259"/>
      <c r="D260" s="35"/>
      <c r="E260" s="36"/>
      <c r="F260" s="36"/>
      <c r="G260" s="36"/>
      <c r="H260" s="36"/>
      <c r="I260" s="36"/>
      <c r="J260" s="36"/>
      <c r="K260" s="36"/>
      <c r="L260" s="17"/>
      <c r="M260" s="10"/>
      <c r="O260" s="18"/>
    </row>
    <row r="261" spans="1:16" ht="14.4" customHeight="1" x14ac:dyDescent="0.3">
      <c r="B261" s="48"/>
      <c r="C261" s="45"/>
      <c r="D261" s="35"/>
      <c r="E261" s="10"/>
      <c r="F261" s="860" t="str">
        <f>IF(Intro!$G$20="English",Variables!B39,Variables!C39)</f>
        <v>1 octobre 2024 - 30 septembre 2025</v>
      </c>
      <c r="G261" s="860"/>
      <c r="H261" s="860"/>
      <c r="I261" s="291"/>
      <c r="J261" s="291"/>
      <c r="K261" s="291"/>
      <c r="L261" s="292"/>
      <c r="M261" s="10"/>
      <c r="O261" s="47"/>
      <c r="P261" s="47"/>
    </row>
    <row r="262" spans="1:16" x14ac:dyDescent="0.3">
      <c r="B262" s="540" t="str">
        <f>IF(Intro!$G$20="English",O262,P262)</f>
        <v>Importations</v>
      </c>
      <c r="C262" s="736" t="str">
        <f>D27</f>
        <v>tonnes</v>
      </c>
      <c r="D262" s="736"/>
      <c r="E262" s="859"/>
      <c r="F262" s="861"/>
      <c r="G262" s="861"/>
      <c r="H262" s="861"/>
      <c r="I262" s="291"/>
      <c r="J262" s="291"/>
      <c r="K262" s="291"/>
      <c r="L262" s="292"/>
      <c r="M262" s="10"/>
      <c r="O262" s="10" t="s">
        <v>91</v>
      </c>
      <c r="P262" s="10" t="s">
        <v>169</v>
      </c>
    </row>
    <row r="263" spans="1:16" x14ac:dyDescent="0.3">
      <c r="B263" s="540"/>
      <c r="C263" s="736" t="str">
        <f>D28</f>
        <v>valeur d'achat nette rendue (CAD)</v>
      </c>
      <c r="D263" s="736"/>
      <c r="E263" s="859"/>
      <c r="F263" s="861"/>
      <c r="G263" s="861"/>
      <c r="H263" s="861"/>
      <c r="I263" s="291"/>
      <c r="J263" s="291"/>
      <c r="K263" s="291"/>
      <c r="L263" s="292"/>
      <c r="M263" s="10"/>
    </row>
    <row r="264" spans="1:16" x14ac:dyDescent="0.3">
      <c r="B264" s="540"/>
      <c r="C264" s="736" t="str">
        <f>D29</f>
        <v>$ / tonne</v>
      </c>
      <c r="D264" s="736"/>
      <c r="E264" s="859"/>
      <c r="F264" s="862" t="str">
        <f>IF(F262=0,"-",F263/F262)</f>
        <v>-</v>
      </c>
      <c r="G264" s="862"/>
      <c r="H264" s="862"/>
      <c r="I264" s="291"/>
      <c r="J264" s="291"/>
      <c r="K264" s="291"/>
      <c r="L264" s="292"/>
      <c r="M264" s="10"/>
    </row>
    <row r="265" spans="1:16" x14ac:dyDescent="0.3">
      <c r="B265" s="46"/>
      <c r="C265" s="117"/>
      <c r="D265" s="117"/>
      <c r="E265" s="34"/>
      <c r="F265" s="34"/>
      <c r="G265" s="34"/>
      <c r="H265" s="34"/>
      <c r="I265" s="34"/>
      <c r="J265" s="34"/>
      <c r="K265" s="34"/>
      <c r="L265" s="37"/>
      <c r="M265" s="10"/>
    </row>
    <row r="266" spans="1:16" s="44" customFormat="1" x14ac:dyDescent="0.3">
      <c r="A266" s="93"/>
      <c r="B266" s="4"/>
      <c r="C266" s="4"/>
      <c r="D266" s="77"/>
      <c r="E266" s="77"/>
      <c r="F266" s="77"/>
      <c r="G266" s="77"/>
      <c r="H266" s="77"/>
      <c r="I266" s="77"/>
      <c r="J266" s="77"/>
      <c r="K266" s="77"/>
      <c r="L266" s="77"/>
      <c r="N266" s="78"/>
    </row>
    <row r="267" spans="1:16" x14ac:dyDescent="0.3">
      <c r="B267" s="506" t="str">
        <f>UPPER(IF(Intro!$G$20="English",O267,P267))</f>
        <v>DONNÉES SUR LES IMPORTATIONS POUR L'ANALYSE DES IMPORTATIONS MASSIVES</v>
      </c>
      <c r="C267" s="507"/>
      <c r="D267" s="507"/>
      <c r="E267" s="507"/>
      <c r="F267" s="507"/>
      <c r="G267" s="507"/>
      <c r="H267" s="507"/>
      <c r="I267" s="507"/>
      <c r="J267" s="507"/>
      <c r="K267" s="507"/>
      <c r="L267" s="508"/>
      <c r="M267" s="10"/>
      <c r="O267" s="107" t="s">
        <v>338</v>
      </c>
      <c r="P267" s="107" t="s">
        <v>438</v>
      </c>
    </row>
    <row r="268" spans="1:16" s="262" customFormat="1" x14ac:dyDescent="0.3">
      <c r="A268" s="7"/>
      <c r="B268" s="647" t="s">
        <v>19</v>
      </c>
      <c r="C268" s="648"/>
      <c r="D268" s="648"/>
      <c r="E268" s="648"/>
      <c r="F268" s="648"/>
      <c r="G268" s="648"/>
      <c r="H268" s="648"/>
      <c r="I268" s="648"/>
      <c r="J268" s="648"/>
      <c r="K268" s="648"/>
      <c r="L268" s="649"/>
      <c r="M268" s="73"/>
      <c r="O268" s="10"/>
    </row>
    <row r="269" spans="1:16" x14ac:dyDescent="0.3">
      <c r="B269" s="16"/>
      <c r="C269" s="35"/>
      <c r="D269" s="35"/>
      <c r="E269" s="36"/>
      <c r="F269" s="36"/>
      <c r="G269" s="36"/>
      <c r="H269" s="36"/>
      <c r="I269" s="36"/>
      <c r="J269" s="36"/>
      <c r="K269" s="36"/>
      <c r="L269" s="17"/>
      <c r="M269" s="10"/>
    </row>
    <row r="270" spans="1:16" x14ac:dyDescent="0.3">
      <c r="B270" s="503" t="str">
        <f>IF(Intro!$G$20="English",O270,P270)</f>
        <v>Indiquez le volume des importations et le stock de clôture au Canada des marchandises provenant de l'exportateur décrit ci-dessus :</v>
      </c>
      <c r="C270" s="504"/>
      <c r="D270" s="504"/>
      <c r="E270" s="504"/>
      <c r="F270" s="504"/>
      <c r="G270" s="504"/>
      <c r="H270" s="504"/>
      <c r="I270" s="504"/>
      <c r="J270" s="504"/>
      <c r="K270" s="504"/>
      <c r="L270" s="505"/>
      <c r="M270" s="10"/>
      <c r="O270" s="18" t="s">
        <v>193</v>
      </c>
      <c r="P270" s="10" t="s">
        <v>440</v>
      </c>
    </row>
    <row r="271" spans="1:16" x14ac:dyDescent="0.3">
      <c r="B271" s="258"/>
      <c r="C271" s="259"/>
      <c r="D271" s="35"/>
      <c r="E271" s="36"/>
      <c r="F271" s="36"/>
      <c r="G271" s="36"/>
      <c r="H271" s="36"/>
      <c r="I271" s="36"/>
      <c r="J271" s="36"/>
      <c r="K271" s="36"/>
      <c r="L271" s="17"/>
      <c r="M271" s="10"/>
      <c r="O271" s="18"/>
    </row>
    <row r="272" spans="1:16" x14ac:dyDescent="0.3">
      <c r="B272" s="258"/>
      <c r="C272" s="259"/>
      <c r="D272" s="35"/>
      <c r="E272" s="267" t="str">
        <f>H201</f>
        <v>T1 - 2025</v>
      </c>
      <c r="F272" s="279" t="str">
        <f>I201</f>
        <v>T2 - 2025</v>
      </c>
      <c r="G272" s="279" t="str">
        <f>J201</f>
        <v>T3 - 2025</v>
      </c>
      <c r="H272" s="279" t="str">
        <f>K201</f>
        <v>T4 - 2025</v>
      </c>
      <c r="I272" s="490" t="str">
        <f>L201</f>
        <v>T1 - 2026</v>
      </c>
      <c r="J272" s="36"/>
      <c r="K272" s="36"/>
      <c r="L272" s="17"/>
      <c r="M272" s="10"/>
      <c r="O272" s="18"/>
    </row>
    <row r="273" spans="1:19" x14ac:dyDescent="0.3">
      <c r="B273" s="750" t="str">
        <f>B262</f>
        <v>Importations</v>
      </c>
      <c r="C273" s="751"/>
      <c r="D273" s="268" t="str">
        <f>C262</f>
        <v>tonnes</v>
      </c>
      <c r="E273" s="227"/>
      <c r="F273" s="227"/>
      <c r="G273" s="227"/>
      <c r="H273" s="227"/>
      <c r="I273" s="227"/>
      <c r="J273" s="36"/>
      <c r="K273" s="36"/>
      <c r="L273" s="17"/>
      <c r="M273" s="10"/>
    </row>
    <row r="274" spans="1:19" x14ac:dyDescent="0.3">
      <c r="B274" s="750" t="str">
        <f>IF(Intro!$G$20="English",O274,P274)</f>
        <v>Stock de clôture</v>
      </c>
      <c r="C274" s="751"/>
      <c r="D274" s="268" t="str">
        <f>C262</f>
        <v>tonnes</v>
      </c>
      <c r="E274" s="227"/>
      <c r="F274" s="227"/>
      <c r="G274" s="227"/>
      <c r="H274" s="227"/>
      <c r="I274" s="227"/>
      <c r="J274" s="36"/>
      <c r="K274" s="36"/>
      <c r="L274" s="17"/>
      <c r="M274" s="10"/>
      <c r="O274" s="10" t="s">
        <v>194</v>
      </c>
      <c r="P274" s="10" t="s">
        <v>439</v>
      </c>
    </row>
    <row r="275" spans="1:19" x14ac:dyDescent="0.3">
      <c r="B275" s="273"/>
      <c r="C275" s="274"/>
      <c r="D275" s="35"/>
      <c r="E275" s="36"/>
      <c r="F275" s="36"/>
      <c r="G275" s="36"/>
      <c r="H275" s="36"/>
      <c r="I275" s="36"/>
      <c r="J275" s="36"/>
      <c r="K275" s="36"/>
      <c r="L275" s="17"/>
      <c r="M275" s="10"/>
      <c r="O275" s="18"/>
    </row>
    <row r="276" spans="1:19" x14ac:dyDescent="0.3">
      <c r="B276" s="273"/>
      <c r="C276" s="274"/>
      <c r="D276" s="35"/>
      <c r="E276" s="294">
        <f>Variables!B45</f>
        <v>45748</v>
      </c>
      <c r="F276" s="36"/>
      <c r="G276" s="294">
        <f>Variables!C45</f>
        <v>45901</v>
      </c>
      <c r="H276" s="36"/>
      <c r="I276" s="294">
        <f>Variables!D45</f>
        <v>46113</v>
      </c>
      <c r="K276" s="36"/>
      <c r="L276" s="17"/>
      <c r="M276" s="10"/>
      <c r="O276" s="18"/>
    </row>
    <row r="277" spans="1:19" x14ac:dyDescent="0.3">
      <c r="B277" s="750" t="str">
        <f>B273</f>
        <v>Importations</v>
      </c>
      <c r="C277" s="751"/>
      <c r="D277" s="281" t="str">
        <f>D273</f>
        <v>tonnes</v>
      </c>
      <c r="E277" s="227"/>
      <c r="F277" s="36"/>
      <c r="G277" s="227"/>
      <c r="H277" s="36"/>
      <c r="I277" s="227"/>
      <c r="K277" s="36"/>
      <c r="L277" s="17"/>
      <c r="M277" s="10"/>
    </row>
    <row r="278" spans="1:19" x14ac:dyDescent="0.3">
      <c r="B278" s="750" t="str">
        <f>IF(Intro!$G$20="English",O278,P278)</f>
        <v>Stock de clôture</v>
      </c>
      <c r="C278" s="751"/>
      <c r="D278" s="281" t="str">
        <f>D274</f>
        <v>tonnes</v>
      </c>
      <c r="E278" s="227"/>
      <c r="F278" s="36"/>
      <c r="G278" s="227"/>
      <c r="H278" s="36"/>
      <c r="I278" s="227"/>
      <c r="K278" s="36"/>
      <c r="L278" s="17"/>
      <c r="M278" s="10"/>
      <c r="O278" s="10" t="s">
        <v>194</v>
      </c>
      <c r="P278" s="10" t="s">
        <v>439</v>
      </c>
    </row>
    <row r="279" spans="1:19" x14ac:dyDescent="0.3">
      <c r="B279" s="258"/>
      <c r="C279" s="259"/>
      <c r="D279" s="259"/>
      <c r="E279" s="29"/>
      <c r="F279" s="29"/>
      <c r="G279" s="29"/>
      <c r="H279" s="29"/>
      <c r="I279" s="36"/>
      <c r="J279" s="29"/>
      <c r="K279" s="29"/>
      <c r="L279" s="30"/>
      <c r="M279" s="10"/>
    </row>
    <row r="280" spans="1:19" x14ac:dyDescent="0.3">
      <c r="B280" s="500" t="str">
        <f>IF(Intro!$G$20="English",O280,P280)</f>
        <v>Dans le tableau ci-dessous, « Erreur » signifie que la somme des importations trimestrielles déclarées ci-dessus dépasse les importations annuelles déclarées à la question 1. Par conséquent, veuillez modifier les données si nécessaire.</v>
      </c>
      <c r="C280" s="501"/>
      <c r="D280" s="501"/>
      <c r="E280" s="501"/>
      <c r="F280" s="501"/>
      <c r="G280" s="501"/>
      <c r="H280" s="501"/>
      <c r="I280" s="501"/>
      <c r="J280" s="501"/>
      <c r="K280" s="501"/>
      <c r="L280" s="502"/>
      <c r="M280" s="10"/>
      <c r="O280" s="10" t="s">
        <v>516</v>
      </c>
      <c r="P280" s="10" t="s">
        <v>517</v>
      </c>
      <c r="S280" s="38"/>
    </row>
    <row r="281" spans="1:19" x14ac:dyDescent="0.3">
      <c r="B281" s="500"/>
      <c r="C281" s="501"/>
      <c r="D281" s="501"/>
      <c r="E281" s="501"/>
      <c r="F281" s="501"/>
      <c r="G281" s="501"/>
      <c r="H281" s="501"/>
      <c r="I281" s="501"/>
      <c r="J281" s="501"/>
      <c r="K281" s="501"/>
      <c r="L281" s="502"/>
      <c r="M281" s="10"/>
      <c r="S281" s="38"/>
    </row>
    <row r="282" spans="1:19" x14ac:dyDescent="0.3">
      <c r="B282" s="255"/>
      <c r="C282" s="256"/>
      <c r="D282" s="256"/>
      <c r="E282" s="256"/>
      <c r="F282" s="256"/>
      <c r="G282" s="256"/>
      <c r="H282" s="256"/>
      <c r="I282" s="256"/>
      <c r="J282" s="256"/>
      <c r="K282" s="256"/>
      <c r="L282" s="257"/>
      <c r="M282" s="10"/>
      <c r="S282" s="38"/>
    </row>
    <row r="283" spans="1:19" x14ac:dyDescent="0.3">
      <c r="B283" s="237"/>
      <c r="C283" s="224"/>
      <c r="D283" s="238"/>
      <c r="E283" s="45"/>
      <c r="F283" s="264">
        <f>G283-1</f>
        <v>2025</v>
      </c>
      <c r="G283" s="264">
        <f>Variables!B8</f>
        <v>2026</v>
      </c>
      <c r="H283" s="295"/>
      <c r="I283" s="291"/>
      <c r="J283" s="291"/>
      <c r="K283" s="291"/>
      <c r="L283" s="296"/>
      <c r="M283" s="10"/>
      <c r="O283" s="18"/>
    </row>
    <row r="284" spans="1:19" ht="14.85" customHeight="1" x14ac:dyDescent="0.3">
      <c r="B284" s="237"/>
      <c r="C284" s="243"/>
      <c r="D284" s="785" t="str">
        <f>B246</f>
        <v>Vérification - volume</v>
      </c>
      <c r="E284" s="786"/>
      <c r="F284" s="232" t="str">
        <f>IF(SUM(E273:H273)&gt;SUM(I43,I59,I27),Variables!$D$63,Variables!$D$64)</f>
        <v>Correct</v>
      </c>
      <c r="G284" s="232" t="str">
        <f>IF(SUM(I273)&gt;SUM(K27,K43,K59),Variables!$D$63,Variables!$D$64)</f>
        <v>Correct</v>
      </c>
      <c r="H284" s="295"/>
      <c r="I284" s="291"/>
      <c r="J284" s="291"/>
      <c r="K284" s="291"/>
      <c r="L284" s="296"/>
      <c r="M284" s="10"/>
    </row>
    <row r="285" spans="1:19" s="44" customFormat="1" x14ac:dyDescent="0.3">
      <c r="A285" s="93"/>
      <c r="B285" s="239"/>
      <c r="C285" s="240"/>
      <c r="D285" s="241"/>
      <c r="E285" s="241"/>
      <c r="F285" s="241"/>
      <c r="G285" s="241"/>
      <c r="H285" s="241"/>
      <c r="I285" s="241"/>
      <c r="J285" s="241"/>
      <c r="K285" s="241"/>
      <c r="L285" s="242"/>
      <c r="N285" s="78"/>
    </row>
    <row r="286" spans="1:19" s="262" customFormat="1" x14ac:dyDescent="0.3">
      <c r="A286" s="7"/>
      <c r="B286" s="21" t="s">
        <v>20</v>
      </c>
      <c r="C286" s="22"/>
      <c r="D286" s="22"/>
      <c r="E286" s="23"/>
      <c r="F286" s="23"/>
      <c r="G286" s="23"/>
      <c r="H286" s="23"/>
      <c r="I286" s="23"/>
      <c r="J286" s="23"/>
      <c r="K286" s="23"/>
      <c r="L286" s="24"/>
      <c r="M286" s="73"/>
    </row>
    <row r="287" spans="1:19" s="38" customFormat="1" x14ac:dyDescent="0.3">
      <c r="A287" s="49"/>
      <c r="B287" s="53"/>
      <c r="C287" s="94"/>
      <c r="D287" s="94"/>
      <c r="E287" s="94"/>
      <c r="F287" s="94"/>
      <c r="G287" s="94"/>
      <c r="H287" s="94"/>
      <c r="I287" s="94"/>
      <c r="J287" s="94"/>
      <c r="K287" s="94"/>
      <c r="L287" s="54"/>
      <c r="O287" s="10"/>
      <c r="P287" s="10"/>
      <c r="Q287" s="10"/>
      <c r="R287" s="10"/>
    </row>
    <row r="288" spans="1:19" s="38" customFormat="1" x14ac:dyDescent="0.3">
      <c r="A288" s="49"/>
      <c r="B288" s="500" t="str">
        <f>IF(Intro!$G$20="English",O288,P288)</f>
        <v>Décrivez tous les facteurs (par exemple, les retards d’expédition, la saisonnalité, etc.) qui pourraient expliquer la tendance générale des volumes d’importation trimestriels et des stocks finals de votre entreprise, comme indiqué dans la question 6.</v>
      </c>
      <c r="C288" s="501"/>
      <c r="D288" s="501"/>
      <c r="E288" s="501"/>
      <c r="F288" s="501"/>
      <c r="G288" s="501"/>
      <c r="H288" s="501"/>
      <c r="I288" s="501"/>
      <c r="J288" s="501"/>
      <c r="K288" s="501"/>
      <c r="L288" s="502"/>
      <c r="O288" s="10" t="s">
        <v>380</v>
      </c>
      <c r="P288" s="10" t="s">
        <v>381</v>
      </c>
      <c r="Q288" s="10"/>
      <c r="R288" s="10"/>
    </row>
    <row r="289" spans="1:18" s="38" customFormat="1" x14ac:dyDescent="0.3">
      <c r="A289" s="49"/>
      <c r="B289" s="500"/>
      <c r="C289" s="501"/>
      <c r="D289" s="501"/>
      <c r="E289" s="501"/>
      <c r="F289" s="501"/>
      <c r="G289" s="501"/>
      <c r="H289" s="501"/>
      <c r="I289" s="501"/>
      <c r="J289" s="501"/>
      <c r="K289" s="501"/>
      <c r="L289" s="502"/>
      <c r="O289" s="10"/>
      <c r="P289" s="10"/>
      <c r="Q289" s="10"/>
      <c r="R289" s="10"/>
    </row>
    <row r="290" spans="1:18" s="38" customFormat="1" x14ac:dyDescent="0.3">
      <c r="A290" s="49"/>
      <c r="B290" s="53"/>
      <c r="C290" s="94"/>
      <c r="D290" s="94"/>
      <c r="E290" s="94"/>
      <c r="F290" s="94"/>
      <c r="G290" s="94"/>
      <c r="H290" s="94"/>
      <c r="I290" s="94"/>
      <c r="J290" s="94"/>
      <c r="K290" s="94"/>
      <c r="L290" s="54"/>
      <c r="O290" s="10"/>
      <c r="P290" s="10"/>
      <c r="Q290" s="10"/>
      <c r="R290" s="10"/>
    </row>
    <row r="291" spans="1:18" s="262" customFormat="1" x14ac:dyDescent="0.3">
      <c r="A291" s="8"/>
      <c r="B291" s="639"/>
      <c r="C291" s="640"/>
      <c r="D291" s="640"/>
      <c r="E291" s="640"/>
      <c r="F291" s="640"/>
      <c r="G291" s="640"/>
      <c r="H291" s="640"/>
      <c r="I291" s="640"/>
      <c r="J291" s="640"/>
      <c r="K291" s="640"/>
      <c r="L291" s="641"/>
      <c r="M291" s="38"/>
    </row>
    <row r="292" spans="1:18" s="262" customFormat="1" x14ac:dyDescent="0.3">
      <c r="A292" s="8"/>
      <c r="B292" s="639"/>
      <c r="C292" s="640"/>
      <c r="D292" s="640"/>
      <c r="E292" s="640"/>
      <c r="F292" s="640"/>
      <c r="G292" s="640"/>
      <c r="H292" s="640"/>
      <c r="I292" s="640"/>
      <c r="J292" s="640"/>
      <c r="K292" s="640"/>
      <c r="L292" s="641"/>
      <c r="M292" s="38"/>
    </row>
    <row r="293" spans="1:18" s="262" customFormat="1" x14ac:dyDescent="0.3">
      <c r="A293" s="8"/>
      <c r="B293" s="639"/>
      <c r="C293" s="640"/>
      <c r="D293" s="640"/>
      <c r="E293" s="640"/>
      <c r="F293" s="640"/>
      <c r="G293" s="640"/>
      <c r="H293" s="640"/>
      <c r="I293" s="640"/>
      <c r="J293" s="640"/>
      <c r="K293" s="640"/>
      <c r="L293" s="641"/>
      <c r="M293" s="38"/>
    </row>
    <row r="294" spans="1:18" s="262" customFormat="1" x14ac:dyDescent="0.3">
      <c r="A294" s="8"/>
      <c r="B294" s="639"/>
      <c r="C294" s="640"/>
      <c r="D294" s="640"/>
      <c r="E294" s="640"/>
      <c r="F294" s="640"/>
      <c r="G294" s="640"/>
      <c r="H294" s="640"/>
      <c r="I294" s="640"/>
      <c r="J294" s="640"/>
      <c r="K294" s="640"/>
      <c r="L294" s="641"/>
      <c r="M294" s="38"/>
    </row>
    <row r="295" spans="1:18" s="262" customFormat="1" x14ac:dyDescent="0.3">
      <c r="A295" s="8"/>
      <c r="B295" s="639"/>
      <c r="C295" s="640"/>
      <c r="D295" s="640"/>
      <c r="E295" s="640"/>
      <c r="F295" s="640"/>
      <c r="G295" s="640"/>
      <c r="H295" s="640"/>
      <c r="I295" s="640"/>
      <c r="J295" s="640"/>
      <c r="K295" s="640"/>
      <c r="L295" s="641"/>
      <c r="M295" s="38"/>
    </row>
    <row r="296" spans="1:18" s="262" customFormat="1" x14ac:dyDescent="0.3">
      <c r="A296" s="8"/>
      <c r="B296" s="639"/>
      <c r="C296" s="640"/>
      <c r="D296" s="640"/>
      <c r="E296" s="640"/>
      <c r="F296" s="640"/>
      <c r="G296" s="640"/>
      <c r="H296" s="640"/>
      <c r="I296" s="640"/>
      <c r="J296" s="640"/>
      <c r="K296" s="640"/>
      <c r="L296" s="641"/>
      <c r="M296" s="38"/>
    </row>
    <row r="297" spans="1:18" s="262" customFormat="1" x14ac:dyDescent="0.3">
      <c r="A297" s="8"/>
      <c r="B297" s="639"/>
      <c r="C297" s="640"/>
      <c r="D297" s="640"/>
      <c r="E297" s="640"/>
      <c r="F297" s="640"/>
      <c r="G297" s="640"/>
      <c r="H297" s="640"/>
      <c r="I297" s="640"/>
      <c r="J297" s="640"/>
      <c r="K297" s="640"/>
      <c r="L297" s="641"/>
      <c r="M297" s="38"/>
    </row>
    <row r="298" spans="1:18" s="262" customFormat="1" x14ac:dyDescent="0.3">
      <c r="A298" s="8"/>
      <c r="B298" s="639"/>
      <c r="C298" s="640"/>
      <c r="D298" s="640"/>
      <c r="E298" s="640"/>
      <c r="F298" s="640"/>
      <c r="G298" s="640"/>
      <c r="H298" s="640"/>
      <c r="I298" s="640"/>
      <c r="J298" s="640"/>
      <c r="K298" s="640"/>
      <c r="L298" s="641"/>
      <c r="M298" s="38"/>
    </row>
    <row r="299" spans="1:18" s="38" customFormat="1" x14ac:dyDescent="0.3">
      <c r="A299" s="49"/>
      <c r="B299" s="50"/>
      <c r="C299" s="51"/>
      <c r="D299" s="51"/>
      <c r="E299" s="51"/>
      <c r="F299" s="51"/>
      <c r="G299" s="51"/>
      <c r="H299" s="51"/>
      <c r="I299" s="51"/>
      <c r="J299" s="51"/>
      <c r="K299" s="51"/>
      <c r="L299" s="52"/>
      <c r="O299" s="10"/>
      <c r="P299" s="10"/>
      <c r="Q299" s="10"/>
      <c r="R299" s="10"/>
    </row>
  </sheetData>
  <sheetProtection algorithmName="SHA-512" hashValue="DljG6qa24iHTpaFAaCtxNcH4SZ+1Uwsq2qnuIOeMs4gr+WyBf/grc7NF6XnJzkZnS5e8nP4rXXxYfRx5oCxfYQ==" saltValue="73tNbWHXrZp8Vo5NXL2FEg==" spinCount="100000" sheet="1" objects="1" scenarios="1" selectLockedCells="1"/>
  <mergeCells count="244">
    <mergeCell ref="B74:K74"/>
    <mergeCell ref="B75:C77"/>
    <mergeCell ref="D75:F75"/>
    <mergeCell ref="D76:F76"/>
    <mergeCell ref="D77:F77"/>
    <mergeCell ref="B85:C87"/>
    <mergeCell ref="D85:F85"/>
    <mergeCell ref="D86:F86"/>
    <mergeCell ref="D87:F87"/>
    <mergeCell ref="B78:K78"/>
    <mergeCell ref="B79:C81"/>
    <mergeCell ref="D79:F79"/>
    <mergeCell ref="D80:F80"/>
    <mergeCell ref="D81:F81"/>
    <mergeCell ref="B82:C84"/>
    <mergeCell ref="D82:F82"/>
    <mergeCell ref="D83:F83"/>
    <mergeCell ref="D84:F84"/>
    <mergeCell ref="D67:F67"/>
    <mergeCell ref="D68:F68"/>
    <mergeCell ref="B58:K58"/>
    <mergeCell ref="B59:C61"/>
    <mergeCell ref="D59:F59"/>
    <mergeCell ref="D60:F60"/>
    <mergeCell ref="D61:F61"/>
    <mergeCell ref="B62:K62"/>
    <mergeCell ref="B69:C71"/>
    <mergeCell ref="D69:F69"/>
    <mergeCell ref="D70:F70"/>
    <mergeCell ref="D71:F71"/>
    <mergeCell ref="D284:E284"/>
    <mergeCell ref="B288:L289"/>
    <mergeCell ref="B253:F253"/>
    <mergeCell ref="B256:L256"/>
    <mergeCell ref="B257:L257"/>
    <mergeCell ref="B259:L259"/>
    <mergeCell ref="B243:L244"/>
    <mergeCell ref="B246:F246"/>
    <mergeCell ref="B247:F247"/>
    <mergeCell ref="B248:F248"/>
    <mergeCell ref="B249:F249"/>
    <mergeCell ref="B250:F250"/>
    <mergeCell ref="B277:C277"/>
    <mergeCell ref="B278:C278"/>
    <mergeCell ref="F264:H264"/>
    <mergeCell ref="F263:H263"/>
    <mergeCell ref="F262:H262"/>
    <mergeCell ref="F261:H261"/>
    <mergeCell ref="B291:L298"/>
    <mergeCell ref="B42:K42"/>
    <mergeCell ref="B43:C45"/>
    <mergeCell ref="D43:F43"/>
    <mergeCell ref="D44:F44"/>
    <mergeCell ref="D45:F45"/>
    <mergeCell ref="B46:K46"/>
    <mergeCell ref="B47:C49"/>
    <mergeCell ref="B267:L267"/>
    <mergeCell ref="B268:L268"/>
    <mergeCell ref="B270:L270"/>
    <mergeCell ref="B273:C273"/>
    <mergeCell ref="B274:C274"/>
    <mergeCell ref="B280:L281"/>
    <mergeCell ref="B262:B264"/>
    <mergeCell ref="C262:E262"/>
    <mergeCell ref="C263:E263"/>
    <mergeCell ref="C264:E264"/>
    <mergeCell ref="B251:F251"/>
    <mergeCell ref="B252:F252"/>
    <mergeCell ref="B241:D241"/>
    <mergeCell ref="B227:L228"/>
    <mergeCell ref="B229:D229"/>
    <mergeCell ref="B230:D230"/>
    <mergeCell ref="B231:D231"/>
    <mergeCell ref="B232:L233"/>
    <mergeCell ref="B234:D234"/>
    <mergeCell ref="B220:D220"/>
    <mergeCell ref="B221:D221"/>
    <mergeCell ref="B222:L223"/>
    <mergeCell ref="B224:D224"/>
    <mergeCell ref="B225:D225"/>
    <mergeCell ref="B226:D226"/>
    <mergeCell ref="B235:D235"/>
    <mergeCell ref="B236:D236"/>
    <mergeCell ref="B237:L238"/>
    <mergeCell ref="B239:D239"/>
    <mergeCell ref="B240:D240"/>
    <mergeCell ref="B212:L213"/>
    <mergeCell ref="B214:D214"/>
    <mergeCell ref="B215:D215"/>
    <mergeCell ref="B216:D216"/>
    <mergeCell ref="B217:L218"/>
    <mergeCell ref="B219:D219"/>
    <mergeCell ref="B205:D205"/>
    <mergeCell ref="B206:D206"/>
    <mergeCell ref="B207:L208"/>
    <mergeCell ref="B209:D209"/>
    <mergeCell ref="B210:D210"/>
    <mergeCell ref="B211:D211"/>
    <mergeCell ref="B196:L196"/>
    <mergeCell ref="B198:L198"/>
    <mergeCell ref="B199:L199"/>
    <mergeCell ref="B201:D201"/>
    <mergeCell ref="B202:L203"/>
    <mergeCell ref="B204:D204"/>
    <mergeCell ref="B188:F188"/>
    <mergeCell ref="B189:F189"/>
    <mergeCell ref="B190:F190"/>
    <mergeCell ref="B191:F191"/>
    <mergeCell ref="B192:F192"/>
    <mergeCell ref="B195:L195"/>
    <mergeCell ref="B179:D179"/>
    <mergeCell ref="B180:D180"/>
    <mergeCell ref="B182:L183"/>
    <mergeCell ref="B185:F185"/>
    <mergeCell ref="B186:F186"/>
    <mergeCell ref="B187:F187"/>
    <mergeCell ref="B171:L172"/>
    <mergeCell ref="B173:D173"/>
    <mergeCell ref="B174:D174"/>
    <mergeCell ref="B175:D175"/>
    <mergeCell ref="B176:L177"/>
    <mergeCell ref="B178:D178"/>
    <mergeCell ref="B170:D170"/>
    <mergeCell ref="B169:D169"/>
    <mergeCell ref="B168:D168"/>
    <mergeCell ref="B166:L167"/>
    <mergeCell ref="B164:D164"/>
    <mergeCell ref="B165:D165"/>
    <mergeCell ref="B156:L157"/>
    <mergeCell ref="B158:D158"/>
    <mergeCell ref="B159:D159"/>
    <mergeCell ref="B160:D160"/>
    <mergeCell ref="B161:L162"/>
    <mergeCell ref="B163:D163"/>
    <mergeCell ref="B149:D149"/>
    <mergeCell ref="B150:D150"/>
    <mergeCell ref="B151:L152"/>
    <mergeCell ref="B153:D153"/>
    <mergeCell ref="B154:D154"/>
    <mergeCell ref="B155:D155"/>
    <mergeCell ref="B141:L142"/>
    <mergeCell ref="B143:D143"/>
    <mergeCell ref="B144:D144"/>
    <mergeCell ref="B145:D145"/>
    <mergeCell ref="B146:L147"/>
    <mergeCell ref="B148:D148"/>
    <mergeCell ref="B131:F131"/>
    <mergeCell ref="B132:F132"/>
    <mergeCell ref="B135:L135"/>
    <mergeCell ref="B136:L136"/>
    <mergeCell ref="B138:L138"/>
    <mergeCell ref="B140:D140"/>
    <mergeCell ref="B125:F125"/>
    <mergeCell ref="B126:F126"/>
    <mergeCell ref="B127:F127"/>
    <mergeCell ref="B128:F128"/>
    <mergeCell ref="B129:F129"/>
    <mergeCell ref="B130:F130"/>
    <mergeCell ref="B112:D112"/>
    <mergeCell ref="B113:L113"/>
    <mergeCell ref="B114:D114"/>
    <mergeCell ref="B115:D115"/>
    <mergeCell ref="B116:D116"/>
    <mergeCell ref="B122:L123"/>
    <mergeCell ref="B106:D106"/>
    <mergeCell ref="B107:D107"/>
    <mergeCell ref="B108:D108"/>
    <mergeCell ref="B109:L109"/>
    <mergeCell ref="B110:D110"/>
    <mergeCell ref="B111:D111"/>
    <mergeCell ref="B117:L117"/>
    <mergeCell ref="B118:D118"/>
    <mergeCell ref="B119:D119"/>
    <mergeCell ref="B120:D120"/>
    <mergeCell ref="B100:D100"/>
    <mergeCell ref="B101:L101"/>
    <mergeCell ref="B102:D102"/>
    <mergeCell ref="B103:D103"/>
    <mergeCell ref="B104:D104"/>
    <mergeCell ref="B105:L105"/>
    <mergeCell ref="B93:L93"/>
    <mergeCell ref="B94:L94"/>
    <mergeCell ref="B96:D96"/>
    <mergeCell ref="B97:L97"/>
    <mergeCell ref="B98:D98"/>
    <mergeCell ref="B99:D99"/>
    <mergeCell ref="B37:C39"/>
    <mergeCell ref="D37:F37"/>
    <mergeCell ref="D38:F38"/>
    <mergeCell ref="D39:F39"/>
    <mergeCell ref="B90:L90"/>
    <mergeCell ref="B91:L91"/>
    <mergeCell ref="D47:F47"/>
    <mergeCell ref="D48:F48"/>
    <mergeCell ref="D49:F49"/>
    <mergeCell ref="B50:C52"/>
    <mergeCell ref="B57:F57"/>
    <mergeCell ref="D50:F50"/>
    <mergeCell ref="D51:F51"/>
    <mergeCell ref="D52:F52"/>
    <mergeCell ref="B53:C55"/>
    <mergeCell ref="D53:F53"/>
    <mergeCell ref="D54:F54"/>
    <mergeCell ref="D55:F55"/>
    <mergeCell ref="B63:C65"/>
    <mergeCell ref="D63:F63"/>
    <mergeCell ref="D64:F64"/>
    <mergeCell ref="D65:F65"/>
    <mergeCell ref="B66:C68"/>
    <mergeCell ref="D66:F66"/>
    <mergeCell ref="B34:C36"/>
    <mergeCell ref="D34:F34"/>
    <mergeCell ref="D35:F35"/>
    <mergeCell ref="D36:F36"/>
    <mergeCell ref="B26:K26"/>
    <mergeCell ref="B27:C29"/>
    <mergeCell ref="D27:F27"/>
    <mergeCell ref="D28:F28"/>
    <mergeCell ref="D29:F29"/>
    <mergeCell ref="B30:K30"/>
    <mergeCell ref="B4:L4"/>
    <mergeCell ref="B5:L5"/>
    <mergeCell ref="B6:L6"/>
    <mergeCell ref="B8:L8"/>
    <mergeCell ref="B9:L9"/>
    <mergeCell ref="B10:L11"/>
    <mergeCell ref="B25:F25"/>
    <mergeCell ref="B41:F41"/>
    <mergeCell ref="B19:L19"/>
    <mergeCell ref="B20:L20"/>
    <mergeCell ref="B22:F22"/>
    <mergeCell ref="G22:K22"/>
    <mergeCell ref="B23:F23"/>
    <mergeCell ref="G23:K23"/>
    <mergeCell ref="B12:L12"/>
    <mergeCell ref="B13:L13"/>
    <mergeCell ref="B14:L14"/>
    <mergeCell ref="B15:L15"/>
    <mergeCell ref="B16:L16"/>
    <mergeCell ref="B17:L17"/>
    <mergeCell ref="B31:C33"/>
    <mergeCell ref="D31:F31"/>
    <mergeCell ref="D32:F32"/>
    <mergeCell ref="D33:F33"/>
  </mergeCells>
  <conditionalFormatting sqref="F284:G284">
    <cfRule type="cellIs" dxfId="15" priority="1" operator="equal">
      <formula>"Error"</formula>
    </cfRule>
  </conditionalFormatting>
  <conditionalFormatting sqref="G126:I128 G130:I132 G186:I188 G190:I192 G251:I253">
    <cfRule type="cellIs" dxfId="14" priority="3" operator="equal">
      <formula>"Error"</formula>
    </cfRule>
  </conditionalFormatting>
  <conditionalFormatting sqref="G247:I249">
    <cfRule type="cellIs" dxfId="13" priority="2" operator="equal">
      <formula>"Error"</formula>
    </cfRule>
  </conditionalFormatting>
  <dataValidations count="4">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B166:L167 G75:K76 I277:I278 E239:L240 E234:L235 E229:L230 E224:L225 E219:L220 E214:L215 E209:L210 E204:L205 E178:L179 E173:L174 E168:L169 E163:L164 E158:L159 E153:L154 E148:L149 E143:L144 E114:L115 E110:L111 E106:L107 E118:L119 E98:L99 G34:K35 G31:K32 G27:K28 G50:K51 G47:K48 G43:K44 G66:K67 G63:K64 G59:K60 G82:K83 G79:K80 E102:L103 E273:I274 E277:E278 G277:G278 F262:F263" xr:uid="{BE6D7F3C-2ACC-4D21-88E5-F53A41441494}">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95 F264 E104:L104 E108:L108 E231:L231 E170:L170 E175:L175 G29:K29 E100:L100 E112:L112 E241:L241 E145:L145 E150:L150 E155:L155 E160:L160 E165:L165 F284:G284 E180:L180 E206:L206 E211:L211 E216:L216 E221:L221 E226:L226 E236:L236 G251:I253 G36:K39 G186:I188 G190:I192 G126:I128 G130:I132 G247:I249 G33:K33 G45:K45 G52:K55 G49:K49 G68:K71 G61:K61 G84:K87 G65:K65 G77:K77 G81:K81 E116:L116 E120:L120" xr:uid="{BCD59DB2-15C1-420C-9899-57EFA0D473E5}">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91:B293" xr:uid="{0899748D-A14D-44AC-9B3D-EE7784D6B66C}">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05BB9120-2362-427C-9B3F-6329D1A1FCE4}">
      <formula1>1000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88" min="1" max="11" man="1"/>
    <brk id="133" min="1" max="11" man="1"/>
    <brk id="193" min="1" max="11" man="1"/>
    <brk id="254" min="1" max="11" man="1"/>
  </row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4C02B-0B04-4449-B504-DC26FFB75602}">
  <sheetPr>
    <tabColor rgb="FF92D050"/>
    <pageSetUpPr fitToPage="1"/>
  </sheetPr>
  <dimension ref="A1:S299"/>
  <sheetViews>
    <sheetView showGridLines="0" zoomScaleNormal="100" workbookViewId="0">
      <selection activeCell="G20" sqref="G20:G21"/>
    </sheetView>
  </sheetViews>
  <sheetFormatPr defaultColWidth="9.44140625" defaultRowHeight="14.4" x14ac:dyDescent="0.3"/>
  <cols>
    <col min="1" max="1" width="1.5546875" style="7" customWidth="1"/>
    <col min="2" max="12" width="14.5546875" style="1" customWidth="1"/>
    <col min="13" max="13" width="6.44140625" style="9" customWidth="1"/>
    <col min="14" max="14" width="9.44140625" style="10" customWidth="1"/>
    <col min="15" max="15" width="10.5546875" style="10" hidden="1" customWidth="1"/>
    <col min="16" max="16" width="8.5546875" style="10" hidden="1" customWidth="1"/>
    <col min="17" max="17" width="9.44140625" style="10" customWidth="1"/>
    <col min="18" max="16384" width="9.44140625" style="10"/>
  </cols>
  <sheetData>
    <row r="1" spans="1:16" x14ac:dyDescent="0.3">
      <c r="O1" s="10" t="s">
        <v>481</v>
      </c>
      <c r="P1" s="10" t="s">
        <v>481</v>
      </c>
    </row>
    <row r="2" spans="1:16" x14ac:dyDescent="0.3">
      <c r="B2" s="12" t="str">
        <f>Pro!B2</f>
        <v>PROTÉGÉ</v>
      </c>
      <c r="C2" s="12"/>
      <c r="D2" s="12"/>
      <c r="O2" s="262" t="s">
        <v>93</v>
      </c>
      <c r="P2" s="262" t="s">
        <v>109</v>
      </c>
    </row>
    <row r="3" spans="1:16" x14ac:dyDescent="0.3">
      <c r="B3" s="13"/>
      <c r="C3" s="13"/>
      <c r="D3" s="13"/>
      <c r="O3" s="2"/>
      <c r="P3" s="2"/>
    </row>
    <row r="4" spans="1:16" s="2" customFormat="1" x14ac:dyDescent="0.3">
      <c r="A4" s="33"/>
      <c r="B4" s="588" t="str">
        <f>Info!B4</f>
        <v>QUESTIONNAIRE À L'INTENTION DES IMPORTATEURS</v>
      </c>
      <c r="C4" s="589"/>
      <c r="D4" s="589"/>
      <c r="E4" s="589"/>
      <c r="F4" s="589"/>
      <c r="G4" s="589"/>
      <c r="H4" s="589"/>
      <c r="I4" s="589"/>
      <c r="J4" s="589"/>
      <c r="K4" s="589"/>
      <c r="L4" s="590"/>
      <c r="M4" s="25"/>
      <c r="N4" s="25"/>
      <c r="O4" s="19"/>
      <c r="P4" s="19"/>
    </row>
    <row r="5" spans="1:16" s="2" customFormat="1" x14ac:dyDescent="0.3">
      <c r="A5" s="33"/>
      <c r="B5" s="630" t="str">
        <f>Info!B5</f>
        <v>NQ-2026-002</v>
      </c>
      <c r="C5" s="631"/>
      <c r="D5" s="631"/>
      <c r="E5" s="631"/>
      <c r="F5" s="631"/>
      <c r="G5" s="631"/>
      <c r="H5" s="631"/>
      <c r="I5" s="631"/>
      <c r="J5" s="631"/>
      <c r="K5" s="631"/>
      <c r="L5" s="632"/>
      <c r="M5" s="25"/>
      <c r="N5" s="25"/>
      <c r="O5" s="19"/>
      <c r="P5" s="19"/>
    </row>
    <row r="6" spans="1:16" s="6" customFormat="1" x14ac:dyDescent="0.3">
      <c r="A6" s="33"/>
      <c r="B6" s="630" t="str">
        <f>Info!B6</f>
        <v>CORPS DE BROYAGE FORGÉS</v>
      </c>
      <c r="C6" s="631"/>
      <c r="D6" s="631"/>
      <c r="E6" s="631"/>
      <c r="F6" s="631"/>
      <c r="G6" s="631"/>
      <c r="H6" s="631"/>
      <c r="I6" s="631"/>
      <c r="J6" s="631"/>
      <c r="K6" s="631"/>
      <c r="L6" s="632"/>
      <c r="M6" s="19"/>
      <c r="N6" s="19"/>
      <c r="O6" s="15"/>
      <c r="P6" s="15"/>
    </row>
    <row r="7" spans="1:16" s="6" customFormat="1" x14ac:dyDescent="0.3">
      <c r="A7" s="33"/>
      <c r="B7" s="161"/>
      <c r="C7" s="162"/>
      <c r="D7" s="162"/>
      <c r="E7" s="162"/>
      <c r="F7" s="162"/>
      <c r="G7" s="162"/>
      <c r="H7" s="162"/>
      <c r="I7" s="162"/>
      <c r="J7" s="162"/>
      <c r="K7" s="162"/>
      <c r="L7" s="163"/>
      <c r="M7" s="19"/>
      <c r="N7" s="19"/>
      <c r="O7" s="20"/>
    </row>
    <row r="8" spans="1:16" s="6" customFormat="1" x14ac:dyDescent="0.3">
      <c r="A8" s="33"/>
      <c r="B8" s="633" t="str">
        <f>Public!B8</f>
        <v>Les marchandises dans les questions suivantes font référence aux marchandises comme définies dans la description du produit de l'onglet Intro.</v>
      </c>
      <c r="C8" s="634"/>
      <c r="D8" s="634"/>
      <c r="E8" s="634"/>
      <c r="F8" s="634"/>
      <c r="G8" s="634"/>
      <c r="H8" s="634"/>
      <c r="I8" s="634"/>
      <c r="J8" s="634"/>
      <c r="K8" s="634"/>
      <c r="L8" s="635"/>
      <c r="M8" s="19"/>
      <c r="N8" s="19"/>
      <c r="O8" s="15"/>
      <c r="P8" s="15"/>
    </row>
    <row r="9" spans="1:16" s="6" customFormat="1" x14ac:dyDescent="0.3">
      <c r="A9" s="33"/>
      <c r="B9" s="633" t="str">
        <f>Public!B9</f>
        <v>Des informations sur le produit et un glossaire de termes sont disponibles dans l'onglet Info.</v>
      </c>
      <c r="C9" s="634"/>
      <c r="D9" s="634"/>
      <c r="E9" s="634"/>
      <c r="F9" s="634"/>
      <c r="G9" s="634"/>
      <c r="H9" s="634"/>
      <c r="I9" s="634"/>
      <c r="J9" s="634"/>
      <c r="K9" s="634"/>
      <c r="L9" s="635"/>
      <c r="M9" s="19"/>
      <c r="N9" s="19"/>
      <c r="O9" s="15"/>
    </row>
    <row r="10" spans="1:16" s="6" customFormat="1" x14ac:dyDescent="0.3">
      <c r="A10" s="33"/>
      <c r="B10" s="633" t="str">
        <f>IF(Intro!$G$20="English",O10,P10)</f>
        <v>Utilisez un onglet numéroté « Imp-Exp » pour chaque exportateur à partir duquel votre entreprise a importé. Pour obtenir des onglets « Imp-Exp » supplémentaires, contactez un analyste de cas identifié dans l'onglet « Intro ».</v>
      </c>
      <c r="C10" s="634"/>
      <c r="D10" s="634"/>
      <c r="E10" s="634"/>
      <c r="F10" s="634"/>
      <c r="G10" s="634"/>
      <c r="H10" s="634"/>
      <c r="I10" s="634"/>
      <c r="J10" s="634"/>
      <c r="K10" s="634"/>
      <c r="L10" s="635"/>
      <c r="M10" s="19"/>
      <c r="N10" s="19"/>
      <c r="O10" s="10" t="s">
        <v>340</v>
      </c>
      <c r="P10" s="10" t="s">
        <v>339</v>
      </c>
    </row>
    <row r="11" spans="1:16" s="6" customFormat="1" x14ac:dyDescent="0.3">
      <c r="A11" s="33"/>
      <c r="B11" s="633"/>
      <c r="C11" s="634"/>
      <c r="D11" s="634"/>
      <c r="E11" s="634"/>
      <c r="F11" s="634"/>
      <c r="G11" s="634"/>
      <c r="H11" s="634"/>
      <c r="I11" s="634"/>
      <c r="J11" s="634"/>
      <c r="K11" s="634"/>
      <c r="L11" s="635"/>
      <c r="M11" s="19"/>
      <c r="N11" s="19"/>
      <c r="O11" s="15"/>
      <c r="P11" s="15"/>
    </row>
    <row r="12" spans="1:16" s="6" customFormat="1" x14ac:dyDescent="0.3">
      <c r="A12" s="33"/>
      <c r="B12" s="633" t="str">
        <f>Pro!B12</f>
        <v>Pour les questions de cet onglet, notez ce qui suit :</v>
      </c>
      <c r="C12" s="634"/>
      <c r="D12" s="634"/>
      <c r="E12" s="634"/>
      <c r="F12" s="634"/>
      <c r="G12" s="634"/>
      <c r="H12" s="634"/>
      <c r="I12" s="634"/>
      <c r="J12" s="634"/>
      <c r="K12" s="634"/>
      <c r="L12" s="635"/>
      <c r="M12" s="19"/>
      <c r="N12" s="19"/>
      <c r="O12" s="15"/>
      <c r="P12" s="15"/>
    </row>
    <row r="13" spans="1:16" s="6" customFormat="1" x14ac:dyDescent="0.3">
      <c r="A13" s="33"/>
      <c r="B13" s="725" t="str">
        <f>Pro!B13</f>
        <v xml:space="preserve">• Veuillez indiquer seulement les ventes effectuées à partir des importations de votre entreprise. Les ventes de marchandises achetées auprès de producteurs canadiens doivent être exclues. </v>
      </c>
      <c r="C13" s="726"/>
      <c r="D13" s="726"/>
      <c r="E13" s="726"/>
      <c r="F13" s="726"/>
      <c r="G13" s="726"/>
      <c r="H13" s="726"/>
      <c r="I13" s="726"/>
      <c r="J13" s="726"/>
      <c r="K13" s="726"/>
      <c r="L13" s="727"/>
      <c r="M13" s="19"/>
      <c r="N13" s="19"/>
      <c r="O13" s="15"/>
      <c r="P13" s="15"/>
    </row>
    <row r="14" spans="1:16" s="6" customFormat="1" x14ac:dyDescent="0.3">
      <c r="A14" s="33"/>
      <c r="B14" s="633" t="str">
        <f>Pro!B14</f>
        <v>• Déclarez toutes les ventes aux entreprises associées canadiennes et étrangères.</v>
      </c>
      <c r="C14" s="634"/>
      <c r="D14" s="634"/>
      <c r="E14" s="634"/>
      <c r="F14" s="634"/>
      <c r="G14" s="634"/>
      <c r="H14" s="634"/>
      <c r="I14" s="634"/>
      <c r="J14" s="634"/>
      <c r="K14" s="634"/>
      <c r="L14" s="635"/>
      <c r="M14" s="19"/>
      <c r="N14" s="19"/>
      <c r="O14" s="15"/>
      <c r="P14" s="15"/>
    </row>
    <row r="15" spans="1:16" s="6" customFormat="1" x14ac:dyDescent="0.3">
      <c r="A15" s="33"/>
      <c r="B15" s="633" t="str">
        <f>Pro!B15</f>
        <v>• Déclarez toutes les ventes à compter de la date de l’expédition au client ou à son entrepôt.</v>
      </c>
      <c r="C15" s="634"/>
      <c r="D15" s="634"/>
      <c r="E15" s="634"/>
      <c r="F15" s="634"/>
      <c r="G15" s="634"/>
      <c r="H15" s="634"/>
      <c r="I15" s="634"/>
      <c r="J15" s="634"/>
      <c r="K15" s="634"/>
      <c r="L15" s="635"/>
      <c r="M15" s="19"/>
      <c r="N15" s="19"/>
      <c r="O15" s="15"/>
      <c r="P15" s="15"/>
    </row>
    <row r="16" spans="1:16" s="6" customFormat="1" x14ac:dyDescent="0.3">
      <c r="A16" s="33"/>
      <c r="B16" s="633" t="str">
        <f>Pro!B16</f>
        <v>• Déclarez toutes les valeurs en dollars canadiens.</v>
      </c>
      <c r="C16" s="634"/>
      <c r="D16" s="634"/>
      <c r="E16" s="634"/>
      <c r="F16" s="634"/>
      <c r="G16" s="634"/>
      <c r="H16" s="634"/>
      <c r="I16" s="634"/>
      <c r="J16" s="634"/>
      <c r="K16" s="634"/>
      <c r="L16" s="635"/>
      <c r="M16" s="19"/>
      <c r="N16" s="19"/>
      <c r="O16" s="15"/>
      <c r="P16" s="15"/>
    </row>
    <row r="17" spans="1:16" s="6" customFormat="1" x14ac:dyDescent="0.3">
      <c r="A17" s="33"/>
      <c r="B17" s="636" t="str">
        <f>IF(Intro!$G$20="English",O17,P17)</f>
        <v>• Si votre entreprise est un utilisateur final ou un détaillant, elle n’a pas besoin de déclarer ses ventes d’importations ou ses stocks d’importations.</v>
      </c>
      <c r="C17" s="637"/>
      <c r="D17" s="637"/>
      <c r="E17" s="637"/>
      <c r="F17" s="637"/>
      <c r="G17" s="637"/>
      <c r="H17" s="637"/>
      <c r="I17" s="637"/>
      <c r="J17" s="637"/>
      <c r="K17" s="637"/>
      <c r="L17" s="638"/>
      <c r="M17" s="19"/>
      <c r="N17" s="19"/>
      <c r="O17" s="15" t="s">
        <v>264</v>
      </c>
      <c r="P17" s="15" t="s">
        <v>265</v>
      </c>
    </row>
    <row r="18" spans="1:16" s="6" customFormat="1" x14ac:dyDescent="0.3">
      <c r="A18" s="33"/>
      <c r="B18" s="14"/>
      <c r="C18" s="14"/>
      <c r="D18" s="14"/>
      <c r="E18" s="3"/>
      <c r="F18" s="3"/>
      <c r="G18" s="3"/>
      <c r="H18" s="3"/>
      <c r="I18" s="3"/>
      <c r="J18" s="3"/>
      <c r="K18" s="3"/>
      <c r="L18" s="3"/>
      <c r="O18" s="15"/>
      <c r="P18" s="15"/>
    </row>
    <row r="19" spans="1:16" x14ac:dyDescent="0.3">
      <c r="B19" s="506" t="str">
        <f>IF(Intro!$G$20="English",O19,P19)</f>
        <v>IMPORTATIONS ET VENTES</v>
      </c>
      <c r="C19" s="507"/>
      <c r="D19" s="507"/>
      <c r="E19" s="507"/>
      <c r="F19" s="507"/>
      <c r="G19" s="507"/>
      <c r="H19" s="507"/>
      <c r="I19" s="507"/>
      <c r="J19" s="507"/>
      <c r="K19" s="507"/>
      <c r="L19" s="508"/>
      <c r="M19" s="10"/>
      <c r="O19" s="107" t="s">
        <v>332</v>
      </c>
      <c r="P19" s="107" t="s">
        <v>333</v>
      </c>
    </row>
    <row r="20" spans="1:16" x14ac:dyDescent="0.3">
      <c r="B20" s="647" t="s">
        <v>12</v>
      </c>
      <c r="C20" s="648"/>
      <c r="D20" s="648"/>
      <c r="E20" s="648"/>
      <c r="F20" s="648"/>
      <c r="G20" s="648"/>
      <c r="H20" s="648"/>
      <c r="I20" s="648"/>
      <c r="J20" s="648"/>
      <c r="K20" s="648"/>
      <c r="L20" s="649"/>
      <c r="M20" s="10"/>
    </row>
    <row r="21" spans="1:16" x14ac:dyDescent="0.3">
      <c r="B21" s="16"/>
      <c r="C21" s="35"/>
      <c r="D21" s="35"/>
      <c r="E21" s="36"/>
      <c r="F21" s="36"/>
      <c r="G21" s="36"/>
      <c r="H21" s="36"/>
      <c r="I21" s="36"/>
      <c r="J21" s="36"/>
      <c r="K21" s="36"/>
      <c r="L21" s="17"/>
      <c r="M21" s="10"/>
    </row>
    <row r="22" spans="1:16" ht="15.6" x14ac:dyDescent="0.3">
      <c r="B22" s="717" t="str">
        <f>IF(Intro!$G$20="English",O22,P22)</f>
        <v xml:space="preserve">Indiquez les importations et les ventes de marchandises de votre entreprise de : </v>
      </c>
      <c r="C22" s="719"/>
      <c r="D22" s="719"/>
      <c r="E22" s="719"/>
      <c r="F22" s="719"/>
      <c r="G22" s="745" t="str">
        <f>Variables!D47</f>
        <v>Chine</v>
      </c>
      <c r="H22" s="745"/>
      <c r="I22" s="745"/>
      <c r="J22" s="745"/>
      <c r="K22" s="745"/>
      <c r="L22" s="260"/>
      <c r="M22" s="10"/>
      <c r="O22" s="10" t="s">
        <v>284</v>
      </c>
      <c r="P22" s="10" t="s">
        <v>285</v>
      </c>
    </row>
    <row r="23" spans="1:16" ht="15.6" x14ac:dyDescent="0.3">
      <c r="B23" s="747" t="str">
        <f>IF(Intro!$G$20="English",O23,P23)</f>
        <v>Nom de l'exportateur :</v>
      </c>
      <c r="C23" s="748"/>
      <c r="D23" s="748"/>
      <c r="E23" s="748"/>
      <c r="F23" s="748"/>
      <c r="G23" s="746"/>
      <c r="H23" s="746"/>
      <c r="I23" s="746"/>
      <c r="J23" s="746"/>
      <c r="K23" s="746"/>
      <c r="L23" s="260"/>
      <c r="M23" s="10"/>
      <c r="O23" s="10" t="s">
        <v>167</v>
      </c>
      <c r="P23" s="10" t="s">
        <v>168</v>
      </c>
    </row>
    <row r="24" spans="1:16" x14ac:dyDescent="0.3">
      <c r="B24" s="135"/>
      <c r="C24" s="136"/>
      <c r="D24" s="136"/>
      <c r="E24" s="136"/>
      <c r="F24" s="136"/>
      <c r="G24" s="36"/>
      <c r="H24" s="36"/>
      <c r="I24" s="36"/>
      <c r="J24" s="36"/>
      <c r="K24" s="36"/>
      <c r="L24" s="17"/>
      <c r="M24" s="10"/>
    </row>
    <row r="25" spans="1:16" x14ac:dyDescent="0.3">
      <c r="B25" s="737" t="str">
        <f>IF(Intro!$G$20="English",O25,P25)</f>
        <v>Forgeage</v>
      </c>
      <c r="C25" s="738"/>
      <c r="D25" s="738"/>
      <c r="E25" s="738"/>
      <c r="F25" s="739"/>
      <c r="G25" s="266">
        <f>Variables!$B$6</f>
        <v>2023</v>
      </c>
      <c r="H25" s="266">
        <f>G25+1</f>
        <v>2024</v>
      </c>
      <c r="I25" s="266">
        <f>H25+1</f>
        <v>2025</v>
      </c>
      <c r="J25" s="266" t="str">
        <f>IF(Intro!$G$20="English",Variables!B9,Variables!C9)</f>
        <v>janv.-mars 2025</v>
      </c>
      <c r="K25" s="266" t="str">
        <f>IF(Intro!$G$20="English",Variables!B10,Variables!C10)</f>
        <v>janv.-mars 2026</v>
      </c>
      <c r="L25" s="71"/>
      <c r="M25" s="10"/>
      <c r="O25" s="18" t="str">
        <f>Variables!B70</f>
        <v>Forged</v>
      </c>
      <c r="P25" s="18" t="str">
        <f>Variables!C70</f>
        <v>Forgeage</v>
      </c>
    </row>
    <row r="26" spans="1:16" s="262" customFormat="1" x14ac:dyDescent="0.3">
      <c r="A26" s="32"/>
      <c r="B26" s="740" t="str">
        <f>IF(Intro!$G$20="English",O26,P26)</f>
        <v>Importations au Canada</v>
      </c>
      <c r="C26" s="741"/>
      <c r="D26" s="741"/>
      <c r="E26" s="741"/>
      <c r="F26" s="741"/>
      <c r="G26" s="741"/>
      <c r="H26" s="741"/>
      <c r="I26" s="741"/>
      <c r="J26" s="741"/>
      <c r="K26" s="741"/>
      <c r="L26" s="71"/>
      <c r="O26" s="26" t="s">
        <v>233</v>
      </c>
      <c r="P26" s="262" t="s">
        <v>234</v>
      </c>
    </row>
    <row r="27" spans="1:16" x14ac:dyDescent="0.3">
      <c r="B27" s="733" t="str">
        <f>IF(Intro!$G$20="English",O27,P27)</f>
        <v>Importations</v>
      </c>
      <c r="C27" s="734"/>
      <c r="D27" s="744" t="str">
        <f>IF(Intro!$G$20="English",Variables!$B$23,Variables!$C$23)</f>
        <v>tonnes</v>
      </c>
      <c r="E27" s="744"/>
      <c r="F27" s="744"/>
      <c r="G27" s="137"/>
      <c r="H27" s="137"/>
      <c r="I27" s="137"/>
      <c r="J27" s="137"/>
      <c r="K27" s="131"/>
      <c r="L27" s="71"/>
      <c r="M27" s="10"/>
      <c r="O27" s="10" t="s">
        <v>91</v>
      </c>
      <c r="P27" s="10" t="s">
        <v>169</v>
      </c>
    </row>
    <row r="28" spans="1:16" x14ac:dyDescent="0.3">
      <c r="B28" s="733"/>
      <c r="C28" s="734"/>
      <c r="D28" s="744" t="str">
        <f>IF(Intro!$G$20="English",O28,P28)</f>
        <v>valeur d'achat nette rendue (CAD)</v>
      </c>
      <c r="E28" s="744"/>
      <c r="F28" s="744"/>
      <c r="G28" s="137"/>
      <c r="H28" s="137"/>
      <c r="I28" s="137"/>
      <c r="J28" s="137"/>
      <c r="K28" s="131"/>
      <c r="L28" s="71"/>
      <c r="M28" s="10"/>
      <c r="O28" s="10" t="s">
        <v>342</v>
      </c>
      <c r="P28" s="10" t="s">
        <v>341</v>
      </c>
    </row>
    <row r="29" spans="1:16" x14ac:dyDescent="0.3">
      <c r="B29" s="733"/>
      <c r="C29" s="734"/>
      <c r="D29" s="744" t="str">
        <f>"$ / "&amp;IF(Intro!$G$20="English",Variables!$B$24,Variables!$C$24)</f>
        <v>$ / tonne</v>
      </c>
      <c r="E29" s="744"/>
      <c r="F29" s="744"/>
      <c r="G29" s="288" t="str">
        <f>IF(G27=0,"-",G28/G27)</f>
        <v>-</v>
      </c>
      <c r="H29" s="288" t="str">
        <f>IF(H27=0,"-",H28/H27)</f>
        <v>-</v>
      </c>
      <c r="I29" s="288" t="str">
        <f t="shared" ref="I29:K29" si="0">IF(I27=0,"-",I28/I27)</f>
        <v>-</v>
      </c>
      <c r="J29" s="288" t="str">
        <f t="shared" si="0"/>
        <v>-</v>
      </c>
      <c r="K29" s="288" t="str">
        <f t="shared" si="0"/>
        <v>-</v>
      </c>
      <c r="L29" s="71"/>
      <c r="M29" s="10"/>
    </row>
    <row r="30" spans="1:16" s="262" customFormat="1" x14ac:dyDescent="0.3">
      <c r="A30" s="32"/>
      <c r="B30" s="742" t="str">
        <f>IF(Intro!$G$20="English",O30,P30)</f>
        <v>Ventes au Canada</v>
      </c>
      <c r="C30" s="743"/>
      <c r="D30" s="743"/>
      <c r="E30" s="743"/>
      <c r="F30" s="743"/>
      <c r="G30" s="743"/>
      <c r="H30" s="743"/>
      <c r="I30" s="743"/>
      <c r="J30" s="743"/>
      <c r="K30" s="743"/>
      <c r="L30" s="71"/>
      <c r="O30" s="26" t="s">
        <v>235</v>
      </c>
      <c r="P30" s="262" t="s">
        <v>236</v>
      </c>
    </row>
    <row r="31" spans="1:16" x14ac:dyDescent="0.3">
      <c r="B31" s="540" t="str">
        <f>IF(Intro!$G$20="English",O31,P31)</f>
        <v>Ventes aux utilisateurs finals au Canada</v>
      </c>
      <c r="C31" s="541"/>
      <c r="D31" s="744" t="str">
        <f>D27</f>
        <v>tonnes</v>
      </c>
      <c r="E31" s="744"/>
      <c r="F31" s="744"/>
      <c r="G31" s="137"/>
      <c r="H31" s="137"/>
      <c r="I31" s="137"/>
      <c r="J31" s="137"/>
      <c r="K31" s="131"/>
      <c r="L31" s="71"/>
      <c r="M31" s="10"/>
      <c r="O31" s="10" t="str">
        <f>"Sales to "&amp;Variables!$B$26&amp;" in Canada"</f>
        <v>Sales to end users in Canada</v>
      </c>
      <c r="P31" s="10" t="str">
        <f>"Ventes aux "&amp;Variables!$C$26&amp;" au Canada"</f>
        <v>Ventes aux utilisateurs finals au Canada</v>
      </c>
    </row>
    <row r="32" spans="1:16" x14ac:dyDescent="0.3">
      <c r="B32" s="540"/>
      <c r="C32" s="541"/>
      <c r="D32" s="744" t="str">
        <f>IF(Intro!$G$20="English",O32,P32)</f>
        <v>valeur de vente nette rendue (CAD)</v>
      </c>
      <c r="E32" s="744"/>
      <c r="F32" s="744"/>
      <c r="G32" s="137"/>
      <c r="H32" s="137"/>
      <c r="I32" s="137"/>
      <c r="J32" s="137"/>
      <c r="K32" s="131"/>
      <c r="L32" s="71"/>
      <c r="M32" s="10"/>
      <c r="O32" s="10" t="s">
        <v>344</v>
      </c>
      <c r="P32" s="10" t="s">
        <v>343</v>
      </c>
    </row>
    <row r="33" spans="1:16" ht="15" thickBot="1" x14ac:dyDescent="0.35">
      <c r="B33" s="752"/>
      <c r="C33" s="753"/>
      <c r="D33" s="769" t="str">
        <f>D29</f>
        <v>$ / tonne</v>
      </c>
      <c r="E33" s="769"/>
      <c r="F33" s="769"/>
      <c r="G33" s="156" t="str">
        <f>IF(G31=0,"-",G32/G31)</f>
        <v>-</v>
      </c>
      <c r="H33" s="156" t="str">
        <f>IF(H31=0,"-",H32/H31)</f>
        <v>-</v>
      </c>
      <c r="I33" s="156" t="str">
        <f t="shared" ref="I33:K33" si="1">IF(I31=0,"-",I32/I31)</f>
        <v>-</v>
      </c>
      <c r="J33" s="156" t="str">
        <f t="shared" si="1"/>
        <v>-</v>
      </c>
      <c r="K33" s="156" t="str">
        <f t="shared" si="1"/>
        <v>-</v>
      </c>
      <c r="L33" s="71"/>
      <c r="M33" s="10"/>
    </row>
    <row r="34" spans="1:16" x14ac:dyDescent="0.3">
      <c r="B34" s="754" t="str">
        <f>IF(Intro!$G$20="English",O34,P34)</f>
        <v>Ventes aux autre au Canada</v>
      </c>
      <c r="C34" s="755"/>
      <c r="D34" s="770" t="str">
        <f t="shared" ref="D34:D36" si="2">D31</f>
        <v>tonnes</v>
      </c>
      <c r="E34" s="770"/>
      <c r="F34" s="770"/>
      <c r="G34" s="137"/>
      <c r="H34" s="137"/>
      <c r="I34" s="137"/>
      <c r="J34" s="137"/>
      <c r="K34" s="131"/>
      <c r="L34" s="71"/>
      <c r="M34" s="10"/>
      <c r="O34" s="10" t="str">
        <f>"Sales to "&amp;Variables!$B$27&amp;" in Canada"</f>
        <v>Sales to other in Canada</v>
      </c>
      <c r="P34" s="10" t="str">
        <f>"Ventes aux "&amp;Variables!$C$27&amp;" au Canada"</f>
        <v>Ventes aux autre au Canada</v>
      </c>
    </row>
    <row r="35" spans="1:16" x14ac:dyDescent="0.3">
      <c r="B35" s="540"/>
      <c r="C35" s="541"/>
      <c r="D35" s="744" t="str">
        <f t="shared" si="2"/>
        <v>valeur de vente nette rendue (CAD)</v>
      </c>
      <c r="E35" s="744"/>
      <c r="F35" s="744"/>
      <c r="G35" s="137"/>
      <c r="H35" s="137"/>
      <c r="I35" s="137"/>
      <c r="J35" s="137"/>
      <c r="K35" s="131"/>
      <c r="L35" s="71"/>
      <c r="M35" s="10"/>
    </row>
    <row r="36" spans="1:16" ht="15" thickBot="1" x14ac:dyDescent="0.35">
      <c r="B36" s="752"/>
      <c r="C36" s="753"/>
      <c r="D36" s="769" t="str">
        <f t="shared" si="2"/>
        <v>$ / tonne</v>
      </c>
      <c r="E36" s="769"/>
      <c r="F36" s="769"/>
      <c r="G36" s="288" t="str">
        <f>IF(G34=0,"-",G35/G34)</f>
        <v>-</v>
      </c>
      <c r="H36" s="288" t="str">
        <f>IF(H34=0,"-",H35/H34)</f>
        <v>-</v>
      </c>
      <c r="I36" s="288" t="str">
        <f t="shared" ref="I36:K36" si="3">IF(I34=0,"-",I35/I34)</f>
        <v>-</v>
      </c>
      <c r="J36" s="288" t="str">
        <f t="shared" si="3"/>
        <v>-</v>
      </c>
      <c r="K36" s="288" t="str">
        <f t="shared" si="3"/>
        <v>-</v>
      </c>
      <c r="L36" s="71"/>
      <c r="M36" s="10"/>
    </row>
    <row r="37" spans="1:16" x14ac:dyDescent="0.3">
      <c r="B37" s="607" t="str">
        <f>IF(Intro!$G$20="English",O37,P37)</f>
        <v>Ventes totales au Canada</v>
      </c>
      <c r="C37" s="608"/>
      <c r="D37" s="749" t="str">
        <f>D34</f>
        <v>tonnes</v>
      </c>
      <c r="E37" s="749"/>
      <c r="F37" s="749"/>
      <c r="G37" s="139">
        <f t="shared" ref="G37:K38" si="4">G31+G34</f>
        <v>0</v>
      </c>
      <c r="H37" s="139">
        <f t="shared" si="4"/>
        <v>0</v>
      </c>
      <c r="I37" s="139">
        <f t="shared" si="4"/>
        <v>0</v>
      </c>
      <c r="J37" s="139">
        <f t="shared" si="4"/>
        <v>0</v>
      </c>
      <c r="K37" s="139">
        <f t="shared" si="4"/>
        <v>0</v>
      </c>
      <c r="L37" s="71"/>
      <c r="M37" s="10"/>
      <c r="O37" s="10" t="s">
        <v>345</v>
      </c>
      <c r="P37" s="10" t="s">
        <v>346</v>
      </c>
    </row>
    <row r="38" spans="1:16" x14ac:dyDescent="0.3">
      <c r="B38" s="596"/>
      <c r="C38" s="597"/>
      <c r="D38" s="771" t="str">
        <f>D35</f>
        <v>valeur de vente nette rendue (CAD)</v>
      </c>
      <c r="E38" s="771"/>
      <c r="F38" s="771"/>
      <c r="G38" s="138">
        <f t="shared" si="4"/>
        <v>0</v>
      </c>
      <c r="H38" s="138">
        <f t="shared" si="4"/>
        <v>0</v>
      </c>
      <c r="I38" s="138">
        <f t="shared" si="4"/>
        <v>0</v>
      </c>
      <c r="J38" s="138">
        <f t="shared" si="4"/>
        <v>0</v>
      </c>
      <c r="K38" s="138">
        <f t="shared" si="4"/>
        <v>0</v>
      </c>
      <c r="L38" s="71"/>
      <c r="M38" s="10"/>
    </row>
    <row r="39" spans="1:16" x14ac:dyDescent="0.3">
      <c r="B39" s="596"/>
      <c r="C39" s="597"/>
      <c r="D39" s="771" t="str">
        <f>D36</f>
        <v>$ / tonne</v>
      </c>
      <c r="E39" s="771"/>
      <c r="F39" s="771"/>
      <c r="G39" s="288" t="str">
        <f>IF(G37=0,"-",G38/G37)</f>
        <v>-</v>
      </c>
      <c r="H39" s="288" t="str">
        <f>IF(H37=0,"-",H38/H37)</f>
        <v>-</v>
      </c>
      <c r="I39" s="288" t="str">
        <f t="shared" ref="I39:K39" si="5">IF(I37=0,"-",I38/I37)</f>
        <v>-</v>
      </c>
      <c r="J39" s="288" t="str">
        <f t="shared" si="5"/>
        <v>-</v>
      </c>
      <c r="K39" s="288" t="str">
        <f t="shared" si="5"/>
        <v>-</v>
      </c>
      <c r="L39" s="71"/>
      <c r="M39" s="10"/>
    </row>
    <row r="40" spans="1:16" x14ac:dyDescent="0.3">
      <c r="B40" s="135"/>
      <c r="C40" s="136"/>
      <c r="D40" s="136"/>
      <c r="E40" s="136"/>
      <c r="F40" s="136"/>
      <c r="G40" s="36"/>
      <c r="H40" s="36"/>
      <c r="I40" s="36"/>
      <c r="J40" s="36"/>
      <c r="K40" s="36"/>
      <c r="L40" s="17"/>
      <c r="M40" s="10"/>
    </row>
    <row r="41" spans="1:16" x14ac:dyDescent="0.3">
      <c r="B41" s="737" t="str">
        <f>IF(Intro!$G$20="English",O41,P41)</f>
        <v>Estampage</v>
      </c>
      <c r="C41" s="738"/>
      <c r="D41" s="738"/>
      <c r="E41" s="738"/>
      <c r="F41" s="739"/>
      <c r="G41" s="266">
        <f>G25</f>
        <v>2023</v>
      </c>
      <c r="H41" s="266">
        <f>H25</f>
        <v>2024</v>
      </c>
      <c r="I41" s="266">
        <f t="shared" ref="I41:K41" si="6">I25</f>
        <v>2025</v>
      </c>
      <c r="J41" s="266" t="str">
        <f t="shared" si="6"/>
        <v>janv.-mars 2025</v>
      </c>
      <c r="K41" s="266" t="str">
        <f t="shared" si="6"/>
        <v>janv.-mars 2026</v>
      </c>
      <c r="L41" s="71"/>
      <c r="M41" s="10"/>
      <c r="O41" s="18" t="str">
        <f>Variables!B71</f>
        <v>Stamped</v>
      </c>
      <c r="P41" s="18" t="str">
        <f>Variables!C71</f>
        <v>Estampage</v>
      </c>
    </row>
    <row r="42" spans="1:16" s="262" customFormat="1" x14ac:dyDescent="0.3">
      <c r="A42" s="32"/>
      <c r="B42" s="740" t="str">
        <f>IF(Intro!$G$20="English",O42,P42)</f>
        <v>Importations au Canada</v>
      </c>
      <c r="C42" s="741"/>
      <c r="D42" s="741"/>
      <c r="E42" s="741"/>
      <c r="F42" s="741"/>
      <c r="G42" s="741"/>
      <c r="H42" s="741"/>
      <c r="I42" s="741"/>
      <c r="J42" s="741"/>
      <c r="K42" s="741"/>
      <c r="L42" s="71"/>
      <c r="O42" s="26" t="s">
        <v>233</v>
      </c>
      <c r="P42" s="262" t="s">
        <v>234</v>
      </c>
    </row>
    <row r="43" spans="1:16" x14ac:dyDescent="0.3">
      <c r="B43" s="733" t="str">
        <f>IF(Intro!$G$20="English",O43,P43)</f>
        <v>Importations</v>
      </c>
      <c r="C43" s="734"/>
      <c r="D43" s="744" t="str">
        <f>IF(Intro!$G$20="English",Variables!$B$23,Variables!$C$23)</f>
        <v>tonnes</v>
      </c>
      <c r="E43" s="744"/>
      <c r="F43" s="744"/>
      <c r="G43" s="137"/>
      <c r="H43" s="137"/>
      <c r="I43" s="137"/>
      <c r="J43" s="137"/>
      <c r="K43" s="131"/>
      <c r="L43" s="71"/>
      <c r="M43" s="10"/>
      <c r="O43" s="10" t="s">
        <v>91</v>
      </c>
      <c r="P43" s="10" t="s">
        <v>169</v>
      </c>
    </row>
    <row r="44" spans="1:16" x14ac:dyDescent="0.3">
      <c r="B44" s="733"/>
      <c r="C44" s="734"/>
      <c r="D44" s="744" t="str">
        <f>IF(Intro!$G$20="English",O44,P44)</f>
        <v>valeur d'achat nette rendue (CAD)</v>
      </c>
      <c r="E44" s="744"/>
      <c r="F44" s="744"/>
      <c r="G44" s="137"/>
      <c r="H44" s="137"/>
      <c r="I44" s="137"/>
      <c r="J44" s="137"/>
      <c r="K44" s="131"/>
      <c r="L44" s="71"/>
      <c r="M44" s="10"/>
      <c r="O44" s="10" t="s">
        <v>342</v>
      </c>
      <c r="P44" s="10" t="s">
        <v>341</v>
      </c>
    </row>
    <row r="45" spans="1:16" x14ac:dyDescent="0.3">
      <c r="B45" s="733"/>
      <c r="C45" s="734"/>
      <c r="D45" s="744" t="str">
        <f>"$ / "&amp;IF(Intro!$G$20="English",Variables!$B$24,Variables!$C$24)</f>
        <v>$ / tonne</v>
      </c>
      <c r="E45" s="744"/>
      <c r="F45" s="744"/>
      <c r="G45" s="288" t="str">
        <f>IF(G43=0,"-",G44/G43)</f>
        <v>-</v>
      </c>
      <c r="H45" s="288" t="str">
        <f>IF(H43=0,"-",H44/H43)</f>
        <v>-</v>
      </c>
      <c r="I45" s="288" t="str">
        <f t="shared" ref="I45:K45" si="7">IF(I43=0,"-",I44/I43)</f>
        <v>-</v>
      </c>
      <c r="J45" s="288" t="str">
        <f t="shared" si="7"/>
        <v>-</v>
      </c>
      <c r="K45" s="288" t="str">
        <f t="shared" si="7"/>
        <v>-</v>
      </c>
      <c r="L45" s="71"/>
      <c r="M45" s="10"/>
    </row>
    <row r="46" spans="1:16" s="262" customFormat="1" x14ac:dyDescent="0.3">
      <c r="A46" s="32"/>
      <c r="B46" s="742" t="str">
        <f>IF(Intro!$G$20="English",O46,P46)</f>
        <v>Ventes au Canada</v>
      </c>
      <c r="C46" s="743"/>
      <c r="D46" s="743"/>
      <c r="E46" s="743"/>
      <c r="F46" s="743"/>
      <c r="G46" s="743"/>
      <c r="H46" s="743"/>
      <c r="I46" s="743"/>
      <c r="J46" s="743"/>
      <c r="K46" s="743"/>
      <c r="L46" s="71"/>
      <c r="O46" s="26" t="s">
        <v>235</v>
      </c>
      <c r="P46" s="262" t="s">
        <v>236</v>
      </c>
    </row>
    <row r="47" spans="1:16" x14ac:dyDescent="0.3">
      <c r="B47" s="540" t="str">
        <f>IF(Intro!$G$20="English",O47,P47)</f>
        <v>Ventes aux utilisateurs finals au Canada</v>
      </c>
      <c r="C47" s="541"/>
      <c r="D47" s="744" t="str">
        <f>D43</f>
        <v>tonnes</v>
      </c>
      <c r="E47" s="744"/>
      <c r="F47" s="744"/>
      <c r="G47" s="137"/>
      <c r="H47" s="137"/>
      <c r="I47" s="137"/>
      <c r="J47" s="137"/>
      <c r="K47" s="131"/>
      <c r="L47" s="71"/>
      <c r="M47" s="10"/>
      <c r="O47" s="10" t="str">
        <f>"Sales to "&amp;Variables!$B$26&amp;" in Canada"</f>
        <v>Sales to end users in Canada</v>
      </c>
      <c r="P47" s="10" t="str">
        <f>"Ventes aux "&amp;Variables!$C$26&amp;" au Canada"</f>
        <v>Ventes aux utilisateurs finals au Canada</v>
      </c>
    </row>
    <row r="48" spans="1:16" x14ac:dyDescent="0.3">
      <c r="B48" s="540"/>
      <c r="C48" s="541"/>
      <c r="D48" s="744" t="str">
        <f>IF(Intro!$G$20="English",O48,P48)</f>
        <v>valeur de vente nette rendue (CAD)</v>
      </c>
      <c r="E48" s="744"/>
      <c r="F48" s="744"/>
      <c r="G48" s="137"/>
      <c r="H48" s="137"/>
      <c r="I48" s="137"/>
      <c r="J48" s="137"/>
      <c r="K48" s="131"/>
      <c r="L48" s="71"/>
      <c r="M48" s="10"/>
      <c r="O48" s="10" t="s">
        <v>344</v>
      </c>
      <c r="P48" s="10" t="s">
        <v>343</v>
      </c>
    </row>
    <row r="49" spans="1:16" ht="15" thickBot="1" x14ac:dyDescent="0.35">
      <c r="B49" s="752"/>
      <c r="C49" s="753"/>
      <c r="D49" s="769" t="str">
        <f>D45</f>
        <v>$ / tonne</v>
      </c>
      <c r="E49" s="769"/>
      <c r="F49" s="769"/>
      <c r="G49" s="156" t="str">
        <f>IF(G47=0,"-",G48/G47)</f>
        <v>-</v>
      </c>
      <c r="H49" s="156" t="str">
        <f>IF(H47=0,"-",H48/H47)</f>
        <v>-</v>
      </c>
      <c r="I49" s="156" t="str">
        <f t="shared" ref="I49:K49" si="8">IF(I47=0,"-",I48/I47)</f>
        <v>-</v>
      </c>
      <c r="J49" s="156" t="str">
        <f t="shared" si="8"/>
        <v>-</v>
      </c>
      <c r="K49" s="156" t="str">
        <f t="shared" si="8"/>
        <v>-</v>
      </c>
      <c r="L49" s="71"/>
      <c r="M49" s="10"/>
    </row>
    <row r="50" spans="1:16" x14ac:dyDescent="0.3">
      <c r="B50" s="754" t="str">
        <f>IF(Intro!$G$20="English",O50,P50)</f>
        <v>Ventes aux autre au Canada</v>
      </c>
      <c r="C50" s="755"/>
      <c r="D50" s="770" t="str">
        <f t="shared" ref="D50:D52" si="9">D47</f>
        <v>tonnes</v>
      </c>
      <c r="E50" s="770"/>
      <c r="F50" s="770"/>
      <c r="G50" s="137"/>
      <c r="H50" s="137"/>
      <c r="I50" s="137"/>
      <c r="J50" s="137"/>
      <c r="K50" s="131"/>
      <c r="L50" s="71"/>
      <c r="M50" s="10"/>
      <c r="O50" s="10" t="str">
        <f>"Sales to "&amp;Variables!$B$27&amp;" in Canada"</f>
        <v>Sales to other in Canada</v>
      </c>
      <c r="P50" s="10" t="str">
        <f>"Ventes aux "&amp;Variables!$C$27&amp;" au Canada"</f>
        <v>Ventes aux autre au Canada</v>
      </c>
    </row>
    <row r="51" spans="1:16" x14ac:dyDescent="0.3">
      <c r="B51" s="540"/>
      <c r="C51" s="541"/>
      <c r="D51" s="744" t="str">
        <f t="shared" si="9"/>
        <v>valeur de vente nette rendue (CAD)</v>
      </c>
      <c r="E51" s="744"/>
      <c r="F51" s="744"/>
      <c r="G51" s="137"/>
      <c r="H51" s="137"/>
      <c r="I51" s="137"/>
      <c r="J51" s="137"/>
      <c r="K51" s="131"/>
      <c r="L51" s="71"/>
      <c r="M51" s="10"/>
    </row>
    <row r="52" spans="1:16" ht="15" thickBot="1" x14ac:dyDescent="0.35">
      <c r="B52" s="752"/>
      <c r="C52" s="753"/>
      <c r="D52" s="769" t="str">
        <f t="shared" si="9"/>
        <v>$ / tonne</v>
      </c>
      <c r="E52" s="769"/>
      <c r="F52" s="769"/>
      <c r="G52" s="288" t="str">
        <f>IF(G50=0,"-",G51/G50)</f>
        <v>-</v>
      </c>
      <c r="H52" s="288" t="str">
        <f>IF(H50=0,"-",H51/H50)</f>
        <v>-</v>
      </c>
      <c r="I52" s="288" t="str">
        <f t="shared" ref="I52:K52" si="10">IF(I50=0,"-",I51/I50)</f>
        <v>-</v>
      </c>
      <c r="J52" s="288" t="str">
        <f t="shared" si="10"/>
        <v>-</v>
      </c>
      <c r="K52" s="288" t="str">
        <f t="shared" si="10"/>
        <v>-</v>
      </c>
      <c r="L52" s="71"/>
      <c r="M52" s="10"/>
    </row>
    <row r="53" spans="1:16" x14ac:dyDescent="0.3">
      <c r="B53" s="607" t="str">
        <f>IF(Intro!$G$20="English",O53,P53)</f>
        <v>Ventes totales au Canada</v>
      </c>
      <c r="C53" s="608"/>
      <c r="D53" s="749" t="str">
        <f>D50</f>
        <v>tonnes</v>
      </c>
      <c r="E53" s="749"/>
      <c r="F53" s="749"/>
      <c r="G53" s="139">
        <f t="shared" ref="G53:K53" si="11">G47+G50</f>
        <v>0</v>
      </c>
      <c r="H53" s="139">
        <f t="shared" si="11"/>
        <v>0</v>
      </c>
      <c r="I53" s="139">
        <f t="shared" si="11"/>
        <v>0</v>
      </c>
      <c r="J53" s="139">
        <f t="shared" si="11"/>
        <v>0</v>
      </c>
      <c r="K53" s="139">
        <f t="shared" si="11"/>
        <v>0</v>
      </c>
      <c r="L53" s="71"/>
      <c r="M53" s="10"/>
      <c r="O53" s="10" t="s">
        <v>345</v>
      </c>
      <c r="P53" s="10" t="s">
        <v>346</v>
      </c>
    </row>
    <row r="54" spans="1:16" x14ac:dyDescent="0.3">
      <c r="B54" s="596"/>
      <c r="C54" s="597"/>
      <c r="D54" s="771" t="str">
        <f>D51</f>
        <v>valeur de vente nette rendue (CAD)</v>
      </c>
      <c r="E54" s="771"/>
      <c r="F54" s="771"/>
      <c r="G54" s="138">
        <f t="shared" ref="G54:K54" si="12">G48+G51</f>
        <v>0</v>
      </c>
      <c r="H54" s="138">
        <f t="shared" si="12"/>
        <v>0</v>
      </c>
      <c r="I54" s="138">
        <f t="shared" si="12"/>
        <v>0</v>
      </c>
      <c r="J54" s="138">
        <f t="shared" si="12"/>
        <v>0</v>
      </c>
      <c r="K54" s="138">
        <f t="shared" si="12"/>
        <v>0</v>
      </c>
      <c r="L54" s="71"/>
      <c r="M54" s="10"/>
    </row>
    <row r="55" spans="1:16" x14ac:dyDescent="0.3">
      <c r="B55" s="596"/>
      <c r="C55" s="597"/>
      <c r="D55" s="771" t="str">
        <f>D52</f>
        <v>$ / tonne</v>
      </c>
      <c r="E55" s="771"/>
      <c r="F55" s="771"/>
      <c r="G55" s="288" t="str">
        <f>IF(G53=0,"-",G54/G53)</f>
        <v>-</v>
      </c>
      <c r="H55" s="288" t="str">
        <f>IF(H53=0,"-",H54/H53)</f>
        <v>-</v>
      </c>
      <c r="I55" s="288" t="str">
        <f t="shared" ref="I55:K55" si="13">IF(I53=0,"-",I54/I53)</f>
        <v>-</v>
      </c>
      <c r="J55" s="288" t="str">
        <f t="shared" si="13"/>
        <v>-</v>
      </c>
      <c r="K55" s="288" t="str">
        <f t="shared" si="13"/>
        <v>-</v>
      </c>
      <c r="L55" s="71"/>
      <c r="M55" s="10"/>
    </row>
    <row r="56" spans="1:16" x14ac:dyDescent="0.3">
      <c r="B56" s="135"/>
      <c r="C56" s="136"/>
      <c r="D56" s="136"/>
      <c r="E56" s="136"/>
      <c r="F56" s="136"/>
      <c r="G56" s="36"/>
      <c r="H56" s="36"/>
      <c r="I56" s="36"/>
      <c r="J56" s="36"/>
      <c r="K56" s="36"/>
      <c r="L56" s="17"/>
      <c r="M56" s="10"/>
    </row>
    <row r="57" spans="1:16" x14ac:dyDescent="0.3">
      <c r="B57" s="737" t="str">
        <f>IF(Intro!$G$20="English",O57,P57)</f>
        <v>Non finis (les boulets verts)</v>
      </c>
      <c r="C57" s="738"/>
      <c r="D57" s="738"/>
      <c r="E57" s="738"/>
      <c r="F57" s="739"/>
      <c r="G57" s="266">
        <f>G41</f>
        <v>2023</v>
      </c>
      <c r="H57" s="266">
        <f>H41</f>
        <v>2024</v>
      </c>
      <c r="I57" s="266">
        <f t="shared" ref="I57:K57" si="14">I41</f>
        <v>2025</v>
      </c>
      <c r="J57" s="266" t="str">
        <f t="shared" si="14"/>
        <v>janv.-mars 2025</v>
      </c>
      <c r="K57" s="266" t="str">
        <f t="shared" si="14"/>
        <v>janv.-mars 2026</v>
      </c>
      <c r="L57" s="71"/>
      <c r="M57" s="10"/>
      <c r="O57" s="18" t="str">
        <f>Variables!B72</f>
        <v>Unfinished (Green Balls)</v>
      </c>
      <c r="P57" s="18" t="str">
        <f>Variables!C72</f>
        <v>Non finis (les boulets verts)</v>
      </c>
    </row>
    <row r="58" spans="1:16" s="262" customFormat="1" x14ac:dyDescent="0.3">
      <c r="A58" s="32"/>
      <c r="B58" s="740" t="str">
        <f>IF(Intro!$G$20="English",O58,P58)</f>
        <v>Importations au Canada</v>
      </c>
      <c r="C58" s="741"/>
      <c r="D58" s="741"/>
      <c r="E58" s="741"/>
      <c r="F58" s="741"/>
      <c r="G58" s="741"/>
      <c r="H58" s="741"/>
      <c r="I58" s="741"/>
      <c r="J58" s="741"/>
      <c r="K58" s="741"/>
      <c r="L58" s="71"/>
      <c r="O58" s="26" t="s">
        <v>233</v>
      </c>
      <c r="P58" s="262" t="s">
        <v>234</v>
      </c>
    </row>
    <row r="59" spans="1:16" x14ac:dyDescent="0.3">
      <c r="B59" s="733" t="str">
        <f>IF(Intro!$G$20="English",O59,P59)</f>
        <v>Importations</v>
      </c>
      <c r="C59" s="734"/>
      <c r="D59" s="744" t="str">
        <f>IF(Intro!$G$20="English",Variables!$B$23,Variables!$C$23)</f>
        <v>tonnes</v>
      </c>
      <c r="E59" s="744"/>
      <c r="F59" s="744"/>
      <c r="G59" s="137"/>
      <c r="H59" s="137"/>
      <c r="I59" s="137"/>
      <c r="J59" s="137"/>
      <c r="K59" s="131"/>
      <c r="L59" s="71"/>
      <c r="M59" s="10"/>
      <c r="O59" s="10" t="s">
        <v>91</v>
      </c>
      <c r="P59" s="10" t="s">
        <v>169</v>
      </c>
    </row>
    <row r="60" spans="1:16" x14ac:dyDescent="0.3">
      <c r="B60" s="733"/>
      <c r="C60" s="734"/>
      <c r="D60" s="744" t="str">
        <f>IF(Intro!$G$20="English",O60,P60)</f>
        <v>valeur d'achat nette rendue (CAD)</v>
      </c>
      <c r="E60" s="744"/>
      <c r="F60" s="744"/>
      <c r="G60" s="137"/>
      <c r="H60" s="137"/>
      <c r="I60" s="137"/>
      <c r="J60" s="137"/>
      <c r="K60" s="131"/>
      <c r="L60" s="71"/>
      <c r="M60" s="10"/>
      <c r="O60" s="10" t="s">
        <v>342</v>
      </c>
      <c r="P60" s="10" t="s">
        <v>341</v>
      </c>
    </row>
    <row r="61" spans="1:16" x14ac:dyDescent="0.3">
      <c r="B61" s="733"/>
      <c r="C61" s="734"/>
      <c r="D61" s="744" t="str">
        <f>"$ / "&amp;IF(Intro!$G$20="English",Variables!$B$24,Variables!$C$24)</f>
        <v>$ / tonne</v>
      </c>
      <c r="E61" s="744"/>
      <c r="F61" s="744"/>
      <c r="G61" s="288" t="str">
        <f>IF(G59=0,"-",G60/G59)</f>
        <v>-</v>
      </c>
      <c r="H61" s="288" t="str">
        <f>IF(H59=0,"-",H60/H59)</f>
        <v>-</v>
      </c>
      <c r="I61" s="288" t="str">
        <f t="shared" ref="I61:K61" si="15">IF(I59=0,"-",I60/I59)</f>
        <v>-</v>
      </c>
      <c r="J61" s="288" t="str">
        <f t="shared" si="15"/>
        <v>-</v>
      </c>
      <c r="K61" s="288" t="str">
        <f t="shared" si="15"/>
        <v>-</v>
      </c>
      <c r="L61" s="71"/>
      <c r="M61" s="10"/>
    </row>
    <row r="62" spans="1:16" s="262" customFormat="1" x14ac:dyDescent="0.3">
      <c r="A62" s="32"/>
      <c r="B62" s="742" t="str">
        <f>IF(Intro!$G$20="English",O62,P62)</f>
        <v>Ventes au Canada</v>
      </c>
      <c r="C62" s="743"/>
      <c r="D62" s="743"/>
      <c r="E62" s="743"/>
      <c r="F62" s="743"/>
      <c r="G62" s="743"/>
      <c r="H62" s="743"/>
      <c r="I62" s="743"/>
      <c r="J62" s="743"/>
      <c r="K62" s="743"/>
      <c r="L62" s="71"/>
      <c r="O62" s="26" t="s">
        <v>235</v>
      </c>
      <c r="P62" s="262" t="s">
        <v>236</v>
      </c>
    </row>
    <row r="63" spans="1:16" x14ac:dyDescent="0.3">
      <c r="B63" s="540" t="str">
        <f>IF(Intro!$G$20="English",O63,P63)</f>
        <v>Ventes aux utilisateurs finals au Canada</v>
      </c>
      <c r="C63" s="541"/>
      <c r="D63" s="744" t="str">
        <f>D59</f>
        <v>tonnes</v>
      </c>
      <c r="E63" s="744"/>
      <c r="F63" s="744"/>
      <c r="G63" s="137"/>
      <c r="H63" s="137"/>
      <c r="I63" s="137"/>
      <c r="J63" s="137"/>
      <c r="K63" s="131"/>
      <c r="L63" s="71"/>
      <c r="M63" s="10"/>
      <c r="O63" s="10" t="str">
        <f>"Sales to "&amp;Variables!$B$26&amp;" in Canada"</f>
        <v>Sales to end users in Canada</v>
      </c>
      <c r="P63" s="10" t="str">
        <f>"Ventes aux "&amp;Variables!$C$26&amp;" au Canada"</f>
        <v>Ventes aux utilisateurs finals au Canada</v>
      </c>
    </row>
    <row r="64" spans="1:16" x14ac:dyDescent="0.3">
      <c r="B64" s="540"/>
      <c r="C64" s="541"/>
      <c r="D64" s="744" t="str">
        <f>IF(Intro!$G$20="English",O64,P64)</f>
        <v>valeur de vente nette rendue (CAD)</v>
      </c>
      <c r="E64" s="744"/>
      <c r="F64" s="744"/>
      <c r="G64" s="137"/>
      <c r="H64" s="137"/>
      <c r="I64" s="137"/>
      <c r="J64" s="137"/>
      <c r="K64" s="131"/>
      <c r="L64" s="71"/>
      <c r="M64" s="10"/>
      <c r="O64" s="10" t="s">
        <v>344</v>
      </c>
      <c r="P64" s="10" t="s">
        <v>343</v>
      </c>
    </row>
    <row r="65" spans="1:16" ht="15" thickBot="1" x14ac:dyDescent="0.35">
      <c r="B65" s="752"/>
      <c r="C65" s="753"/>
      <c r="D65" s="769" t="str">
        <f>D61</f>
        <v>$ / tonne</v>
      </c>
      <c r="E65" s="769"/>
      <c r="F65" s="769"/>
      <c r="G65" s="288" t="str">
        <f>IF(G63=0,"-",G64/G63)</f>
        <v>-</v>
      </c>
      <c r="H65" s="288" t="str">
        <f>IF(H63=0,"-",H64/H63)</f>
        <v>-</v>
      </c>
      <c r="I65" s="288" t="str">
        <f t="shared" ref="I65:K65" si="16">IF(I63=0,"-",I64/I63)</f>
        <v>-</v>
      </c>
      <c r="J65" s="288" t="str">
        <f t="shared" si="16"/>
        <v>-</v>
      </c>
      <c r="K65" s="288" t="str">
        <f t="shared" si="16"/>
        <v>-</v>
      </c>
      <c r="L65" s="71"/>
      <c r="M65" s="10"/>
    </row>
    <row r="66" spans="1:16" x14ac:dyDescent="0.3">
      <c r="B66" s="754" t="str">
        <f>IF(Intro!$G$20="English",O66,P66)</f>
        <v>Ventes aux autre au Canada</v>
      </c>
      <c r="C66" s="755"/>
      <c r="D66" s="770" t="str">
        <f t="shared" ref="D66:D68" si="17">D63</f>
        <v>tonnes</v>
      </c>
      <c r="E66" s="770"/>
      <c r="F66" s="770"/>
      <c r="G66" s="137"/>
      <c r="H66" s="137"/>
      <c r="I66" s="137"/>
      <c r="J66" s="137"/>
      <c r="K66" s="131"/>
      <c r="L66" s="71"/>
      <c r="M66" s="10"/>
      <c r="O66" s="10" t="str">
        <f>"Sales to "&amp;Variables!$B$27&amp;" in Canada"</f>
        <v>Sales to other in Canada</v>
      </c>
      <c r="P66" s="10" t="str">
        <f>"Ventes aux "&amp;Variables!$C$27&amp;" au Canada"</f>
        <v>Ventes aux autre au Canada</v>
      </c>
    </row>
    <row r="67" spans="1:16" x14ac:dyDescent="0.3">
      <c r="B67" s="540"/>
      <c r="C67" s="541"/>
      <c r="D67" s="744" t="str">
        <f t="shared" si="17"/>
        <v>valeur de vente nette rendue (CAD)</v>
      </c>
      <c r="E67" s="744"/>
      <c r="F67" s="744"/>
      <c r="G67" s="137"/>
      <c r="H67" s="137"/>
      <c r="I67" s="137"/>
      <c r="J67" s="137"/>
      <c r="K67" s="131"/>
      <c r="L67" s="71"/>
      <c r="M67" s="10"/>
    </row>
    <row r="68" spans="1:16" ht="15" thickBot="1" x14ac:dyDescent="0.35">
      <c r="B68" s="752"/>
      <c r="C68" s="753"/>
      <c r="D68" s="769" t="str">
        <f t="shared" si="17"/>
        <v>$ / tonne</v>
      </c>
      <c r="E68" s="769"/>
      <c r="F68" s="769"/>
      <c r="G68" s="288" t="str">
        <f>IF(G66=0,"-",G67/G66)</f>
        <v>-</v>
      </c>
      <c r="H68" s="288" t="str">
        <f>IF(H66=0,"-",H67/H66)</f>
        <v>-</v>
      </c>
      <c r="I68" s="288" t="str">
        <f t="shared" ref="I68:K68" si="18">IF(I66=0,"-",I67/I66)</f>
        <v>-</v>
      </c>
      <c r="J68" s="288" t="str">
        <f t="shared" si="18"/>
        <v>-</v>
      </c>
      <c r="K68" s="288" t="str">
        <f t="shared" si="18"/>
        <v>-</v>
      </c>
      <c r="L68" s="71"/>
      <c r="M68" s="10"/>
    </row>
    <row r="69" spans="1:16" x14ac:dyDescent="0.3">
      <c r="B69" s="607" t="str">
        <f>IF(Intro!$G$20="English",O69,P69)</f>
        <v>Ventes totales au Canada</v>
      </c>
      <c r="C69" s="608"/>
      <c r="D69" s="749" t="str">
        <f>D66</f>
        <v>tonnes</v>
      </c>
      <c r="E69" s="749"/>
      <c r="F69" s="749"/>
      <c r="G69" s="139">
        <f t="shared" ref="G69:K69" si="19">G63+G66</f>
        <v>0</v>
      </c>
      <c r="H69" s="139">
        <f t="shared" si="19"/>
        <v>0</v>
      </c>
      <c r="I69" s="139">
        <f t="shared" si="19"/>
        <v>0</v>
      </c>
      <c r="J69" s="139">
        <f t="shared" si="19"/>
        <v>0</v>
      </c>
      <c r="K69" s="139">
        <f t="shared" si="19"/>
        <v>0</v>
      </c>
      <c r="L69" s="71"/>
      <c r="M69" s="10"/>
      <c r="O69" s="10" t="s">
        <v>345</v>
      </c>
      <c r="P69" s="10" t="s">
        <v>346</v>
      </c>
    </row>
    <row r="70" spans="1:16" x14ac:dyDescent="0.3">
      <c r="B70" s="596"/>
      <c r="C70" s="597"/>
      <c r="D70" s="771" t="str">
        <f>D67</f>
        <v>valeur de vente nette rendue (CAD)</v>
      </c>
      <c r="E70" s="771"/>
      <c r="F70" s="771"/>
      <c r="G70" s="138">
        <f t="shared" ref="G70:K70" si="20">G64+G67</f>
        <v>0</v>
      </c>
      <c r="H70" s="138">
        <f t="shared" si="20"/>
        <v>0</v>
      </c>
      <c r="I70" s="138">
        <f t="shared" si="20"/>
        <v>0</v>
      </c>
      <c r="J70" s="138">
        <f t="shared" si="20"/>
        <v>0</v>
      </c>
      <c r="K70" s="138">
        <f t="shared" si="20"/>
        <v>0</v>
      </c>
      <c r="L70" s="71"/>
      <c r="M70" s="10"/>
    </row>
    <row r="71" spans="1:16" x14ac:dyDescent="0.3">
      <c r="B71" s="596"/>
      <c r="C71" s="597"/>
      <c r="D71" s="771" t="str">
        <f>D68</f>
        <v>$ / tonne</v>
      </c>
      <c r="E71" s="771"/>
      <c r="F71" s="771"/>
      <c r="G71" s="288" t="str">
        <f>IF(G69=0,"-",G70/G69)</f>
        <v>-</v>
      </c>
      <c r="H71" s="288" t="str">
        <f>IF(H69=0,"-",H70/H69)</f>
        <v>-</v>
      </c>
      <c r="I71" s="288" t="str">
        <f t="shared" ref="I71:K71" si="21">IF(I69=0,"-",I70/I69)</f>
        <v>-</v>
      </c>
      <c r="J71" s="288" t="str">
        <f t="shared" si="21"/>
        <v>-</v>
      </c>
      <c r="K71" s="288" t="str">
        <f t="shared" si="21"/>
        <v>-</v>
      </c>
      <c r="L71" s="71"/>
      <c r="M71" s="10"/>
    </row>
    <row r="72" spans="1:16" hidden="1" x14ac:dyDescent="0.3">
      <c r="B72" s="135"/>
      <c r="C72" s="136"/>
      <c r="D72" s="136"/>
      <c r="E72" s="136"/>
      <c r="F72" s="136"/>
      <c r="G72" s="36"/>
      <c r="H72" s="36"/>
      <c r="I72" s="36"/>
      <c r="J72" s="36"/>
      <c r="K72" s="36"/>
      <c r="L72" s="17"/>
      <c r="M72" s="10"/>
    </row>
    <row r="73" spans="1:16" hidden="1" x14ac:dyDescent="0.3">
      <c r="B73" s="135"/>
      <c r="C73" s="136"/>
      <c r="D73" s="136"/>
      <c r="E73" s="136"/>
      <c r="F73" s="136"/>
      <c r="G73" s="266">
        <f>G57</f>
        <v>2023</v>
      </c>
      <c r="H73" s="266">
        <f>H57</f>
        <v>2024</v>
      </c>
      <c r="I73" s="266">
        <f t="shared" ref="I73:K73" si="22">I57</f>
        <v>2025</v>
      </c>
      <c r="J73" s="266" t="str">
        <f t="shared" si="22"/>
        <v>janv.-mars 2025</v>
      </c>
      <c r="K73" s="266" t="str">
        <f t="shared" si="22"/>
        <v>janv.-mars 2026</v>
      </c>
      <c r="L73" s="71"/>
      <c r="M73" s="10"/>
      <c r="O73" s="18"/>
    </row>
    <row r="74" spans="1:16" s="262" customFormat="1" hidden="1" x14ac:dyDescent="0.3">
      <c r="A74" s="32"/>
      <c r="B74" s="740" t="str">
        <f>IF(Intro!$G$20="English",O74,P74)</f>
        <v>Importations au Canada</v>
      </c>
      <c r="C74" s="741"/>
      <c r="D74" s="741"/>
      <c r="E74" s="741"/>
      <c r="F74" s="741"/>
      <c r="G74" s="741"/>
      <c r="H74" s="741"/>
      <c r="I74" s="741"/>
      <c r="J74" s="741"/>
      <c r="K74" s="741"/>
      <c r="L74" s="71"/>
      <c r="O74" s="26" t="s">
        <v>233</v>
      </c>
      <c r="P74" s="262" t="s">
        <v>234</v>
      </c>
    </row>
    <row r="75" spans="1:16" hidden="1" x14ac:dyDescent="0.3">
      <c r="B75" s="733" t="str">
        <f>IF(Intro!$G$20="English",O75,P75)</f>
        <v>Importations</v>
      </c>
      <c r="C75" s="734"/>
      <c r="D75" s="744" t="str">
        <f>IF(Intro!$G$20="English",Variables!$B$23,Variables!$C$23)</f>
        <v>tonnes</v>
      </c>
      <c r="E75" s="744"/>
      <c r="F75" s="744"/>
      <c r="G75" s="137"/>
      <c r="H75" s="137"/>
      <c r="I75" s="137"/>
      <c r="J75" s="137"/>
      <c r="K75" s="131"/>
      <c r="L75" s="71"/>
      <c r="M75" s="10"/>
      <c r="O75" s="10" t="s">
        <v>91</v>
      </c>
      <c r="P75" s="10" t="s">
        <v>169</v>
      </c>
    </row>
    <row r="76" spans="1:16" hidden="1" x14ac:dyDescent="0.3">
      <c r="B76" s="733"/>
      <c r="C76" s="734"/>
      <c r="D76" s="744" t="str">
        <f>IF(Intro!$G$20="English",O76,P76)</f>
        <v>valeur d'achat nette rendue (CAD)</v>
      </c>
      <c r="E76" s="744"/>
      <c r="F76" s="744"/>
      <c r="G76" s="137"/>
      <c r="H76" s="137"/>
      <c r="I76" s="137"/>
      <c r="J76" s="137"/>
      <c r="K76" s="131"/>
      <c r="L76" s="71"/>
      <c r="M76" s="10"/>
      <c r="O76" s="10" t="s">
        <v>342</v>
      </c>
      <c r="P76" s="10" t="s">
        <v>341</v>
      </c>
    </row>
    <row r="77" spans="1:16" hidden="1" x14ac:dyDescent="0.3">
      <c r="B77" s="733"/>
      <c r="C77" s="734"/>
      <c r="D77" s="744" t="str">
        <f>"$ / "&amp;IF(Intro!$G$20="English",Variables!$B$24,Variables!$C$24)</f>
        <v>$ / tonne</v>
      </c>
      <c r="E77" s="744"/>
      <c r="F77" s="744"/>
      <c r="G77" s="156" t="str">
        <f>IF(G75=0,"-",G76/G75)</f>
        <v>-</v>
      </c>
      <c r="H77" s="156" t="str">
        <f>IF(H75=0,"-",H76/H75)</f>
        <v>-</v>
      </c>
      <c r="I77" s="156" t="str">
        <f t="shared" ref="I77:K77" si="23">IF(I75=0,"-",I76/I75)</f>
        <v>-</v>
      </c>
      <c r="J77" s="156" t="str">
        <f t="shared" si="23"/>
        <v>-</v>
      </c>
      <c r="K77" s="156" t="str">
        <f t="shared" si="23"/>
        <v>-</v>
      </c>
      <c r="L77" s="71"/>
      <c r="M77" s="10"/>
    </row>
    <row r="78" spans="1:16" s="262" customFormat="1" hidden="1" x14ac:dyDescent="0.3">
      <c r="A78" s="32"/>
      <c r="B78" s="742" t="str">
        <f>IF(Intro!$G$20="English",O78,P78)</f>
        <v>Ventes au Canada</v>
      </c>
      <c r="C78" s="743"/>
      <c r="D78" s="743"/>
      <c r="E78" s="743"/>
      <c r="F78" s="743"/>
      <c r="G78" s="743"/>
      <c r="H78" s="743"/>
      <c r="I78" s="743"/>
      <c r="J78" s="743"/>
      <c r="K78" s="743"/>
      <c r="L78" s="71"/>
      <c r="O78" s="26" t="s">
        <v>235</v>
      </c>
      <c r="P78" s="262" t="s">
        <v>236</v>
      </c>
    </row>
    <row r="79" spans="1:16" hidden="1" x14ac:dyDescent="0.3">
      <c r="B79" s="540" t="str">
        <f>IF(Intro!$G$20="English",O79,P79)</f>
        <v>Ventes aux utilisateurs finals au Canada</v>
      </c>
      <c r="C79" s="541"/>
      <c r="D79" s="744" t="str">
        <f>D75</f>
        <v>tonnes</v>
      </c>
      <c r="E79" s="744"/>
      <c r="F79" s="744"/>
      <c r="G79" s="137"/>
      <c r="H79" s="137"/>
      <c r="I79" s="137"/>
      <c r="J79" s="137"/>
      <c r="K79" s="131"/>
      <c r="L79" s="71"/>
      <c r="M79" s="10"/>
      <c r="O79" s="10" t="str">
        <f>"Sales to "&amp;Variables!$B$26&amp;" in Canada"</f>
        <v>Sales to end users in Canada</v>
      </c>
      <c r="P79" s="10" t="str">
        <f>"Ventes aux "&amp;Variables!$C$26&amp;" au Canada"</f>
        <v>Ventes aux utilisateurs finals au Canada</v>
      </c>
    </row>
    <row r="80" spans="1:16" hidden="1" x14ac:dyDescent="0.3">
      <c r="B80" s="540"/>
      <c r="C80" s="541"/>
      <c r="D80" s="744" t="str">
        <f>IF(Intro!$G$20="English",O80,P80)</f>
        <v>valeur de vente nette rendue (CAD)</v>
      </c>
      <c r="E80" s="744"/>
      <c r="F80" s="744"/>
      <c r="G80" s="137"/>
      <c r="H80" s="137"/>
      <c r="I80" s="137"/>
      <c r="J80" s="137"/>
      <c r="K80" s="131"/>
      <c r="L80" s="71"/>
      <c r="M80" s="10"/>
      <c r="O80" s="10" t="s">
        <v>344</v>
      </c>
      <c r="P80" s="10" t="s">
        <v>343</v>
      </c>
    </row>
    <row r="81" spans="1:16" ht="15" hidden="1" thickBot="1" x14ac:dyDescent="0.35">
      <c r="B81" s="752"/>
      <c r="C81" s="753"/>
      <c r="D81" s="769" t="str">
        <f>D77</f>
        <v>$ / tonne</v>
      </c>
      <c r="E81" s="769"/>
      <c r="F81" s="769"/>
      <c r="G81" s="156" t="str">
        <f>IF(G79=0,"-",G80/G79)</f>
        <v>-</v>
      </c>
      <c r="H81" s="156" t="str">
        <f>IF(H79=0,"-",H80/H79)</f>
        <v>-</v>
      </c>
      <c r="I81" s="156" t="str">
        <f t="shared" ref="I81:K81" si="24">IF(I79=0,"-",I80/I79)</f>
        <v>-</v>
      </c>
      <c r="J81" s="156" t="str">
        <f t="shared" si="24"/>
        <v>-</v>
      </c>
      <c r="K81" s="156" t="str">
        <f t="shared" si="24"/>
        <v>-</v>
      </c>
      <c r="L81" s="71"/>
      <c r="M81" s="10"/>
    </row>
    <row r="82" spans="1:16" hidden="1" x14ac:dyDescent="0.3">
      <c r="B82" s="754" t="str">
        <f>IF(Intro!$G$20="English",O82,P82)</f>
        <v>Ventes aux autre au Canada</v>
      </c>
      <c r="C82" s="755"/>
      <c r="D82" s="770" t="str">
        <f t="shared" ref="D82:D84" si="25">D79</f>
        <v>tonnes</v>
      </c>
      <c r="E82" s="770"/>
      <c r="F82" s="770"/>
      <c r="G82" s="137"/>
      <c r="H82" s="137"/>
      <c r="I82" s="137"/>
      <c r="J82" s="137"/>
      <c r="K82" s="131"/>
      <c r="L82" s="71"/>
      <c r="M82" s="10"/>
      <c r="O82" s="10" t="str">
        <f>"Sales to "&amp;Variables!$B$27&amp;" in Canada"</f>
        <v>Sales to other in Canada</v>
      </c>
      <c r="P82" s="10" t="str">
        <f>"Ventes aux "&amp;Variables!$C$27&amp;" au Canada"</f>
        <v>Ventes aux autre au Canada</v>
      </c>
    </row>
    <row r="83" spans="1:16" hidden="1" x14ac:dyDescent="0.3">
      <c r="B83" s="540"/>
      <c r="C83" s="541"/>
      <c r="D83" s="744" t="str">
        <f t="shared" si="25"/>
        <v>valeur de vente nette rendue (CAD)</v>
      </c>
      <c r="E83" s="744"/>
      <c r="F83" s="744"/>
      <c r="G83" s="137"/>
      <c r="H83" s="137"/>
      <c r="I83" s="137"/>
      <c r="J83" s="137"/>
      <c r="K83" s="131"/>
      <c r="L83" s="71"/>
      <c r="M83" s="10"/>
    </row>
    <row r="84" spans="1:16" ht="15" hidden="1" thickBot="1" x14ac:dyDescent="0.35">
      <c r="B84" s="752"/>
      <c r="C84" s="753"/>
      <c r="D84" s="769" t="str">
        <f t="shared" si="25"/>
        <v>$ / tonne</v>
      </c>
      <c r="E84" s="769"/>
      <c r="F84" s="769"/>
      <c r="G84" s="156" t="str">
        <f>IF(G82=0,"-",G83/G82)</f>
        <v>-</v>
      </c>
      <c r="H84" s="156" t="str">
        <f>IF(H82=0,"-",H83/H82)</f>
        <v>-</v>
      </c>
      <c r="I84" s="156" t="str">
        <f t="shared" ref="I84:K84" si="26">IF(I82=0,"-",I83/I82)</f>
        <v>-</v>
      </c>
      <c r="J84" s="156" t="str">
        <f t="shared" si="26"/>
        <v>-</v>
      </c>
      <c r="K84" s="156" t="str">
        <f t="shared" si="26"/>
        <v>-</v>
      </c>
      <c r="L84" s="71"/>
      <c r="M84" s="10"/>
    </row>
    <row r="85" spans="1:16" hidden="1" x14ac:dyDescent="0.3">
      <c r="B85" s="607" t="str">
        <f>IF(Intro!$G$20="English",O85,P85)</f>
        <v>Ventes totales au Canada</v>
      </c>
      <c r="C85" s="608"/>
      <c r="D85" s="749" t="str">
        <f>D82</f>
        <v>tonnes</v>
      </c>
      <c r="E85" s="749"/>
      <c r="F85" s="749"/>
      <c r="G85" s="139">
        <f t="shared" ref="G85:K85" si="27">G79+G82</f>
        <v>0</v>
      </c>
      <c r="H85" s="139">
        <f t="shared" si="27"/>
        <v>0</v>
      </c>
      <c r="I85" s="139">
        <f t="shared" si="27"/>
        <v>0</v>
      </c>
      <c r="J85" s="139">
        <f t="shared" si="27"/>
        <v>0</v>
      </c>
      <c r="K85" s="139">
        <f t="shared" si="27"/>
        <v>0</v>
      </c>
      <c r="L85" s="71"/>
      <c r="M85" s="10"/>
      <c r="O85" s="10" t="s">
        <v>345</v>
      </c>
      <c r="P85" s="10" t="s">
        <v>346</v>
      </c>
    </row>
    <row r="86" spans="1:16" hidden="1" x14ac:dyDescent="0.3">
      <c r="B86" s="596"/>
      <c r="C86" s="597"/>
      <c r="D86" s="771" t="str">
        <f>D83</f>
        <v>valeur de vente nette rendue (CAD)</v>
      </c>
      <c r="E86" s="771"/>
      <c r="F86" s="771"/>
      <c r="G86" s="138">
        <f t="shared" ref="G86:K86" si="28">G80+G83</f>
        <v>0</v>
      </c>
      <c r="H86" s="138">
        <f t="shared" si="28"/>
        <v>0</v>
      </c>
      <c r="I86" s="138">
        <f t="shared" si="28"/>
        <v>0</v>
      </c>
      <c r="J86" s="138">
        <f t="shared" si="28"/>
        <v>0</v>
      </c>
      <c r="K86" s="138">
        <f t="shared" si="28"/>
        <v>0</v>
      </c>
      <c r="L86" s="71"/>
      <c r="M86" s="10"/>
    </row>
    <row r="87" spans="1:16" hidden="1" x14ac:dyDescent="0.3">
      <c r="B87" s="596"/>
      <c r="C87" s="597"/>
      <c r="D87" s="771" t="str">
        <f>D84</f>
        <v>$ / tonne</v>
      </c>
      <c r="E87" s="771"/>
      <c r="F87" s="771"/>
      <c r="G87" s="156" t="str">
        <f>IF(G85=0,"-",G86/G85)</f>
        <v>-</v>
      </c>
      <c r="H87" s="156" t="str">
        <f>IF(H85=0,"-",H86/H85)</f>
        <v>-</v>
      </c>
      <c r="I87" s="156" t="str">
        <f>IF(I85=0,"-",I86/I85)</f>
        <v>-</v>
      </c>
      <c r="J87" s="156" t="str">
        <f t="shared" ref="J87:K87" si="29">IF(J85=0,"-",J86/J85)</f>
        <v>-</v>
      </c>
      <c r="K87" s="156" t="str">
        <f t="shared" si="29"/>
        <v>-</v>
      </c>
      <c r="L87" s="71"/>
      <c r="M87" s="10"/>
    </row>
    <row r="88" spans="1:16" hidden="1" x14ac:dyDescent="0.3">
      <c r="B88" s="72"/>
      <c r="C88" s="84"/>
      <c r="D88" s="84"/>
      <c r="E88" s="84"/>
      <c r="F88" s="84"/>
      <c r="G88" s="84"/>
      <c r="H88" s="84"/>
      <c r="I88" s="84"/>
      <c r="J88" s="84"/>
      <c r="K88" s="84"/>
      <c r="L88" s="85"/>
      <c r="M88" s="10"/>
    </row>
    <row r="89" spans="1:16" s="262" customFormat="1" x14ac:dyDescent="0.3">
      <c r="A89" s="7"/>
      <c r="B89" s="263"/>
      <c r="C89" s="263"/>
      <c r="D89" s="90"/>
      <c r="E89" s="261"/>
      <c r="F89" s="261"/>
      <c r="G89" s="261"/>
      <c r="H89" s="261"/>
      <c r="I89" s="261"/>
      <c r="J89" s="261"/>
      <c r="K89" s="261"/>
      <c r="L89" s="261"/>
      <c r="M89" s="73"/>
    </row>
    <row r="90" spans="1:16" x14ac:dyDescent="0.3">
      <c r="B90" s="506" t="str">
        <f>IF(Intro!$G$20="English",O90,P90)</f>
        <v>VENTES AU CANADA D'IMPORTATIONS À VOS CINQ PLUS IMPORTANTS CLIENTS</v>
      </c>
      <c r="C90" s="507"/>
      <c r="D90" s="507"/>
      <c r="E90" s="507"/>
      <c r="F90" s="507"/>
      <c r="G90" s="507"/>
      <c r="H90" s="507"/>
      <c r="I90" s="507"/>
      <c r="J90" s="507"/>
      <c r="K90" s="507"/>
      <c r="L90" s="508"/>
      <c r="M90" s="10"/>
      <c r="O90" s="107" t="s">
        <v>334</v>
      </c>
      <c r="P90" s="107" t="s">
        <v>433</v>
      </c>
    </row>
    <row r="91" spans="1:16" s="262" customFormat="1" x14ac:dyDescent="0.3">
      <c r="A91" s="7"/>
      <c r="B91" s="647" t="s">
        <v>15</v>
      </c>
      <c r="C91" s="648"/>
      <c r="D91" s="648"/>
      <c r="E91" s="648"/>
      <c r="F91" s="648"/>
      <c r="G91" s="648"/>
      <c r="H91" s="648"/>
      <c r="I91" s="648"/>
      <c r="J91" s="648"/>
      <c r="K91" s="648"/>
      <c r="L91" s="649"/>
      <c r="M91" s="73"/>
      <c r="O91" s="10"/>
    </row>
    <row r="92" spans="1:16" x14ac:dyDescent="0.3">
      <c r="B92" s="16"/>
      <c r="C92" s="35"/>
      <c r="D92" s="35"/>
      <c r="E92" s="36"/>
      <c r="F92" s="36"/>
      <c r="G92" s="36"/>
      <c r="H92" s="36"/>
      <c r="I92" s="36"/>
      <c r="J92" s="36"/>
      <c r="K92" s="36"/>
      <c r="L92" s="17"/>
      <c r="M92" s="10"/>
    </row>
    <row r="93" spans="1:16" x14ac:dyDescent="0.3">
      <c r="B93" s="503" t="str">
        <f>IF(Intro!$G$20="English",O93,P93)</f>
        <v>Déclarez le volume et la valeur des ventes d'importations au Canada pour chaque compte indiqué ci-dessous :</v>
      </c>
      <c r="C93" s="504"/>
      <c r="D93" s="504"/>
      <c r="E93" s="504"/>
      <c r="F93" s="504"/>
      <c r="G93" s="504"/>
      <c r="H93" s="504"/>
      <c r="I93" s="504"/>
      <c r="J93" s="504"/>
      <c r="K93" s="504"/>
      <c r="L93" s="505"/>
      <c r="M93" s="10"/>
      <c r="O93" s="18" t="s">
        <v>171</v>
      </c>
      <c r="P93" s="10" t="s">
        <v>172</v>
      </c>
    </row>
    <row r="94" spans="1:16" x14ac:dyDescent="0.3">
      <c r="B94" s="503" t="str">
        <f>Pro!B22</f>
        <v>Note - Ne répondez à cette question que si votre entreprise a vendu les marchandises du 1er janvier 2023 au 31 mars 2026.</v>
      </c>
      <c r="C94" s="504"/>
      <c r="D94" s="504"/>
      <c r="E94" s="504"/>
      <c r="F94" s="504"/>
      <c r="G94" s="504"/>
      <c r="H94" s="504"/>
      <c r="I94" s="504"/>
      <c r="J94" s="504"/>
      <c r="K94" s="504"/>
      <c r="L94" s="505"/>
      <c r="M94" s="10"/>
      <c r="O94" s="18"/>
    </row>
    <row r="95" spans="1:16" x14ac:dyDescent="0.3">
      <c r="B95" s="258"/>
      <c r="C95" s="259"/>
      <c r="D95" s="35"/>
      <c r="E95" s="36"/>
      <c r="F95" s="36"/>
      <c r="G95" s="36"/>
      <c r="H95" s="36"/>
      <c r="I95" s="36"/>
      <c r="J95" s="36"/>
      <c r="K95" s="36"/>
      <c r="L95" s="17"/>
      <c r="M95" s="10"/>
      <c r="O95" s="18"/>
    </row>
    <row r="96" spans="1:16" x14ac:dyDescent="0.3">
      <c r="B96" s="779"/>
      <c r="C96" s="780"/>
      <c r="D96" s="781"/>
      <c r="E96" s="264" t="str">
        <f>IF(Intro!$G$20="English","Q","T")&amp;IF(MID(F96,2,1)&lt;&gt;"1",MID(F96,2,1)-1&amp;" - "&amp;MID(F96,6,4),"4 - "&amp;MID(F96,6,4)-1)</f>
        <v>T2 - 2024</v>
      </c>
      <c r="F96" s="264" t="str">
        <f>IF(Intro!$G$20="English","Q","T")&amp;IF(MID(G96,2,1)&lt;&gt;"1",MID(G96,2,1)-1&amp;" - "&amp;MID(G96,6,4),"4 - "&amp;MID(G96,6,4)-1)</f>
        <v>T3 - 2024</v>
      </c>
      <c r="G96" s="264" t="str">
        <f>IF(Intro!$G$20="English","Q","T")&amp;IF(MID(H96,2,1)&lt;&gt;"1",MID(H96,2,1)-1&amp;" - "&amp;MID(H96,6,4),"4 - "&amp;MID(H96,6,4)-1)</f>
        <v>T4 - 2024</v>
      </c>
      <c r="H96" s="264" t="str">
        <f>IF(Intro!$G$20="English","Q","T")&amp;IF(MID(I96,2,1)&lt;&gt;"1",MID(I96,2,1)-1&amp;" - "&amp;MID(I96,6,4),"4 - "&amp;MID(I96,6,4)-1)</f>
        <v>T1 - 2025</v>
      </c>
      <c r="I96" s="264" t="str">
        <f>IF(Intro!$G$20="English","Q","T")&amp;IF(MID(J96,2,1)&lt;&gt;"1",MID(J96,2,1)-1&amp;" - "&amp;MID(J96,6,4),"4 - "&amp;MID(J96,6,4)-1)</f>
        <v>T2 - 2025</v>
      </c>
      <c r="J96" s="264" t="str">
        <f>IF(Intro!$G$20="English","Q","T")&amp;IF(MID(K96,2,1)&lt;&gt;"1",MID(K96,2,1)-1&amp;" - "&amp;MID(K96,6,4),"4 - "&amp;MID(K96,6,4)-1)</f>
        <v>T3 - 2025</v>
      </c>
      <c r="K96" s="264" t="str">
        <f>IF(Intro!$G$20="English","Q","T")&amp;IF(MID(L96,2,1)&lt;&gt;"1",MID(L96,2,1)-1&amp;" - "&amp;MID(L96,6,4),"4 - "&amp;MID(L96,6,4)-1)</f>
        <v>T4 - 2025</v>
      </c>
      <c r="L96" s="265" t="str">
        <f>IF(Intro!$G$20="English",Variables!B29&amp;" - ",Variables!C29&amp;" - ")&amp;Variables!B8</f>
        <v>T1 - 2026</v>
      </c>
      <c r="M96" s="10"/>
      <c r="O96" s="18"/>
    </row>
    <row r="97" spans="2:16" x14ac:dyDescent="0.3">
      <c r="B97" s="766" t="str">
        <f>IF(Intro!$G$20="English",O98,P98)</f>
        <v xml:space="preserve">Client 1 - </v>
      </c>
      <c r="C97" s="767"/>
      <c r="D97" s="767"/>
      <c r="E97" s="767"/>
      <c r="F97" s="767"/>
      <c r="G97" s="767"/>
      <c r="H97" s="767"/>
      <c r="I97" s="767"/>
      <c r="J97" s="767"/>
      <c r="K97" s="767"/>
      <c r="L97" s="768"/>
      <c r="M97" s="10"/>
      <c r="O97" s="18"/>
    </row>
    <row r="98" spans="2:16" x14ac:dyDescent="0.3">
      <c r="B98" s="735" t="str">
        <f>D$31</f>
        <v>tonnes</v>
      </c>
      <c r="C98" s="736"/>
      <c r="D98" s="736"/>
      <c r="E98" s="141"/>
      <c r="F98" s="141"/>
      <c r="G98" s="141"/>
      <c r="H98" s="141"/>
      <c r="I98" s="141"/>
      <c r="J98" s="141"/>
      <c r="K98" s="141"/>
      <c r="L98" s="142"/>
      <c r="M98" s="10"/>
      <c r="O98" s="10" t="str">
        <f>"Account 1 - "&amp;Pro!C119</f>
        <v xml:space="preserve">Account 1 - </v>
      </c>
      <c r="P98" s="10" t="str">
        <f>"Client 1 - "&amp;Pro!C119</f>
        <v xml:space="preserve">Client 1 - </v>
      </c>
    </row>
    <row r="99" spans="2:16" x14ac:dyDescent="0.3">
      <c r="B99" s="735" t="str">
        <f>D$32</f>
        <v>valeur de vente nette rendue (CAD)</v>
      </c>
      <c r="C99" s="736"/>
      <c r="D99" s="736"/>
      <c r="E99" s="141"/>
      <c r="F99" s="141"/>
      <c r="G99" s="141"/>
      <c r="H99" s="141"/>
      <c r="I99" s="141"/>
      <c r="J99" s="141"/>
      <c r="K99" s="141"/>
      <c r="L99" s="142"/>
      <c r="M99" s="10"/>
    </row>
    <row r="100" spans="2:16" x14ac:dyDescent="0.3">
      <c r="B100" s="735" t="str">
        <f>D$33</f>
        <v>$ / tonne</v>
      </c>
      <c r="C100" s="736"/>
      <c r="D100" s="736"/>
      <c r="E100" s="289" t="str">
        <f>IF(E98=0,"-",E99/E98)</f>
        <v>-</v>
      </c>
      <c r="F100" s="289" t="str">
        <f t="shared" ref="F100:L100" si="30">IF(F98=0,"-",F99/F98)</f>
        <v>-</v>
      </c>
      <c r="G100" s="289" t="str">
        <f t="shared" si="30"/>
        <v>-</v>
      </c>
      <c r="H100" s="289" t="str">
        <f t="shared" si="30"/>
        <v>-</v>
      </c>
      <c r="I100" s="289" t="str">
        <f t="shared" si="30"/>
        <v>-</v>
      </c>
      <c r="J100" s="289" t="str">
        <f t="shared" si="30"/>
        <v>-</v>
      </c>
      <c r="K100" s="289" t="str">
        <f t="shared" si="30"/>
        <v>-</v>
      </c>
      <c r="L100" s="290" t="str">
        <f t="shared" si="30"/>
        <v>-</v>
      </c>
      <c r="M100" s="10"/>
    </row>
    <row r="101" spans="2:16" x14ac:dyDescent="0.3">
      <c r="B101" s="766" t="str">
        <f>IF(Intro!$G$20="English",O102,P102)</f>
        <v xml:space="preserve">Client 2 - </v>
      </c>
      <c r="C101" s="767"/>
      <c r="D101" s="767"/>
      <c r="E101" s="767"/>
      <c r="F101" s="767"/>
      <c r="G101" s="767"/>
      <c r="H101" s="767"/>
      <c r="I101" s="767"/>
      <c r="J101" s="767"/>
      <c r="K101" s="767"/>
      <c r="L101" s="768"/>
      <c r="M101" s="10"/>
    </row>
    <row r="102" spans="2:16" x14ac:dyDescent="0.3">
      <c r="B102" s="735" t="str">
        <f>D$31</f>
        <v>tonnes</v>
      </c>
      <c r="C102" s="736"/>
      <c r="D102" s="736"/>
      <c r="E102" s="141"/>
      <c r="F102" s="141"/>
      <c r="G102" s="141"/>
      <c r="H102" s="141"/>
      <c r="I102" s="141"/>
      <c r="J102" s="141"/>
      <c r="K102" s="141"/>
      <c r="L102" s="142"/>
      <c r="M102" s="10"/>
      <c r="O102" s="10" t="str">
        <f>"Account 2 - "&amp;Pro!C120</f>
        <v xml:space="preserve">Account 2 - </v>
      </c>
      <c r="P102" s="10" t="str">
        <f>"Client 2 - "&amp;Pro!C120</f>
        <v xml:space="preserve">Client 2 - </v>
      </c>
    </row>
    <row r="103" spans="2:16" x14ac:dyDescent="0.3">
      <c r="B103" s="735" t="str">
        <f>D$32</f>
        <v>valeur de vente nette rendue (CAD)</v>
      </c>
      <c r="C103" s="736"/>
      <c r="D103" s="736"/>
      <c r="E103" s="141"/>
      <c r="F103" s="141"/>
      <c r="G103" s="141"/>
      <c r="H103" s="141"/>
      <c r="I103" s="141"/>
      <c r="J103" s="141"/>
      <c r="K103" s="141"/>
      <c r="L103" s="142"/>
      <c r="M103" s="10"/>
    </row>
    <row r="104" spans="2:16" x14ac:dyDescent="0.3">
      <c r="B104" s="735" t="str">
        <f>D$33</f>
        <v>$ / tonne</v>
      </c>
      <c r="C104" s="736"/>
      <c r="D104" s="736"/>
      <c r="E104" s="289" t="str">
        <f>IF(E102=0,"-",E103/E102)</f>
        <v>-</v>
      </c>
      <c r="F104" s="289" t="str">
        <f t="shared" ref="F104:L104" si="31">IF(F102=0,"-",F103/F102)</f>
        <v>-</v>
      </c>
      <c r="G104" s="289" t="str">
        <f t="shared" si="31"/>
        <v>-</v>
      </c>
      <c r="H104" s="289" t="str">
        <f t="shared" si="31"/>
        <v>-</v>
      </c>
      <c r="I104" s="289" t="str">
        <f t="shared" si="31"/>
        <v>-</v>
      </c>
      <c r="J104" s="289" t="str">
        <f t="shared" si="31"/>
        <v>-</v>
      </c>
      <c r="K104" s="289" t="str">
        <f t="shared" si="31"/>
        <v>-</v>
      </c>
      <c r="L104" s="290" t="str">
        <f t="shared" si="31"/>
        <v>-</v>
      </c>
      <c r="M104" s="10"/>
    </row>
    <row r="105" spans="2:16" x14ac:dyDescent="0.3">
      <c r="B105" s="766" t="str">
        <f>IF(Intro!$G$20="English",O106,P106)</f>
        <v xml:space="preserve">Client 3 - </v>
      </c>
      <c r="C105" s="767"/>
      <c r="D105" s="767"/>
      <c r="E105" s="767"/>
      <c r="F105" s="767"/>
      <c r="G105" s="767"/>
      <c r="H105" s="767"/>
      <c r="I105" s="767"/>
      <c r="J105" s="767"/>
      <c r="K105" s="767"/>
      <c r="L105" s="768"/>
      <c r="M105" s="10"/>
    </row>
    <row r="106" spans="2:16" x14ac:dyDescent="0.3">
      <c r="B106" s="735" t="str">
        <f>D$31</f>
        <v>tonnes</v>
      </c>
      <c r="C106" s="736"/>
      <c r="D106" s="736"/>
      <c r="E106" s="141"/>
      <c r="F106" s="141"/>
      <c r="G106" s="141"/>
      <c r="H106" s="141"/>
      <c r="I106" s="141"/>
      <c r="J106" s="141"/>
      <c r="K106" s="141"/>
      <c r="L106" s="142"/>
      <c r="M106" s="10"/>
      <c r="O106" s="10" t="str">
        <f>"Account 3 - "&amp;Pro!C121</f>
        <v xml:space="preserve">Account 3 - </v>
      </c>
      <c r="P106" s="10" t="str">
        <f>"Client 3 - "&amp;Pro!C121</f>
        <v xml:space="preserve">Client 3 - </v>
      </c>
    </row>
    <row r="107" spans="2:16" x14ac:dyDescent="0.3">
      <c r="B107" s="735" t="str">
        <f>D$32</f>
        <v>valeur de vente nette rendue (CAD)</v>
      </c>
      <c r="C107" s="736"/>
      <c r="D107" s="736"/>
      <c r="E107" s="141"/>
      <c r="F107" s="141"/>
      <c r="G107" s="141"/>
      <c r="H107" s="141"/>
      <c r="I107" s="141"/>
      <c r="J107" s="141"/>
      <c r="K107" s="141"/>
      <c r="L107" s="142"/>
      <c r="M107" s="10"/>
    </row>
    <row r="108" spans="2:16" x14ac:dyDescent="0.3">
      <c r="B108" s="735" t="str">
        <f>D$33</f>
        <v>$ / tonne</v>
      </c>
      <c r="C108" s="736"/>
      <c r="D108" s="736"/>
      <c r="E108" s="289" t="str">
        <f>IF(E106=0,"-",E107/E106)</f>
        <v>-</v>
      </c>
      <c r="F108" s="289" t="str">
        <f t="shared" ref="F108:L108" si="32">IF(F106=0,"-",F107/F106)</f>
        <v>-</v>
      </c>
      <c r="G108" s="289" t="str">
        <f t="shared" si="32"/>
        <v>-</v>
      </c>
      <c r="H108" s="289" t="str">
        <f t="shared" si="32"/>
        <v>-</v>
      </c>
      <c r="I108" s="289" t="str">
        <f t="shared" si="32"/>
        <v>-</v>
      </c>
      <c r="J108" s="289" t="str">
        <f t="shared" si="32"/>
        <v>-</v>
      </c>
      <c r="K108" s="289" t="str">
        <f t="shared" si="32"/>
        <v>-</v>
      </c>
      <c r="L108" s="290" t="str">
        <f t="shared" si="32"/>
        <v>-</v>
      </c>
      <c r="M108" s="10"/>
    </row>
    <row r="109" spans="2:16" x14ac:dyDescent="0.3">
      <c r="B109" s="766" t="str">
        <f>IF(Intro!$G$20="English",O110,P110)</f>
        <v xml:space="preserve">Client 4 - </v>
      </c>
      <c r="C109" s="767"/>
      <c r="D109" s="767"/>
      <c r="E109" s="767"/>
      <c r="F109" s="767"/>
      <c r="G109" s="767"/>
      <c r="H109" s="767"/>
      <c r="I109" s="767"/>
      <c r="J109" s="767"/>
      <c r="K109" s="767"/>
      <c r="L109" s="768"/>
      <c r="M109" s="10"/>
    </row>
    <row r="110" spans="2:16" x14ac:dyDescent="0.3">
      <c r="B110" s="735" t="str">
        <f>D$31</f>
        <v>tonnes</v>
      </c>
      <c r="C110" s="736"/>
      <c r="D110" s="736"/>
      <c r="E110" s="141"/>
      <c r="F110" s="141"/>
      <c r="G110" s="141"/>
      <c r="H110" s="141"/>
      <c r="I110" s="141"/>
      <c r="J110" s="141"/>
      <c r="K110" s="141"/>
      <c r="L110" s="142"/>
      <c r="M110" s="10"/>
      <c r="O110" s="10" t="str">
        <f>"Account 4 - "&amp;Pro!C122</f>
        <v xml:space="preserve">Account 4 - </v>
      </c>
      <c r="P110" s="10" t="str">
        <f>"Client 4 - "&amp;Pro!C122</f>
        <v xml:space="preserve">Client 4 - </v>
      </c>
    </row>
    <row r="111" spans="2:16" x14ac:dyDescent="0.3">
      <c r="B111" s="735" t="str">
        <f>D$32</f>
        <v>valeur de vente nette rendue (CAD)</v>
      </c>
      <c r="C111" s="736"/>
      <c r="D111" s="736"/>
      <c r="E111" s="141"/>
      <c r="F111" s="141"/>
      <c r="G111" s="141"/>
      <c r="H111" s="141"/>
      <c r="I111" s="141"/>
      <c r="J111" s="141"/>
      <c r="K111" s="141"/>
      <c r="L111" s="142"/>
      <c r="M111" s="10"/>
    </row>
    <row r="112" spans="2:16" x14ac:dyDescent="0.3">
      <c r="B112" s="735" t="str">
        <f>D$33</f>
        <v>$ / tonne</v>
      </c>
      <c r="C112" s="736"/>
      <c r="D112" s="736"/>
      <c r="E112" s="289" t="str">
        <f>IF(E110=0,"-",E111/E110)</f>
        <v>-</v>
      </c>
      <c r="F112" s="289" t="str">
        <f t="shared" ref="F112:L112" si="33">IF(F110=0,"-",F111/F110)</f>
        <v>-</v>
      </c>
      <c r="G112" s="289" t="str">
        <f t="shared" si="33"/>
        <v>-</v>
      </c>
      <c r="H112" s="289" t="str">
        <f t="shared" si="33"/>
        <v>-</v>
      </c>
      <c r="I112" s="289" t="str">
        <f t="shared" si="33"/>
        <v>-</v>
      </c>
      <c r="J112" s="289" t="str">
        <f t="shared" si="33"/>
        <v>-</v>
      </c>
      <c r="K112" s="289" t="str">
        <f t="shared" si="33"/>
        <v>-</v>
      </c>
      <c r="L112" s="290" t="str">
        <f t="shared" si="33"/>
        <v>-</v>
      </c>
      <c r="M112" s="10"/>
    </row>
    <row r="113" spans="2:19" x14ac:dyDescent="0.3">
      <c r="B113" s="766" t="str">
        <f>IF(Intro!$G$20="English",O114,P114)</f>
        <v xml:space="preserve">Client 5 - </v>
      </c>
      <c r="C113" s="767"/>
      <c r="D113" s="767"/>
      <c r="E113" s="767"/>
      <c r="F113" s="767"/>
      <c r="G113" s="767"/>
      <c r="H113" s="767"/>
      <c r="I113" s="767"/>
      <c r="J113" s="767"/>
      <c r="K113" s="767"/>
      <c r="L113" s="768"/>
      <c r="M113" s="10"/>
    </row>
    <row r="114" spans="2:19" x14ac:dyDescent="0.3">
      <c r="B114" s="735" t="str">
        <f>D$31</f>
        <v>tonnes</v>
      </c>
      <c r="C114" s="736"/>
      <c r="D114" s="736"/>
      <c r="E114" s="141"/>
      <c r="F114" s="141"/>
      <c r="G114" s="141"/>
      <c r="H114" s="141"/>
      <c r="I114" s="141"/>
      <c r="J114" s="141"/>
      <c r="K114" s="141"/>
      <c r="L114" s="142"/>
      <c r="M114" s="10"/>
      <c r="O114" s="10" t="str">
        <f>"Account 5 - "&amp;Pro!C123</f>
        <v xml:space="preserve">Account 5 - </v>
      </c>
      <c r="P114" s="10" t="str">
        <f>"Client 5 - "&amp;Pro!C123</f>
        <v xml:space="preserve">Client 5 - </v>
      </c>
    </row>
    <row r="115" spans="2:19" x14ac:dyDescent="0.3">
      <c r="B115" s="735" t="str">
        <f>D$32</f>
        <v>valeur de vente nette rendue (CAD)</v>
      </c>
      <c r="C115" s="736"/>
      <c r="D115" s="736"/>
      <c r="E115" s="141"/>
      <c r="F115" s="141"/>
      <c r="G115" s="141"/>
      <c r="H115" s="141"/>
      <c r="I115" s="141"/>
      <c r="J115" s="141"/>
      <c r="K115" s="141"/>
      <c r="L115" s="142"/>
      <c r="M115" s="10"/>
    </row>
    <row r="116" spans="2:19" x14ac:dyDescent="0.3">
      <c r="B116" s="735" t="str">
        <f>D$33</f>
        <v>$ / tonne</v>
      </c>
      <c r="C116" s="736"/>
      <c r="D116" s="736"/>
      <c r="E116" s="289" t="str">
        <f>IF(E114=0,"-",E115/E114)</f>
        <v>-</v>
      </c>
      <c r="F116" s="289" t="str">
        <f t="shared" ref="F116:L116" si="34">IF(F114=0,"-",F115/F114)</f>
        <v>-</v>
      </c>
      <c r="G116" s="289" t="str">
        <f t="shared" si="34"/>
        <v>-</v>
      </c>
      <c r="H116" s="289" t="str">
        <f t="shared" si="34"/>
        <v>-</v>
      </c>
      <c r="I116" s="289" t="str">
        <f t="shared" si="34"/>
        <v>-</v>
      </c>
      <c r="J116" s="289" t="str">
        <f t="shared" si="34"/>
        <v>-</v>
      </c>
      <c r="K116" s="289" t="str">
        <f t="shared" si="34"/>
        <v>-</v>
      </c>
      <c r="L116" s="290" t="str">
        <f t="shared" si="34"/>
        <v>-</v>
      </c>
      <c r="M116" s="10"/>
    </row>
    <row r="117" spans="2:19" x14ac:dyDescent="0.3">
      <c r="B117" s="766" t="str">
        <f>IF(Intro!$G$20="English",O118,P118)</f>
        <v xml:space="preserve">Client 6 - </v>
      </c>
      <c r="C117" s="767"/>
      <c r="D117" s="767"/>
      <c r="E117" s="767"/>
      <c r="F117" s="767"/>
      <c r="G117" s="767"/>
      <c r="H117" s="767"/>
      <c r="I117" s="767"/>
      <c r="J117" s="767"/>
      <c r="K117" s="767"/>
      <c r="L117" s="768"/>
      <c r="M117" s="10"/>
    </row>
    <row r="118" spans="2:19" x14ac:dyDescent="0.3">
      <c r="B118" s="735" t="str">
        <f>D$31</f>
        <v>tonnes</v>
      </c>
      <c r="C118" s="736"/>
      <c r="D118" s="736"/>
      <c r="E118" s="141"/>
      <c r="F118" s="141"/>
      <c r="G118" s="141"/>
      <c r="H118" s="141"/>
      <c r="I118" s="141"/>
      <c r="J118" s="141"/>
      <c r="K118" s="141"/>
      <c r="L118" s="142"/>
      <c r="M118" s="10"/>
      <c r="O118" s="10" t="str">
        <f>"Account 6 - "&amp;Pro!C128</f>
        <v xml:space="preserve">Account 6 - </v>
      </c>
      <c r="P118" s="10" t="str">
        <f>"Client 6 - "&amp;Pro!C128</f>
        <v xml:space="preserve">Client 6 - </v>
      </c>
    </row>
    <row r="119" spans="2:19" x14ac:dyDescent="0.3">
      <c r="B119" s="735" t="str">
        <f>D$32</f>
        <v>valeur de vente nette rendue (CAD)</v>
      </c>
      <c r="C119" s="736"/>
      <c r="D119" s="736"/>
      <c r="E119" s="141"/>
      <c r="F119" s="141"/>
      <c r="G119" s="141"/>
      <c r="H119" s="141"/>
      <c r="I119" s="141"/>
      <c r="J119" s="141"/>
      <c r="K119" s="141"/>
      <c r="L119" s="142"/>
      <c r="M119" s="10"/>
    </row>
    <row r="120" spans="2:19" x14ac:dyDescent="0.3">
      <c r="B120" s="735" t="str">
        <f>D$33</f>
        <v>$ / tonne</v>
      </c>
      <c r="C120" s="736"/>
      <c r="D120" s="736"/>
      <c r="E120" s="289" t="str">
        <f>IF(E118=0,"-",E119/E118)</f>
        <v>-</v>
      </c>
      <c r="F120" s="289" t="str">
        <f t="shared" ref="F120:L120" si="35">IF(F118=0,"-",F119/F118)</f>
        <v>-</v>
      </c>
      <c r="G120" s="289" t="str">
        <f t="shared" si="35"/>
        <v>-</v>
      </c>
      <c r="H120" s="289" t="str">
        <f t="shared" si="35"/>
        <v>-</v>
      </c>
      <c r="I120" s="289" t="str">
        <f t="shared" si="35"/>
        <v>-</v>
      </c>
      <c r="J120" s="289" t="str">
        <f t="shared" si="35"/>
        <v>-</v>
      </c>
      <c r="K120" s="289" t="str">
        <f t="shared" si="35"/>
        <v>-</v>
      </c>
      <c r="L120" s="290" t="str">
        <f t="shared" si="35"/>
        <v>-</v>
      </c>
      <c r="M120" s="10"/>
    </row>
    <row r="121" spans="2:19" x14ac:dyDescent="0.3">
      <c r="B121" s="258"/>
      <c r="C121" s="259"/>
      <c r="D121" s="259"/>
      <c r="E121" s="29"/>
      <c r="F121" s="29"/>
      <c r="G121" s="29"/>
      <c r="H121" s="29"/>
      <c r="I121" s="29"/>
      <c r="J121" s="29"/>
      <c r="K121" s="29"/>
      <c r="L121" s="30"/>
      <c r="M121" s="10"/>
    </row>
    <row r="122" spans="2:19" x14ac:dyDescent="0.3">
      <c r="B122" s="503" t="str">
        <f>IF(Intro!$G$20="English",O122,P122)</f>
        <v>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v>
      </c>
      <c r="C122" s="504"/>
      <c r="D122" s="504"/>
      <c r="E122" s="504"/>
      <c r="F122" s="504"/>
      <c r="G122" s="504"/>
      <c r="H122" s="504"/>
      <c r="I122" s="504"/>
      <c r="J122" s="504"/>
      <c r="K122" s="504"/>
      <c r="L122" s="505"/>
      <c r="M122" s="10"/>
      <c r="O122" s="10" t="s">
        <v>364</v>
      </c>
      <c r="P122" s="10" t="s">
        <v>365</v>
      </c>
      <c r="S122" s="38"/>
    </row>
    <row r="123" spans="2:19" x14ac:dyDescent="0.3">
      <c r="B123" s="503"/>
      <c r="C123" s="504"/>
      <c r="D123" s="504"/>
      <c r="E123" s="504"/>
      <c r="F123" s="504"/>
      <c r="G123" s="504"/>
      <c r="H123" s="504"/>
      <c r="I123" s="504"/>
      <c r="J123" s="504"/>
      <c r="K123" s="504"/>
      <c r="L123" s="505"/>
      <c r="M123" s="10"/>
      <c r="S123" s="38"/>
    </row>
    <row r="124" spans="2:19" x14ac:dyDescent="0.3">
      <c r="B124" s="258"/>
      <c r="C124" s="259"/>
      <c r="D124" s="259"/>
      <c r="E124" s="29"/>
      <c r="F124" s="29"/>
      <c r="G124" s="29"/>
      <c r="H124" s="29"/>
      <c r="I124" s="29"/>
      <c r="J124" s="29"/>
      <c r="K124" s="29"/>
      <c r="L124" s="30"/>
      <c r="M124" s="10"/>
      <c r="S124" s="38"/>
    </row>
    <row r="125" spans="2:19" ht="14.1" customHeight="1" x14ac:dyDescent="0.3">
      <c r="B125" s="756" t="str">
        <f>Variables!D62</f>
        <v>Vérification - volume</v>
      </c>
      <c r="C125" s="617"/>
      <c r="D125" s="617"/>
      <c r="E125" s="617"/>
      <c r="F125" s="618"/>
      <c r="G125" s="264">
        <f>H125-1</f>
        <v>2024</v>
      </c>
      <c r="H125" s="264">
        <f>Variables!B8-1</f>
        <v>2025</v>
      </c>
      <c r="I125" s="264" t="str">
        <f>L96</f>
        <v>T1 - 2026</v>
      </c>
      <c r="J125" s="291"/>
      <c r="K125" s="291"/>
      <c r="L125" s="292"/>
      <c r="M125" s="10"/>
      <c r="O125" s="10" t="s">
        <v>386</v>
      </c>
      <c r="P125" s="10" t="s">
        <v>387</v>
      </c>
    </row>
    <row r="126" spans="2:19" ht="14.1" customHeight="1" x14ac:dyDescent="0.3">
      <c r="B126" s="760" t="str">
        <f>D31</f>
        <v>tonnes</v>
      </c>
      <c r="C126" s="761"/>
      <c r="D126" s="761"/>
      <c r="E126" s="761"/>
      <c r="F126" s="762"/>
      <c r="G126" s="232" t="str">
        <f>IF(SUM(E98:G98,E102:G102,E106:G106,E110:G110,E114:G114)&gt;SUM(H37,H53,H69),Variables!$D$63,Variables!$D$64)</f>
        <v>Correct</v>
      </c>
      <c r="H126" s="232" t="str">
        <f>IF(SUM(H98:K98,H102:K102,H106:K106,H110:K110,H114:K114)&gt;SUM(I37,I53,I69),Variables!$D$63,Variables!$D$64)</f>
        <v>Correct</v>
      </c>
      <c r="I126" s="232" t="str">
        <f>IF(SUM(L98,L102,L106,L110,L114)&gt;SUM(K37,K53,K69),Variables!$D$63,Variables!$D$64)</f>
        <v>Correct</v>
      </c>
      <c r="J126" s="291"/>
      <c r="K126" s="291"/>
      <c r="L126" s="292"/>
      <c r="M126" s="10"/>
    </row>
    <row r="127" spans="2:19" ht="14.1" customHeight="1" x14ac:dyDescent="0.3">
      <c r="B127" s="757" t="str">
        <f>IF(Intro!$G$20="English",O127,P127)</f>
        <v>volume - total des ventes au Canada d'importations aux cinq principaux clients (Question 2)</v>
      </c>
      <c r="C127" s="758"/>
      <c r="D127" s="758"/>
      <c r="E127" s="758"/>
      <c r="F127" s="759"/>
      <c r="G127" s="232">
        <f>SUM(E98:G98,E102:G102,E106:G106,E110:G110,E114:G114)</f>
        <v>0</v>
      </c>
      <c r="H127" s="232">
        <f>SUM(H98:K98,H102:K102,H106:K106,H110:K110,H114:K114)</f>
        <v>0</v>
      </c>
      <c r="I127" s="232">
        <f>SUM(L98,L102,L106,L110,L114)</f>
        <v>0</v>
      </c>
      <c r="J127" s="291"/>
      <c r="K127" s="291"/>
      <c r="L127" s="292"/>
      <c r="M127" s="10"/>
      <c r="O127" s="73" t="s">
        <v>498</v>
      </c>
      <c r="P127" s="10" t="s">
        <v>500</v>
      </c>
    </row>
    <row r="128" spans="2:19" ht="14.1" customHeight="1" x14ac:dyDescent="0.3">
      <c r="B128" s="757" t="str">
        <f>IF(Intro!$G$20="English",O128,P128)</f>
        <v>volume - total des ventes au Canada d'importations (Question 1)</v>
      </c>
      <c r="C128" s="758"/>
      <c r="D128" s="758"/>
      <c r="E128" s="758"/>
      <c r="F128" s="759"/>
      <c r="G128" s="232">
        <f>H37</f>
        <v>0</v>
      </c>
      <c r="H128" s="232">
        <f>I37</f>
        <v>0</v>
      </c>
      <c r="I128" s="232">
        <f>K37</f>
        <v>0</v>
      </c>
      <c r="J128" s="291"/>
      <c r="K128" s="291"/>
      <c r="L128" s="292"/>
      <c r="M128" s="10"/>
      <c r="O128" s="10" t="s">
        <v>499</v>
      </c>
      <c r="P128" s="10" t="s">
        <v>501</v>
      </c>
    </row>
    <row r="129" spans="1:16" ht="14.1" customHeight="1" x14ac:dyDescent="0.3">
      <c r="B129" s="763" t="str">
        <f>Variables!D66</f>
        <v>Vérification - valeur</v>
      </c>
      <c r="C129" s="764"/>
      <c r="D129" s="764"/>
      <c r="E129" s="764"/>
      <c r="F129" s="765"/>
      <c r="G129" s="264">
        <f>G125</f>
        <v>2024</v>
      </c>
      <c r="H129" s="264">
        <f>H125</f>
        <v>2025</v>
      </c>
      <c r="I129" s="264" t="str">
        <f>I125</f>
        <v>T1 - 2026</v>
      </c>
      <c r="J129" s="291"/>
      <c r="K129" s="291"/>
      <c r="L129" s="292"/>
      <c r="M129" s="10"/>
    </row>
    <row r="130" spans="1:16" ht="14.1" customHeight="1" x14ac:dyDescent="0.3">
      <c r="B130" s="787" t="str">
        <f>D32</f>
        <v>valeur de vente nette rendue (CAD)</v>
      </c>
      <c r="C130" s="788"/>
      <c r="D130" s="788"/>
      <c r="E130" s="788"/>
      <c r="F130" s="789"/>
      <c r="G130" s="232" t="str">
        <f>IF(SUM(E99:G99,E103:G103,E107:G107,E111:G111,E115:G115)&gt;SUM(H38,H54,H70),Variables!$D$63,Variables!$D$64)</f>
        <v>Correct</v>
      </c>
      <c r="H130" s="232" t="str">
        <f>IF(SUM(H99:K99,H103:K103,H107:K107,H111:K111,H115:K115)&gt;SUM(I38,I54,I70),Variables!$D$63,Variables!$D$64)</f>
        <v>Correct</v>
      </c>
      <c r="I130" s="232" t="str">
        <f>IF(SUM(L99,L103,L107,L111,L115)&gt;SUM(K38,K54,K70),Variables!$D$63,Variables!$D$64)</f>
        <v>Correct</v>
      </c>
      <c r="J130" s="291"/>
      <c r="K130" s="291"/>
      <c r="L130" s="292"/>
      <c r="M130" s="10"/>
    </row>
    <row r="131" spans="1:16" ht="14.1" customHeight="1" x14ac:dyDescent="0.3">
      <c r="B131" s="790" t="str">
        <f>IF(Intro!$G$20="English",O131,P131)</f>
        <v>valeur - total des ventes au Canada d'importations aux cinq principaux clients (Question 2)</v>
      </c>
      <c r="C131" s="791"/>
      <c r="D131" s="791"/>
      <c r="E131" s="791"/>
      <c r="F131" s="792"/>
      <c r="G131" s="232">
        <f>SUM(E99:G99,E103:G103,E107:G107,E111:G111,E115:G115)</f>
        <v>0</v>
      </c>
      <c r="H131" s="232">
        <f>SUM(H99:K99,H103:K103,H107:K107,H111:K111,H115:K115)</f>
        <v>0</v>
      </c>
      <c r="I131" s="232">
        <f>SUM(L99,L103,L107,L111,L115)</f>
        <v>0</v>
      </c>
      <c r="J131" s="291"/>
      <c r="K131" s="291"/>
      <c r="L131" s="292"/>
      <c r="M131" s="10"/>
      <c r="O131" s="73" t="s">
        <v>504</v>
      </c>
      <c r="P131" s="10" t="s">
        <v>502</v>
      </c>
    </row>
    <row r="132" spans="1:16" ht="14.1" customHeight="1" x14ac:dyDescent="0.3">
      <c r="B132" s="790" t="str">
        <f>IF(Intro!$G$20="English",O132,P132)</f>
        <v>valeur - total des ventes au Canada d'importations (Question 1)</v>
      </c>
      <c r="C132" s="791"/>
      <c r="D132" s="791"/>
      <c r="E132" s="791"/>
      <c r="F132" s="792"/>
      <c r="G132" s="232">
        <f>H38</f>
        <v>0</v>
      </c>
      <c r="H132" s="232">
        <f>I38</f>
        <v>0</v>
      </c>
      <c r="I132" s="232">
        <f>K38</f>
        <v>0</v>
      </c>
      <c r="J132" s="291"/>
      <c r="K132" s="291"/>
      <c r="L132" s="292"/>
      <c r="M132" s="10"/>
      <c r="O132" s="10" t="s">
        <v>505</v>
      </c>
      <c r="P132" s="10" t="s">
        <v>503</v>
      </c>
    </row>
    <row r="133" spans="1:16" x14ac:dyDescent="0.3">
      <c r="B133" s="72"/>
      <c r="C133" s="84"/>
      <c r="D133" s="84"/>
      <c r="E133" s="84"/>
      <c r="F133" s="84"/>
      <c r="G133" s="84"/>
      <c r="H133" s="84"/>
      <c r="I133" s="84"/>
      <c r="J133" s="209"/>
      <c r="K133" s="209"/>
      <c r="L133" s="210"/>
      <c r="M133" s="10"/>
    </row>
    <row r="134" spans="1:16" s="262" customFormat="1" x14ac:dyDescent="0.3">
      <c r="A134" s="7"/>
      <c r="B134" s="263"/>
      <c r="C134" s="263"/>
      <c r="D134" s="90"/>
      <c r="E134" s="261"/>
      <c r="F134" s="261"/>
      <c r="G134" s="261"/>
      <c r="H134" s="261"/>
      <c r="I134" s="261"/>
      <c r="J134" s="261"/>
      <c r="K134" s="261"/>
      <c r="L134" s="261"/>
      <c r="M134" s="73"/>
    </row>
    <row r="135" spans="1:16" x14ac:dyDescent="0.3">
      <c r="B135" s="506" t="str">
        <f>IF(Intro!$G$20="English",O135,P135)</f>
        <v>IMPORTATIONS DE PRODUITS DE RÉFÉRENCE</v>
      </c>
      <c r="C135" s="507"/>
      <c r="D135" s="507"/>
      <c r="E135" s="507"/>
      <c r="F135" s="507"/>
      <c r="G135" s="507"/>
      <c r="H135" s="507"/>
      <c r="I135" s="507"/>
      <c r="J135" s="507"/>
      <c r="K135" s="507"/>
      <c r="L135" s="508"/>
      <c r="M135" s="10"/>
      <c r="O135" s="107" t="s">
        <v>331</v>
      </c>
      <c r="P135" s="107" t="s">
        <v>434</v>
      </c>
    </row>
    <row r="136" spans="1:16" x14ac:dyDescent="0.3">
      <c r="B136" s="647" t="s">
        <v>16</v>
      </c>
      <c r="C136" s="648"/>
      <c r="D136" s="648"/>
      <c r="E136" s="648"/>
      <c r="F136" s="648"/>
      <c r="G136" s="648"/>
      <c r="H136" s="648"/>
      <c r="I136" s="648"/>
      <c r="J136" s="648"/>
      <c r="K136" s="648"/>
      <c r="L136" s="649"/>
      <c r="M136" s="10"/>
    </row>
    <row r="137" spans="1:16" x14ac:dyDescent="0.3">
      <c r="B137" s="16"/>
      <c r="C137" s="35"/>
      <c r="D137" s="35"/>
      <c r="E137" s="36"/>
      <c r="F137" s="36"/>
      <c r="G137" s="36"/>
      <c r="H137" s="36"/>
      <c r="I137" s="36"/>
      <c r="J137" s="36"/>
      <c r="K137" s="36"/>
      <c r="L137" s="17"/>
      <c r="M137" s="10"/>
    </row>
    <row r="138" spans="1:16" x14ac:dyDescent="0.3">
      <c r="B138" s="503" t="str">
        <f>IF(Intro!$G$20="English",O138,P138)</f>
        <v>Indiquez le volume et la valeur des importations pour chaque produit de référence :</v>
      </c>
      <c r="C138" s="504"/>
      <c r="D138" s="504"/>
      <c r="E138" s="504"/>
      <c r="F138" s="504"/>
      <c r="G138" s="504"/>
      <c r="H138" s="504"/>
      <c r="I138" s="504"/>
      <c r="J138" s="504"/>
      <c r="K138" s="504"/>
      <c r="L138" s="505"/>
      <c r="M138" s="10"/>
      <c r="O138" s="18" t="s">
        <v>191</v>
      </c>
      <c r="P138" s="10" t="s">
        <v>192</v>
      </c>
    </row>
    <row r="139" spans="1:16" x14ac:dyDescent="0.3">
      <c r="B139" s="258"/>
      <c r="C139" s="259"/>
      <c r="D139" s="35"/>
      <c r="E139" s="36"/>
      <c r="F139" s="36"/>
      <c r="G139" s="36"/>
      <c r="H139" s="36"/>
      <c r="I139" s="36"/>
      <c r="J139" s="36"/>
      <c r="K139" s="36"/>
      <c r="L139" s="17"/>
      <c r="M139" s="10"/>
      <c r="O139" s="18"/>
    </row>
    <row r="140" spans="1:16" x14ac:dyDescent="0.3">
      <c r="B140" s="779"/>
      <c r="C140" s="780"/>
      <c r="D140" s="781"/>
      <c r="E140" s="264" t="str">
        <f t="shared" ref="E140:L140" si="36">E96</f>
        <v>T2 - 2024</v>
      </c>
      <c r="F140" s="264" t="str">
        <f t="shared" si="36"/>
        <v>T3 - 2024</v>
      </c>
      <c r="G140" s="264" t="str">
        <f t="shared" si="36"/>
        <v>T4 - 2024</v>
      </c>
      <c r="H140" s="264" t="str">
        <f t="shared" si="36"/>
        <v>T1 - 2025</v>
      </c>
      <c r="I140" s="264" t="str">
        <f t="shared" si="36"/>
        <v>T2 - 2025</v>
      </c>
      <c r="J140" s="264" t="str">
        <f t="shared" si="36"/>
        <v>T3 - 2025</v>
      </c>
      <c r="K140" s="264" t="str">
        <f t="shared" si="36"/>
        <v>T4 - 2025</v>
      </c>
      <c r="L140" s="265" t="str">
        <f t="shared" si="36"/>
        <v>T1 - 2026</v>
      </c>
      <c r="M140" s="10"/>
      <c r="O140" s="18"/>
    </row>
    <row r="141" spans="1:16" x14ac:dyDescent="0.3">
      <c r="B141" s="772" t="str">
        <f>IF(Intro!$G$20="English",Variables!B30,Variables!C30)</f>
        <v>Billes SAG - 5.0" (125mm) avec une tolérance de 5%</v>
      </c>
      <c r="C141" s="614"/>
      <c r="D141" s="614"/>
      <c r="E141" s="614"/>
      <c r="F141" s="614"/>
      <c r="G141" s="614"/>
      <c r="H141" s="614"/>
      <c r="I141" s="614"/>
      <c r="J141" s="614"/>
      <c r="K141" s="614"/>
      <c r="L141" s="773"/>
      <c r="M141" s="10"/>
    </row>
    <row r="142" spans="1:16" x14ac:dyDescent="0.3">
      <c r="B142" s="774"/>
      <c r="C142" s="620"/>
      <c r="D142" s="620"/>
      <c r="E142" s="620"/>
      <c r="F142" s="620"/>
      <c r="G142" s="620"/>
      <c r="H142" s="620"/>
      <c r="I142" s="620"/>
      <c r="J142" s="620"/>
      <c r="K142" s="620"/>
      <c r="L142" s="775"/>
      <c r="M142" s="10"/>
    </row>
    <row r="143" spans="1:16" x14ac:dyDescent="0.3">
      <c r="B143" s="735" t="str">
        <f>D$27</f>
        <v>tonnes</v>
      </c>
      <c r="C143" s="736"/>
      <c r="D143" s="736"/>
      <c r="E143" s="141"/>
      <c r="F143" s="141"/>
      <c r="G143" s="141"/>
      <c r="H143" s="141"/>
      <c r="I143" s="141"/>
      <c r="J143" s="141"/>
      <c r="K143" s="141"/>
      <c r="L143" s="142"/>
      <c r="M143" s="10"/>
    </row>
    <row r="144" spans="1:16" x14ac:dyDescent="0.3">
      <c r="B144" s="735" t="str">
        <f>D$28</f>
        <v>valeur d'achat nette rendue (CAD)</v>
      </c>
      <c r="C144" s="736"/>
      <c r="D144" s="736"/>
      <c r="E144" s="141"/>
      <c r="F144" s="141"/>
      <c r="G144" s="141"/>
      <c r="H144" s="141"/>
      <c r="I144" s="141"/>
      <c r="J144" s="141"/>
      <c r="K144" s="141"/>
      <c r="L144" s="142"/>
      <c r="M144" s="10"/>
    </row>
    <row r="145" spans="2:13" x14ac:dyDescent="0.3">
      <c r="B145" s="735" t="str">
        <f>D$29</f>
        <v>$ / tonne</v>
      </c>
      <c r="C145" s="736"/>
      <c r="D145" s="736"/>
      <c r="E145" s="289" t="str">
        <f t="shared" ref="E145:L145" si="37">IF(E143=0,"-",E144/E143)</f>
        <v>-</v>
      </c>
      <c r="F145" s="289" t="str">
        <f t="shared" si="37"/>
        <v>-</v>
      </c>
      <c r="G145" s="289" t="str">
        <f t="shared" si="37"/>
        <v>-</v>
      </c>
      <c r="H145" s="289" t="str">
        <f t="shared" si="37"/>
        <v>-</v>
      </c>
      <c r="I145" s="289" t="str">
        <f t="shared" si="37"/>
        <v>-</v>
      </c>
      <c r="J145" s="289" t="str">
        <f t="shared" si="37"/>
        <v>-</v>
      </c>
      <c r="K145" s="289" t="str">
        <f t="shared" si="37"/>
        <v>-</v>
      </c>
      <c r="L145" s="289" t="str">
        <f t="shared" si="37"/>
        <v>-</v>
      </c>
      <c r="M145" s="10"/>
    </row>
    <row r="146" spans="2:13" x14ac:dyDescent="0.3">
      <c r="B146" s="772" t="str">
        <f>IF(Intro!$G$20="English",Variables!B31,Variables!C31)</f>
        <v>Billes SAG - 5.25" (133mm) avec une tolérance de 5%</v>
      </c>
      <c r="C146" s="614"/>
      <c r="D146" s="614"/>
      <c r="E146" s="614"/>
      <c r="F146" s="614"/>
      <c r="G146" s="614"/>
      <c r="H146" s="614"/>
      <c r="I146" s="614"/>
      <c r="J146" s="614"/>
      <c r="K146" s="614"/>
      <c r="L146" s="773"/>
      <c r="M146" s="10"/>
    </row>
    <row r="147" spans="2:13" x14ac:dyDescent="0.3">
      <c r="B147" s="774"/>
      <c r="C147" s="620"/>
      <c r="D147" s="620"/>
      <c r="E147" s="620"/>
      <c r="F147" s="620"/>
      <c r="G147" s="620"/>
      <c r="H147" s="620"/>
      <c r="I147" s="620"/>
      <c r="J147" s="620"/>
      <c r="K147" s="620"/>
      <c r="L147" s="775"/>
      <c r="M147" s="10"/>
    </row>
    <row r="148" spans="2:13" x14ac:dyDescent="0.3">
      <c r="B148" s="735" t="str">
        <f>D$27</f>
        <v>tonnes</v>
      </c>
      <c r="C148" s="736"/>
      <c r="D148" s="736"/>
      <c r="E148" s="141"/>
      <c r="F148" s="141"/>
      <c r="G148" s="141"/>
      <c r="H148" s="141"/>
      <c r="I148" s="141"/>
      <c r="J148" s="141"/>
      <c r="K148" s="141"/>
      <c r="L148" s="142"/>
      <c r="M148" s="10"/>
    </row>
    <row r="149" spans="2:13" x14ac:dyDescent="0.3">
      <c r="B149" s="735" t="str">
        <f>D$28</f>
        <v>valeur d'achat nette rendue (CAD)</v>
      </c>
      <c r="C149" s="736"/>
      <c r="D149" s="736"/>
      <c r="E149" s="141"/>
      <c r="F149" s="141"/>
      <c r="G149" s="141"/>
      <c r="H149" s="141"/>
      <c r="I149" s="141"/>
      <c r="J149" s="141"/>
      <c r="K149" s="141"/>
      <c r="L149" s="142"/>
      <c r="M149" s="10"/>
    </row>
    <row r="150" spans="2:13" x14ac:dyDescent="0.3">
      <c r="B150" s="735" t="str">
        <f>D$29</f>
        <v>$ / tonne</v>
      </c>
      <c r="C150" s="736"/>
      <c r="D150" s="736"/>
      <c r="E150" s="289" t="str">
        <f t="shared" ref="E150" si="38">IF(E148=0,"-",E149/E148)</f>
        <v>-</v>
      </c>
      <c r="F150" s="289" t="str">
        <f t="shared" ref="F150" si="39">IF(F148=0,"-",F149/F148)</f>
        <v>-</v>
      </c>
      <c r="G150" s="289" t="str">
        <f t="shared" ref="G150" si="40">IF(G148=0,"-",G149/G148)</f>
        <v>-</v>
      </c>
      <c r="H150" s="289" t="str">
        <f t="shared" ref="H150" si="41">IF(H148=0,"-",H149/H148)</f>
        <v>-</v>
      </c>
      <c r="I150" s="289" t="str">
        <f t="shared" ref="I150" si="42">IF(I148=0,"-",I149/I148)</f>
        <v>-</v>
      </c>
      <c r="J150" s="289" t="str">
        <f t="shared" ref="J150" si="43">IF(J148=0,"-",J149/J148)</f>
        <v>-</v>
      </c>
      <c r="K150" s="289" t="str">
        <f t="shared" ref="K150" si="44">IF(K148=0,"-",K149/K148)</f>
        <v>-</v>
      </c>
      <c r="L150" s="289" t="str">
        <f t="shared" ref="L150" si="45">IF(L148=0,"-",L149/L148)</f>
        <v>-</v>
      </c>
      <c r="M150" s="10"/>
    </row>
    <row r="151" spans="2:13" x14ac:dyDescent="0.3">
      <c r="B151" s="772" t="str">
        <f>IF(Intro!$G$20="English",Variables!B32,Variables!C32)</f>
        <v>Billes de taille moyenne - 2.5" (65mm) avec une tolérance de 5%</v>
      </c>
      <c r="C151" s="614"/>
      <c r="D151" s="614"/>
      <c r="E151" s="614"/>
      <c r="F151" s="614"/>
      <c r="G151" s="614"/>
      <c r="H151" s="614"/>
      <c r="I151" s="614"/>
      <c r="J151" s="614"/>
      <c r="K151" s="614"/>
      <c r="L151" s="773"/>
      <c r="M151" s="10"/>
    </row>
    <row r="152" spans="2:13" x14ac:dyDescent="0.3">
      <c r="B152" s="774"/>
      <c r="C152" s="620"/>
      <c r="D152" s="620"/>
      <c r="E152" s="620"/>
      <c r="F152" s="620"/>
      <c r="G152" s="620"/>
      <c r="H152" s="620"/>
      <c r="I152" s="620"/>
      <c r="J152" s="620"/>
      <c r="K152" s="620"/>
      <c r="L152" s="775"/>
      <c r="M152" s="10"/>
    </row>
    <row r="153" spans="2:13" x14ac:dyDescent="0.3">
      <c r="B153" s="735" t="str">
        <f>D$27</f>
        <v>tonnes</v>
      </c>
      <c r="C153" s="736"/>
      <c r="D153" s="736"/>
      <c r="E153" s="141"/>
      <c r="F153" s="141"/>
      <c r="G153" s="141"/>
      <c r="H153" s="141"/>
      <c r="I153" s="141"/>
      <c r="J153" s="141"/>
      <c r="K153" s="141"/>
      <c r="L153" s="142"/>
      <c r="M153" s="10"/>
    </row>
    <row r="154" spans="2:13" x14ac:dyDescent="0.3">
      <c r="B154" s="735" t="str">
        <f>D$28</f>
        <v>valeur d'achat nette rendue (CAD)</v>
      </c>
      <c r="C154" s="736"/>
      <c r="D154" s="736"/>
      <c r="E154" s="141"/>
      <c r="F154" s="141"/>
      <c r="G154" s="141"/>
      <c r="H154" s="141"/>
      <c r="I154" s="141"/>
      <c r="J154" s="141"/>
      <c r="K154" s="141"/>
      <c r="L154" s="142"/>
      <c r="M154" s="10"/>
    </row>
    <row r="155" spans="2:13" x14ac:dyDescent="0.3">
      <c r="B155" s="735" t="str">
        <f>D$29</f>
        <v>$ / tonne</v>
      </c>
      <c r="C155" s="736"/>
      <c r="D155" s="736"/>
      <c r="E155" s="289" t="str">
        <f t="shared" ref="E155" si="46">IF(E153=0,"-",E154/E153)</f>
        <v>-</v>
      </c>
      <c r="F155" s="289" t="str">
        <f t="shared" ref="F155" si="47">IF(F153=0,"-",F154/F153)</f>
        <v>-</v>
      </c>
      <c r="G155" s="289" t="str">
        <f t="shared" ref="G155" si="48">IF(G153=0,"-",G154/G153)</f>
        <v>-</v>
      </c>
      <c r="H155" s="289" t="str">
        <f t="shared" ref="H155" si="49">IF(H153=0,"-",H154/H153)</f>
        <v>-</v>
      </c>
      <c r="I155" s="289" t="str">
        <f t="shared" ref="I155" si="50">IF(I153=0,"-",I154/I153)</f>
        <v>-</v>
      </c>
      <c r="J155" s="289" t="str">
        <f t="shared" ref="J155" si="51">IF(J153=0,"-",J154/J153)</f>
        <v>-</v>
      </c>
      <c r="K155" s="289" t="str">
        <f t="shared" ref="K155" si="52">IF(K153=0,"-",K154/K153)</f>
        <v>-</v>
      </c>
      <c r="L155" s="289" t="str">
        <f t="shared" ref="L155" si="53">IF(L153=0,"-",L154/L153)</f>
        <v>-</v>
      </c>
      <c r="M155" s="10"/>
    </row>
    <row r="156" spans="2:13" x14ac:dyDescent="0.3">
      <c r="B156" s="772" t="str">
        <f>IF(Intro!$G$20="English",Variables!B33,Variables!C33)</f>
        <v>Billes de taille moyenne - 3.5" (94mm) avec une tolérance de 5%</v>
      </c>
      <c r="C156" s="614"/>
      <c r="D156" s="614"/>
      <c r="E156" s="614"/>
      <c r="F156" s="614"/>
      <c r="G156" s="614"/>
      <c r="H156" s="614"/>
      <c r="I156" s="614"/>
      <c r="J156" s="614"/>
      <c r="K156" s="614"/>
      <c r="L156" s="773"/>
      <c r="M156" s="10"/>
    </row>
    <row r="157" spans="2:13" x14ac:dyDescent="0.3">
      <c r="B157" s="774"/>
      <c r="C157" s="620"/>
      <c r="D157" s="620"/>
      <c r="E157" s="620"/>
      <c r="F157" s="620"/>
      <c r="G157" s="620"/>
      <c r="H157" s="620"/>
      <c r="I157" s="620"/>
      <c r="J157" s="620"/>
      <c r="K157" s="620"/>
      <c r="L157" s="775"/>
      <c r="M157" s="10"/>
    </row>
    <row r="158" spans="2:13" x14ac:dyDescent="0.3">
      <c r="B158" s="735" t="str">
        <f>D$27</f>
        <v>tonnes</v>
      </c>
      <c r="C158" s="736"/>
      <c r="D158" s="736"/>
      <c r="E158" s="141"/>
      <c r="F158" s="141"/>
      <c r="G158" s="141"/>
      <c r="H158" s="141"/>
      <c r="I158" s="141"/>
      <c r="J158" s="141"/>
      <c r="K158" s="141"/>
      <c r="L158" s="142"/>
      <c r="M158" s="10"/>
    </row>
    <row r="159" spans="2:13" x14ac:dyDescent="0.3">
      <c r="B159" s="735" t="str">
        <f>D$28</f>
        <v>valeur d'achat nette rendue (CAD)</v>
      </c>
      <c r="C159" s="736"/>
      <c r="D159" s="736"/>
      <c r="E159" s="141"/>
      <c r="F159" s="141"/>
      <c r="G159" s="141"/>
      <c r="H159" s="141"/>
      <c r="I159" s="141"/>
      <c r="J159" s="141"/>
      <c r="K159" s="141"/>
      <c r="L159" s="142"/>
      <c r="M159" s="10"/>
    </row>
    <row r="160" spans="2:13" x14ac:dyDescent="0.3">
      <c r="B160" s="735" t="str">
        <f>D$29</f>
        <v>$ / tonne</v>
      </c>
      <c r="C160" s="736"/>
      <c r="D160" s="736"/>
      <c r="E160" s="289" t="str">
        <f t="shared" ref="E160" si="54">IF(E158=0,"-",E159/E158)</f>
        <v>-</v>
      </c>
      <c r="F160" s="289" t="str">
        <f t="shared" ref="F160" si="55">IF(F158=0,"-",F159/F158)</f>
        <v>-</v>
      </c>
      <c r="G160" s="289" t="str">
        <f t="shared" ref="G160" si="56">IF(G158=0,"-",G159/G158)</f>
        <v>-</v>
      </c>
      <c r="H160" s="289" t="str">
        <f t="shared" ref="H160" si="57">IF(H158=0,"-",H159/H158)</f>
        <v>-</v>
      </c>
      <c r="I160" s="289" t="str">
        <f t="shared" ref="I160" si="58">IF(I158=0,"-",I159/I158)</f>
        <v>-</v>
      </c>
      <c r="J160" s="289" t="str">
        <f t="shared" ref="J160" si="59">IF(J158=0,"-",J159/J158)</f>
        <v>-</v>
      </c>
      <c r="K160" s="289" t="str">
        <f t="shared" ref="K160" si="60">IF(K158=0,"-",K159/K158)</f>
        <v>-</v>
      </c>
      <c r="L160" s="289" t="str">
        <f t="shared" ref="L160" si="61">IF(L158=0,"-",L159/L158)</f>
        <v>-</v>
      </c>
      <c r="M160" s="10"/>
    </row>
    <row r="161" spans="2:13" x14ac:dyDescent="0.3">
      <c r="B161" s="772" t="str">
        <f>IF(Intro!$G$20="English",Variables!B34,Variables!C34)</f>
        <v>Billes de rebroyeur - 1.0" (25mm) avec une tolérance de 5%</v>
      </c>
      <c r="C161" s="614"/>
      <c r="D161" s="614"/>
      <c r="E161" s="614"/>
      <c r="F161" s="614"/>
      <c r="G161" s="614"/>
      <c r="H161" s="614"/>
      <c r="I161" s="614"/>
      <c r="J161" s="614"/>
      <c r="K161" s="614"/>
      <c r="L161" s="773"/>
      <c r="M161" s="10"/>
    </row>
    <row r="162" spans="2:13" x14ac:dyDescent="0.3">
      <c r="B162" s="774"/>
      <c r="C162" s="620"/>
      <c r="D162" s="620"/>
      <c r="E162" s="620"/>
      <c r="F162" s="620"/>
      <c r="G162" s="620"/>
      <c r="H162" s="620"/>
      <c r="I162" s="620"/>
      <c r="J162" s="620"/>
      <c r="K162" s="620"/>
      <c r="L162" s="775"/>
      <c r="M162" s="10"/>
    </row>
    <row r="163" spans="2:13" x14ac:dyDescent="0.3">
      <c r="B163" s="735" t="str">
        <f>D$27</f>
        <v>tonnes</v>
      </c>
      <c r="C163" s="736"/>
      <c r="D163" s="736"/>
      <c r="E163" s="141"/>
      <c r="F163" s="141"/>
      <c r="G163" s="141"/>
      <c r="H163" s="141"/>
      <c r="I163" s="141"/>
      <c r="J163" s="141"/>
      <c r="K163" s="141"/>
      <c r="L163" s="142"/>
      <c r="M163" s="10"/>
    </row>
    <row r="164" spans="2:13" x14ac:dyDescent="0.3">
      <c r="B164" s="735" t="str">
        <f>D$28</f>
        <v>valeur d'achat nette rendue (CAD)</v>
      </c>
      <c r="C164" s="736"/>
      <c r="D164" s="736"/>
      <c r="E164" s="141"/>
      <c r="F164" s="141"/>
      <c r="G164" s="141"/>
      <c r="H164" s="141"/>
      <c r="I164" s="141"/>
      <c r="J164" s="141"/>
      <c r="K164" s="141"/>
      <c r="L164" s="142"/>
      <c r="M164" s="10"/>
    </row>
    <row r="165" spans="2:13" x14ac:dyDescent="0.3">
      <c r="B165" s="735" t="str">
        <f>D$29</f>
        <v>$ / tonne</v>
      </c>
      <c r="C165" s="736"/>
      <c r="D165" s="736"/>
      <c r="E165" s="289" t="str">
        <f t="shared" ref="E165" si="62">IF(E163=0,"-",E164/E163)</f>
        <v>-</v>
      </c>
      <c r="F165" s="289" t="str">
        <f t="shared" ref="F165" si="63">IF(F163=0,"-",F164/F163)</f>
        <v>-</v>
      </c>
      <c r="G165" s="289" t="str">
        <f t="shared" ref="G165" si="64">IF(G163=0,"-",G164/G163)</f>
        <v>-</v>
      </c>
      <c r="H165" s="289" t="str">
        <f t="shared" ref="H165" si="65">IF(H163=0,"-",H164/H163)</f>
        <v>-</v>
      </c>
      <c r="I165" s="289" t="str">
        <f t="shared" ref="I165" si="66">IF(I163=0,"-",I164/I163)</f>
        <v>-</v>
      </c>
      <c r="J165" s="289" t="str">
        <f t="shared" ref="J165" si="67">IF(J163=0,"-",J164/J163)</f>
        <v>-</v>
      </c>
      <c r="K165" s="289" t="str">
        <f t="shared" ref="K165" si="68">IF(K163=0,"-",K164/K163)</f>
        <v>-</v>
      </c>
      <c r="L165" s="289" t="str">
        <f t="shared" ref="L165" si="69">IF(L163=0,"-",L164/L163)</f>
        <v>-</v>
      </c>
      <c r="M165" s="10"/>
    </row>
    <row r="166" spans="2:13" hidden="1" x14ac:dyDescent="0.3">
      <c r="B166" s="772" t="str">
        <f>IF(Intro!$G$20="English",Variables!B35,Variables!C35)</f>
        <v>BMP6</v>
      </c>
      <c r="C166" s="614"/>
      <c r="D166" s="614"/>
      <c r="E166" s="614"/>
      <c r="F166" s="614"/>
      <c r="G166" s="614"/>
      <c r="H166" s="614"/>
      <c r="I166" s="614"/>
      <c r="J166" s="614"/>
      <c r="K166" s="614"/>
      <c r="L166" s="773"/>
      <c r="M166" s="10"/>
    </row>
    <row r="167" spans="2:13" hidden="1" x14ac:dyDescent="0.3">
      <c r="B167" s="774"/>
      <c r="C167" s="620"/>
      <c r="D167" s="620"/>
      <c r="E167" s="620"/>
      <c r="F167" s="620"/>
      <c r="G167" s="620"/>
      <c r="H167" s="620"/>
      <c r="I167" s="620"/>
      <c r="J167" s="620"/>
      <c r="K167" s="620"/>
      <c r="L167" s="775"/>
      <c r="M167" s="10"/>
    </row>
    <row r="168" spans="2:13" hidden="1" x14ac:dyDescent="0.3">
      <c r="B168" s="776" t="str">
        <f>D$27</f>
        <v>tonnes</v>
      </c>
      <c r="C168" s="777"/>
      <c r="D168" s="778"/>
      <c r="E168" s="141"/>
      <c r="F168" s="141"/>
      <c r="G168" s="141"/>
      <c r="H168" s="141"/>
      <c r="I168" s="141"/>
      <c r="J168" s="141"/>
      <c r="K168" s="141"/>
      <c r="L168" s="142"/>
      <c r="M168" s="10"/>
    </row>
    <row r="169" spans="2:13" hidden="1" x14ac:dyDescent="0.3">
      <c r="B169" s="776" t="str">
        <f>D$28</f>
        <v>valeur d'achat nette rendue (CAD)</v>
      </c>
      <c r="C169" s="777"/>
      <c r="D169" s="778"/>
      <c r="E169" s="141"/>
      <c r="F169" s="141"/>
      <c r="G169" s="141"/>
      <c r="H169" s="141"/>
      <c r="I169" s="141"/>
      <c r="J169" s="141"/>
      <c r="K169" s="141"/>
      <c r="L169" s="142"/>
      <c r="M169" s="10"/>
    </row>
    <row r="170" spans="2:13" hidden="1" x14ac:dyDescent="0.3">
      <c r="B170" s="776" t="str">
        <f>D$29</f>
        <v>$ / tonne</v>
      </c>
      <c r="C170" s="777"/>
      <c r="D170" s="778"/>
      <c r="E170" s="289" t="str">
        <f t="shared" ref="E170" si="70">IF(E168=0,"-",E169/E168)</f>
        <v>-</v>
      </c>
      <c r="F170" s="289" t="str">
        <f t="shared" ref="F170" si="71">IF(F168=0,"-",F169/F168)</f>
        <v>-</v>
      </c>
      <c r="G170" s="289" t="str">
        <f t="shared" ref="G170" si="72">IF(G168=0,"-",G169/G168)</f>
        <v>-</v>
      </c>
      <c r="H170" s="289" t="str">
        <f t="shared" ref="H170" si="73">IF(H168=0,"-",H169/H168)</f>
        <v>-</v>
      </c>
      <c r="I170" s="289" t="str">
        <f t="shared" ref="I170" si="74">IF(I168=0,"-",I169/I168)</f>
        <v>-</v>
      </c>
      <c r="J170" s="289" t="str">
        <f t="shared" ref="J170" si="75">IF(J168=0,"-",J169/J168)</f>
        <v>-</v>
      </c>
      <c r="K170" s="289" t="str">
        <f t="shared" ref="K170" si="76">IF(K168=0,"-",K169/K168)</f>
        <v>-</v>
      </c>
      <c r="L170" s="289" t="str">
        <f t="shared" ref="L170" si="77">IF(L168=0,"-",L169/L168)</f>
        <v>-</v>
      </c>
      <c r="M170" s="10"/>
    </row>
    <row r="171" spans="2:13" hidden="1" x14ac:dyDescent="0.3">
      <c r="B171" s="772" t="str">
        <f>IF(Intro!$G$20="English",Variables!B36,Variables!C36)</f>
        <v>BMP7</v>
      </c>
      <c r="C171" s="614"/>
      <c r="D171" s="614"/>
      <c r="E171" s="614"/>
      <c r="F171" s="614"/>
      <c r="G171" s="614"/>
      <c r="H171" s="614"/>
      <c r="I171" s="614"/>
      <c r="J171" s="614"/>
      <c r="K171" s="614"/>
      <c r="L171" s="773"/>
      <c r="M171" s="10"/>
    </row>
    <row r="172" spans="2:13" hidden="1" x14ac:dyDescent="0.3">
      <c r="B172" s="774"/>
      <c r="C172" s="620"/>
      <c r="D172" s="620"/>
      <c r="E172" s="620"/>
      <c r="F172" s="620"/>
      <c r="G172" s="620"/>
      <c r="H172" s="620"/>
      <c r="I172" s="620"/>
      <c r="J172" s="620"/>
      <c r="K172" s="620"/>
      <c r="L172" s="775"/>
      <c r="M172" s="10"/>
    </row>
    <row r="173" spans="2:13" hidden="1" x14ac:dyDescent="0.3">
      <c r="B173" s="776" t="str">
        <f>D$27</f>
        <v>tonnes</v>
      </c>
      <c r="C173" s="777"/>
      <c r="D173" s="778"/>
      <c r="E173" s="141"/>
      <c r="F173" s="141"/>
      <c r="G173" s="141"/>
      <c r="H173" s="141"/>
      <c r="I173" s="141"/>
      <c r="J173" s="141"/>
      <c r="K173" s="141"/>
      <c r="L173" s="142"/>
      <c r="M173" s="10"/>
    </row>
    <row r="174" spans="2:13" hidden="1" x14ac:dyDescent="0.3">
      <c r="B174" s="776" t="str">
        <f>D$28</f>
        <v>valeur d'achat nette rendue (CAD)</v>
      </c>
      <c r="C174" s="777"/>
      <c r="D174" s="778"/>
      <c r="E174" s="141"/>
      <c r="F174" s="141"/>
      <c r="G174" s="141"/>
      <c r="H174" s="141"/>
      <c r="I174" s="141"/>
      <c r="J174" s="141"/>
      <c r="K174" s="141"/>
      <c r="L174" s="142"/>
      <c r="M174" s="10"/>
    </row>
    <row r="175" spans="2:13" hidden="1" x14ac:dyDescent="0.3">
      <c r="B175" s="776" t="str">
        <f>D$29</f>
        <v>$ / tonne</v>
      </c>
      <c r="C175" s="777"/>
      <c r="D175" s="778"/>
      <c r="E175" s="289" t="str">
        <f t="shared" ref="E175" si="78">IF(E173=0,"-",E174/E173)</f>
        <v>-</v>
      </c>
      <c r="F175" s="289" t="str">
        <f t="shared" ref="F175" si="79">IF(F173=0,"-",F174/F173)</f>
        <v>-</v>
      </c>
      <c r="G175" s="289" t="str">
        <f t="shared" ref="G175" si="80">IF(G173=0,"-",G174/G173)</f>
        <v>-</v>
      </c>
      <c r="H175" s="289" t="str">
        <f t="shared" ref="H175" si="81">IF(H173=0,"-",H174/H173)</f>
        <v>-</v>
      </c>
      <c r="I175" s="289" t="str">
        <f t="shared" ref="I175" si="82">IF(I173=0,"-",I174/I173)</f>
        <v>-</v>
      </c>
      <c r="J175" s="289" t="str">
        <f t="shared" ref="J175" si="83">IF(J173=0,"-",J174/J173)</f>
        <v>-</v>
      </c>
      <c r="K175" s="289" t="str">
        <f t="shared" ref="K175" si="84">IF(K173=0,"-",K174/K173)</f>
        <v>-</v>
      </c>
      <c r="L175" s="289" t="str">
        <f t="shared" ref="L175" si="85">IF(L173=0,"-",L174/L173)</f>
        <v>-</v>
      </c>
      <c r="M175" s="10"/>
    </row>
    <row r="176" spans="2:13" hidden="1" x14ac:dyDescent="0.3">
      <c r="B176" s="772" t="str">
        <f>IF(Intro!$G$20="English",Variables!B37,Variables!C37)</f>
        <v>BMP8</v>
      </c>
      <c r="C176" s="614"/>
      <c r="D176" s="614"/>
      <c r="E176" s="614"/>
      <c r="F176" s="614"/>
      <c r="G176" s="614"/>
      <c r="H176" s="614"/>
      <c r="I176" s="614"/>
      <c r="J176" s="614"/>
      <c r="K176" s="614"/>
      <c r="L176" s="773"/>
      <c r="M176" s="10"/>
    </row>
    <row r="177" spans="2:19" hidden="1" x14ac:dyDescent="0.3">
      <c r="B177" s="774"/>
      <c r="C177" s="620"/>
      <c r="D177" s="620"/>
      <c r="E177" s="620"/>
      <c r="F177" s="620"/>
      <c r="G177" s="620"/>
      <c r="H177" s="620"/>
      <c r="I177" s="620"/>
      <c r="J177" s="620"/>
      <c r="K177" s="620"/>
      <c r="L177" s="775"/>
      <c r="M177" s="10"/>
    </row>
    <row r="178" spans="2:19" hidden="1" x14ac:dyDescent="0.3">
      <c r="B178" s="776" t="str">
        <f>D$27</f>
        <v>tonnes</v>
      </c>
      <c r="C178" s="777"/>
      <c r="D178" s="778"/>
      <c r="E178" s="141"/>
      <c r="F178" s="141"/>
      <c r="G178" s="141"/>
      <c r="H178" s="141"/>
      <c r="I178" s="141"/>
      <c r="J178" s="141"/>
      <c r="K178" s="141"/>
      <c r="L178" s="142"/>
      <c r="M178" s="10"/>
    </row>
    <row r="179" spans="2:19" hidden="1" x14ac:dyDescent="0.3">
      <c r="B179" s="776" t="str">
        <f>D$28</f>
        <v>valeur d'achat nette rendue (CAD)</v>
      </c>
      <c r="C179" s="777"/>
      <c r="D179" s="778"/>
      <c r="E179" s="141"/>
      <c r="F179" s="141"/>
      <c r="G179" s="141"/>
      <c r="H179" s="141"/>
      <c r="I179" s="141"/>
      <c r="J179" s="141"/>
      <c r="K179" s="141"/>
      <c r="L179" s="142"/>
      <c r="M179" s="10"/>
    </row>
    <row r="180" spans="2:19" hidden="1" x14ac:dyDescent="0.3">
      <c r="B180" s="776" t="str">
        <f>D$29</f>
        <v>$ / tonne</v>
      </c>
      <c r="C180" s="777"/>
      <c r="D180" s="778"/>
      <c r="E180" s="289" t="str">
        <f t="shared" ref="E180" si="86">IF(E178=0,"-",E179/E178)</f>
        <v>-</v>
      </c>
      <c r="F180" s="289" t="str">
        <f t="shared" ref="F180" si="87">IF(F178=0,"-",F179/F178)</f>
        <v>-</v>
      </c>
      <c r="G180" s="289" t="str">
        <f t="shared" ref="G180" si="88">IF(G178=0,"-",G179/G178)</f>
        <v>-</v>
      </c>
      <c r="H180" s="289" t="str">
        <f t="shared" ref="H180" si="89">IF(H178=0,"-",H179/H178)</f>
        <v>-</v>
      </c>
      <c r="I180" s="289" t="str">
        <f t="shared" ref="I180" si="90">IF(I178=0,"-",I179/I178)</f>
        <v>-</v>
      </c>
      <c r="J180" s="289" t="str">
        <f t="shared" ref="J180" si="91">IF(J178=0,"-",J179/J178)</f>
        <v>-</v>
      </c>
      <c r="K180" s="289" t="str">
        <f t="shared" ref="K180" si="92">IF(K178=0,"-",K179/K178)</f>
        <v>-</v>
      </c>
      <c r="L180" s="289" t="str">
        <f t="shared" ref="L180" si="93">IF(L178=0,"-",L179/L178)</f>
        <v>-</v>
      </c>
      <c r="M180" s="10"/>
    </row>
    <row r="181" spans="2:19" x14ac:dyDescent="0.3">
      <c r="B181" s="258"/>
      <c r="C181" s="259"/>
      <c r="D181" s="259"/>
      <c r="E181" s="29"/>
      <c r="F181" s="29"/>
      <c r="G181" s="29"/>
      <c r="H181" s="29"/>
      <c r="I181" s="29"/>
      <c r="J181" s="29"/>
      <c r="K181" s="29"/>
      <c r="L181" s="30"/>
      <c r="M181" s="10"/>
    </row>
    <row r="182" spans="2:19" x14ac:dyDescent="0.3">
      <c r="B182" s="503" t="str">
        <f>IF(Intro!$G$20="English",O182,P182)</f>
        <v>Dans le tableau ci-dessous, « Erreur » signifie que les importations totales des produits de référence de votre entreprise dépassent les importations totales de votre entreprise pour cette période. Par conséquent, veuillez modifier les données ci-dessus si nécessaire.</v>
      </c>
      <c r="C182" s="504"/>
      <c r="D182" s="504"/>
      <c r="E182" s="504"/>
      <c r="F182" s="504"/>
      <c r="G182" s="504"/>
      <c r="H182" s="504"/>
      <c r="I182" s="504"/>
      <c r="J182" s="504"/>
      <c r="K182" s="504"/>
      <c r="L182" s="505"/>
      <c r="M182" s="10"/>
      <c r="O182" s="10" t="s">
        <v>366</v>
      </c>
      <c r="P182" s="10" t="s">
        <v>367</v>
      </c>
      <c r="S182" s="38"/>
    </row>
    <row r="183" spans="2:19" x14ac:dyDescent="0.3">
      <c r="B183" s="503"/>
      <c r="C183" s="504"/>
      <c r="D183" s="504"/>
      <c r="E183" s="504"/>
      <c r="F183" s="504"/>
      <c r="G183" s="504"/>
      <c r="H183" s="504"/>
      <c r="I183" s="504"/>
      <c r="J183" s="504"/>
      <c r="K183" s="504"/>
      <c r="L183" s="505"/>
      <c r="M183" s="10"/>
      <c r="S183" s="38"/>
    </row>
    <row r="184" spans="2:19" x14ac:dyDescent="0.3">
      <c r="B184" s="258"/>
      <c r="C184" s="259"/>
      <c r="D184" s="259"/>
      <c r="E184" s="29"/>
      <c r="F184" s="29"/>
      <c r="G184" s="29"/>
      <c r="H184" s="29"/>
      <c r="I184" s="29"/>
      <c r="J184" s="29"/>
      <c r="K184" s="29"/>
      <c r="L184" s="30"/>
      <c r="M184" s="10"/>
      <c r="S184" s="38"/>
    </row>
    <row r="185" spans="2:19" ht="14.1" customHeight="1" x14ac:dyDescent="0.3">
      <c r="B185" s="763" t="str">
        <f>Variables!D62</f>
        <v>Vérification - volume</v>
      </c>
      <c r="C185" s="764"/>
      <c r="D185" s="764"/>
      <c r="E185" s="764"/>
      <c r="F185" s="765"/>
      <c r="G185" s="264">
        <f>G125</f>
        <v>2024</v>
      </c>
      <c r="H185" s="264">
        <f>H125</f>
        <v>2025</v>
      </c>
      <c r="I185" s="264" t="str">
        <f>I125</f>
        <v>T1 - 2026</v>
      </c>
      <c r="J185" s="291"/>
      <c r="K185" s="291"/>
      <c r="L185" s="292"/>
      <c r="M185" s="10"/>
    </row>
    <row r="186" spans="2:19" ht="14.1" customHeight="1" x14ac:dyDescent="0.3">
      <c r="B186" s="776" t="str">
        <f>B143</f>
        <v>tonnes</v>
      </c>
      <c r="C186" s="777"/>
      <c r="D186" s="777"/>
      <c r="E186" s="777"/>
      <c r="F186" s="778"/>
      <c r="G186" s="232" t="str">
        <f>IF(SUM(E143:G143,E148:G148,E153:G153,E158:G158,E163:G163,E168:G168,E173:G173,E178:G178)&gt;SUM(H27,H43,H59),Variables!$D$63,Variables!$D$64)</f>
        <v>Correct</v>
      </c>
      <c r="H186" s="232" t="str">
        <f>IF(SUM(H143:K143,H148:K148,H153:K153,H158:K158,H163:K163,H168:K168,H173:K173,H178:K178)&gt;SUM(I27,I43,I59),Variables!$D$63,Variables!$D$64)</f>
        <v>Correct</v>
      </c>
      <c r="I186" s="232" t="str">
        <f>IF(SUM(L143,L148,L153,L158,L163,L168,L173,L178)&gt;SUM(K27,K43,K59),Variables!$D$63,Variables!$D$64)</f>
        <v>Correct</v>
      </c>
      <c r="J186" s="291"/>
      <c r="K186" s="291"/>
      <c r="L186" s="292"/>
      <c r="M186" s="10"/>
    </row>
    <row r="187" spans="2:19" ht="14.1" customHeight="1" x14ac:dyDescent="0.3">
      <c r="B187" s="782" t="str">
        <f>IF(Intro!$G$20="English",O187,P187)</f>
        <v>volume - total des importations des produits de référence (Question 3)</v>
      </c>
      <c r="C187" s="783"/>
      <c r="D187" s="783"/>
      <c r="E187" s="783"/>
      <c r="F187" s="784"/>
      <c r="G187" s="232">
        <f>SUM(E143:G143,E148:G148,E153:G153,E158:G158,E163:G163,E168:G168,E173:G173,E178:G178)</f>
        <v>0</v>
      </c>
      <c r="H187" s="232">
        <f>SUM(H143:K143,H148:K148,H153:K153,H158:K158,H163:K163,H168:K168,H173:K173,H178:K178)</f>
        <v>0</v>
      </c>
      <c r="I187" s="232">
        <f>SUM(L143,L148,L153,L158,L163,L168,L173,L178)</f>
        <v>0</v>
      </c>
      <c r="J187" s="291"/>
      <c r="K187" s="291"/>
      <c r="L187" s="292"/>
      <c r="M187" s="10"/>
      <c r="O187" s="10" t="s">
        <v>491</v>
      </c>
      <c r="P187" s="10" t="s">
        <v>492</v>
      </c>
    </row>
    <row r="188" spans="2:19" ht="14.1" customHeight="1" x14ac:dyDescent="0.3">
      <c r="B188" s="782" t="str">
        <f>IF(Intro!$G$20="English",O188,P188)</f>
        <v>volume - total des importations (Question 1)</v>
      </c>
      <c r="C188" s="783"/>
      <c r="D188" s="783"/>
      <c r="E188" s="783"/>
      <c r="F188" s="784"/>
      <c r="G188" s="232">
        <f>H27</f>
        <v>0</v>
      </c>
      <c r="H188" s="232">
        <f>I27</f>
        <v>0</v>
      </c>
      <c r="I188" s="232">
        <f>K27</f>
        <v>0</v>
      </c>
      <c r="J188" s="291"/>
      <c r="K188" s="291"/>
      <c r="L188" s="292"/>
      <c r="M188" s="10"/>
      <c r="O188" s="10" t="s">
        <v>493</v>
      </c>
      <c r="P188" s="10" t="s">
        <v>494</v>
      </c>
    </row>
    <row r="189" spans="2:19" x14ac:dyDescent="0.3">
      <c r="B189" s="763" t="str">
        <f>Variables!D66</f>
        <v>Vérification - valeur</v>
      </c>
      <c r="C189" s="764"/>
      <c r="D189" s="764"/>
      <c r="E189" s="764"/>
      <c r="F189" s="765"/>
      <c r="G189" s="264">
        <f>G185</f>
        <v>2024</v>
      </c>
      <c r="H189" s="264">
        <f>H185</f>
        <v>2025</v>
      </c>
      <c r="I189" s="264" t="str">
        <f>I185</f>
        <v>T1 - 2026</v>
      </c>
      <c r="J189" s="291"/>
      <c r="K189" s="291"/>
      <c r="L189" s="292"/>
      <c r="M189" s="10"/>
    </row>
    <row r="190" spans="2:19" ht="14.1" customHeight="1" x14ac:dyDescent="0.3">
      <c r="B190" s="776" t="str">
        <f>B144</f>
        <v>valeur d'achat nette rendue (CAD)</v>
      </c>
      <c r="C190" s="777"/>
      <c r="D190" s="777"/>
      <c r="E190" s="777"/>
      <c r="F190" s="778"/>
      <c r="G190" s="232" t="str">
        <f>IF(SUM(E144:G144,E149:G149,E154:G154,E159:G159,E164:G164,E169:G169,E174:G174,E179:G179)&gt;SUM(H28,H44,H60),Variables!$D$63,Variables!$D$64)</f>
        <v>Correct</v>
      </c>
      <c r="H190" s="232" t="str">
        <f>IF(SUM(H144:K144,H149:K149,H154:K154,H159:K159,H164:K164,H169:K169,H174:K174,H179:K179)&gt;SUM(I28,I44,I60),Variables!$D$63,Variables!$D$64)</f>
        <v>Correct</v>
      </c>
      <c r="I190" s="232" t="str">
        <f>IF(SUM(L144,L149,L154,L159,L164,L169,L174,L179)&gt;SUM(K28,K44,K60),Variables!$D$63,Variables!$D$64)</f>
        <v>Correct</v>
      </c>
      <c r="J190" s="291"/>
      <c r="K190" s="291"/>
      <c r="L190" s="292"/>
      <c r="M190" s="10"/>
    </row>
    <row r="191" spans="2:19" ht="14.1" customHeight="1" x14ac:dyDescent="0.3">
      <c r="B191" s="782" t="str">
        <f>IF(Intro!$G$20="English",O191,P191)</f>
        <v>valeur - total des importations des produits de référence (Question 3)</v>
      </c>
      <c r="C191" s="783"/>
      <c r="D191" s="783"/>
      <c r="E191" s="783"/>
      <c r="F191" s="784"/>
      <c r="G191" s="232">
        <f>SUM(E144:G144,E149:G149,E154:G154,E159:G159,E164:G164,E169:G169,E174:G174,E179:G179)</f>
        <v>0</v>
      </c>
      <c r="H191" s="232">
        <f>SUM(H144:K144,H149:K149,H154:K154,H159:K159,H164:K164,H169:K169,H174:K174,H179:K179)</f>
        <v>0</v>
      </c>
      <c r="I191" s="232">
        <f>SUM(L144,L149,L154,L159,L164,L169,L174,L179)</f>
        <v>0</v>
      </c>
      <c r="J191" s="291"/>
      <c r="K191" s="291"/>
      <c r="L191" s="292"/>
      <c r="M191" s="10"/>
      <c r="O191" s="10" t="s">
        <v>495</v>
      </c>
      <c r="P191" s="10" t="s">
        <v>496</v>
      </c>
    </row>
    <row r="192" spans="2:19" ht="14.1" customHeight="1" x14ac:dyDescent="0.3">
      <c r="B192" s="782" t="str">
        <f>IF(Intro!$G$20="English",O192,P192)</f>
        <v>valeur - total des importations (Question 1)</v>
      </c>
      <c r="C192" s="783"/>
      <c r="D192" s="783"/>
      <c r="E192" s="783"/>
      <c r="F192" s="784"/>
      <c r="G192" s="232">
        <f>H28</f>
        <v>0</v>
      </c>
      <c r="H192" s="232">
        <f>I28</f>
        <v>0</v>
      </c>
      <c r="I192" s="232">
        <f>K28</f>
        <v>0</v>
      </c>
      <c r="J192" s="291"/>
      <c r="K192" s="291"/>
      <c r="L192" s="292"/>
      <c r="M192" s="10"/>
      <c r="O192" s="10" t="s">
        <v>571</v>
      </c>
      <c r="P192" s="10" t="s">
        <v>497</v>
      </c>
    </row>
    <row r="193" spans="1:16" x14ac:dyDescent="0.3">
      <c r="B193" s="72"/>
      <c r="C193" s="84"/>
      <c r="D193" s="84"/>
      <c r="E193" s="84"/>
      <c r="F193" s="84"/>
      <c r="G193" s="84"/>
      <c r="H193" s="84"/>
      <c r="I193" s="84"/>
      <c r="J193" s="84"/>
      <c r="K193" s="84"/>
      <c r="L193" s="85"/>
      <c r="M193" s="10"/>
    </row>
    <row r="194" spans="1:16" s="262" customFormat="1" x14ac:dyDescent="0.3">
      <c r="A194" s="7"/>
      <c r="B194" s="92"/>
      <c r="C194" s="92"/>
      <c r="D194" s="90"/>
      <c r="E194" s="261"/>
      <c r="F194" s="261"/>
      <c r="G194" s="261"/>
      <c r="H194" s="261"/>
      <c r="I194" s="261"/>
      <c r="J194" s="261"/>
      <c r="K194" s="261"/>
      <c r="L194" s="261"/>
      <c r="M194" s="73"/>
    </row>
    <row r="195" spans="1:16" x14ac:dyDescent="0.3">
      <c r="B195" s="506" t="str">
        <f>IF(Intro!$G$20="English",O195,P195)</f>
        <v>VENTES AU CANADA D'IMPORTATIONS DE PRODUITS DE RÉFÉRENCE</v>
      </c>
      <c r="C195" s="507"/>
      <c r="D195" s="507"/>
      <c r="E195" s="507"/>
      <c r="F195" s="507"/>
      <c r="G195" s="507"/>
      <c r="H195" s="507"/>
      <c r="I195" s="507"/>
      <c r="J195" s="507"/>
      <c r="K195" s="507"/>
      <c r="L195" s="508"/>
      <c r="M195" s="10"/>
      <c r="O195" s="107" t="s">
        <v>335</v>
      </c>
      <c r="P195" s="107" t="s">
        <v>436</v>
      </c>
    </row>
    <row r="196" spans="1:16" x14ac:dyDescent="0.3">
      <c r="B196" s="647" t="s">
        <v>17</v>
      </c>
      <c r="C196" s="648"/>
      <c r="D196" s="648"/>
      <c r="E196" s="648"/>
      <c r="F196" s="648"/>
      <c r="G196" s="648"/>
      <c r="H196" s="648"/>
      <c r="I196" s="648"/>
      <c r="J196" s="648"/>
      <c r="K196" s="648"/>
      <c r="L196" s="649"/>
      <c r="M196" s="10"/>
    </row>
    <row r="197" spans="1:16" x14ac:dyDescent="0.3">
      <c r="B197" s="16"/>
      <c r="C197" s="35"/>
      <c r="D197" s="35"/>
      <c r="E197" s="36"/>
      <c r="F197" s="36"/>
      <c r="G197" s="36"/>
      <c r="H197" s="36"/>
      <c r="I197" s="36"/>
      <c r="J197" s="36"/>
      <c r="K197" s="36"/>
      <c r="L197" s="17"/>
      <c r="M197" s="10"/>
    </row>
    <row r="198" spans="1:16" x14ac:dyDescent="0.3">
      <c r="B198" s="503" t="str">
        <f>IF(Intro!$G$20="English",O198,P198)</f>
        <v>Indiquez le volume et la valeur des ventes d'importations au Canada pour chaque produit de référence :</v>
      </c>
      <c r="C198" s="504"/>
      <c r="D198" s="504"/>
      <c r="E198" s="504"/>
      <c r="F198" s="504"/>
      <c r="G198" s="504"/>
      <c r="H198" s="504"/>
      <c r="I198" s="504"/>
      <c r="J198" s="504"/>
      <c r="K198" s="504"/>
      <c r="L198" s="505"/>
      <c r="M198" s="10"/>
      <c r="O198" s="18" t="s">
        <v>170</v>
      </c>
      <c r="P198" s="10" t="s">
        <v>435</v>
      </c>
    </row>
    <row r="199" spans="1:16" x14ac:dyDescent="0.3">
      <c r="B199" s="503" t="str">
        <f>Pro!B22</f>
        <v>Note - Ne répondez à cette question que si votre entreprise a vendu les marchandises du 1er janvier 2023 au 31 mars 2026.</v>
      </c>
      <c r="C199" s="504"/>
      <c r="D199" s="504"/>
      <c r="E199" s="504"/>
      <c r="F199" s="504"/>
      <c r="G199" s="504"/>
      <c r="H199" s="504"/>
      <c r="I199" s="504"/>
      <c r="J199" s="504"/>
      <c r="K199" s="504"/>
      <c r="L199" s="505"/>
      <c r="M199" s="10"/>
      <c r="O199" s="18"/>
    </row>
    <row r="200" spans="1:16" x14ac:dyDescent="0.3">
      <c r="B200" s="258"/>
      <c r="C200" s="259"/>
      <c r="D200" s="35"/>
      <c r="E200" s="36"/>
      <c r="F200" s="36"/>
      <c r="G200" s="36"/>
      <c r="H200" s="36"/>
      <c r="I200" s="36"/>
      <c r="J200" s="36"/>
      <c r="K200" s="36"/>
      <c r="L200" s="17"/>
      <c r="M200" s="10"/>
      <c r="O200" s="18"/>
    </row>
    <row r="201" spans="1:16" x14ac:dyDescent="0.3">
      <c r="B201" s="779"/>
      <c r="C201" s="780"/>
      <c r="D201" s="781"/>
      <c r="E201" s="264" t="str">
        <f t="shared" ref="E201:L201" si="94">E140</f>
        <v>T2 - 2024</v>
      </c>
      <c r="F201" s="264" t="str">
        <f t="shared" si="94"/>
        <v>T3 - 2024</v>
      </c>
      <c r="G201" s="264" t="str">
        <f t="shared" si="94"/>
        <v>T4 - 2024</v>
      </c>
      <c r="H201" s="264" t="str">
        <f t="shared" si="94"/>
        <v>T1 - 2025</v>
      </c>
      <c r="I201" s="264" t="str">
        <f t="shared" si="94"/>
        <v>T2 - 2025</v>
      </c>
      <c r="J201" s="264" t="str">
        <f t="shared" si="94"/>
        <v>T3 - 2025</v>
      </c>
      <c r="K201" s="264" t="str">
        <f t="shared" si="94"/>
        <v>T4 - 2025</v>
      </c>
      <c r="L201" s="265" t="str">
        <f t="shared" si="94"/>
        <v>T1 - 2026</v>
      </c>
      <c r="M201" s="10"/>
      <c r="O201" s="18"/>
    </row>
    <row r="202" spans="1:16" x14ac:dyDescent="0.3">
      <c r="B202" s="772" t="str">
        <f>B141</f>
        <v>Billes SAG - 5.0" (125mm) avec une tolérance de 5%</v>
      </c>
      <c r="C202" s="614"/>
      <c r="D202" s="614"/>
      <c r="E202" s="614"/>
      <c r="F202" s="614"/>
      <c r="G202" s="614"/>
      <c r="H202" s="614"/>
      <c r="I202" s="614"/>
      <c r="J202" s="614"/>
      <c r="K202" s="614"/>
      <c r="L202" s="773"/>
      <c r="M202" s="10"/>
    </row>
    <row r="203" spans="1:16" x14ac:dyDescent="0.3">
      <c r="B203" s="774"/>
      <c r="C203" s="620"/>
      <c r="D203" s="620"/>
      <c r="E203" s="620"/>
      <c r="F203" s="620"/>
      <c r="G203" s="620"/>
      <c r="H203" s="620"/>
      <c r="I203" s="620"/>
      <c r="J203" s="620"/>
      <c r="K203" s="620"/>
      <c r="L203" s="775"/>
      <c r="M203" s="10"/>
    </row>
    <row r="204" spans="1:16" x14ac:dyDescent="0.3">
      <c r="B204" s="735" t="str">
        <f>D$31</f>
        <v>tonnes</v>
      </c>
      <c r="C204" s="736"/>
      <c r="D204" s="736"/>
      <c r="E204" s="141"/>
      <c r="F204" s="141"/>
      <c r="G204" s="141"/>
      <c r="H204" s="141"/>
      <c r="I204" s="141"/>
      <c r="J204" s="141"/>
      <c r="K204" s="141"/>
      <c r="L204" s="142"/>
      <c r="M204" s="10"/>
    </row>
    <row r="205" spans="1:16" x14ac:dyDescent="0.3">
      <c r="B205" s="735" t="str">
        <f>D$32</f>
        <v>valeur de vente nette rendue (CAD)</v>
      </c>
      <c r="C205" s="736"/>
      <c r="D205" s="736"/>
      <c r="E205" s="141"/>
      <c r="F205" s="141"/>
      <c r="G205" s="141"/>
      <c r="H205" s="141"/>
      <c r="I205" s="141"/>
      <c r="J205" s="141"/>
      <c r="K205" s="141"/>
      <c r="L205" s="142"/>
      <c r="M205" s="10"/>
    </row>
    <row r="206" spans="1:16" x14ac:dyDescent="0.3">
      <c r="B206" s="735" t="str">
        <f>D$33</f>
        <v>$ / tonne</v>
      </c>
      <c r="C206" s="736"/>
      <c r="D206" s="736"/>
      <c r="E206" s="289" t="str">
        <f t="shared" ref="E206" si="95">IF(E204=0,"-",E205/E204)</f>
        <v>-</v>
      </c>
      <c r="F206" s="289" t="str">
        <f t="shared" ref="F206" si="96">IF(F204=0,"-",F205/F204)</f>
        <v>-</v>
      </c>
      <c r="G206" s="289" t="str">
        <f t="shared" ref="G206" si="97">IF(G204=0,"-",G205/G204)</f>
        <v>-</v>
      </c>
      <c r="H206" s="289" t="str">
        <f t="shared" ref="H206" si="98">IF(H204=0,"-",H205/H204)</f>
        <v>-</v>
      </c>
      <c r="I206" s="289" t="str">
        <f t="shared" ref="I206" si="99">IF(I204=0,"-",I205/I204)</f>
        <v>-</v>
      </c>
      <c r="J206" s="289" t="str">
        <f t="shared" ref="J206" si="100">IF(J204=0,"-",J205/J204)</f>
        <v>-</v>
      </c>
      <c r="K206" s="289" t="str">
        <f t="shared" ref="K206" si="101">IF(K204=0,"-",K205/K204)</f>
        <v>-</v>
      </c>
      <c r="L206" s="289" t="str">
        <f t="shared" ref="L206" si="102">IF(L204=0,"-",L205/L204)</f>
        <v>-</v>
      </c>
      <c r="M206" s="10"/>
    </row>
    <row r="207" spans="1:16" x14ac:dyDescent="0.3">
      <c r="B207" s="772" t="str">
        <f>B146</f>
        <v>Billes SAG - 5.25" (133mm) avec une tolérance de 5%</v>
      </c>
      <c r="C207" s="614"/>
      <c r="D207" s="614"/>
      <c r="E207" s="614"/>
      <c r="F207" s="614"/>
      <c r="G207" s="614"/>
      <c r="H207" s="614"/>
      <c r="I207" s="614"/>
      <c r="J207" s="614"/>
      <c r="K207" s="614"/>
      <c r="L207" s="773"/>
      <c r="M207" s="10"/>
    </row>
    <row r="208" spans="1:16" x14ac:dyDescent="0.3">
      <c r="B208" s="774"/>
      <c r="C208" s="620"/>
      <c r="D208" s="620"/>
      <c r="E208" s="620"/>
      <c r="F208" s="620"/>
      <c r="G208" s="620"/>
      <c r="H208" s="620"/>
      <c r="I208" s="620"/>
      <c r="J208" s="620"/>
      <c r="K208" s="620"/>
      <c r="L208" s="775"/>
      <c r="M208" s="10"/>
    </row>
    <row r="209" spans="2:13" x14ac:dyDescent="0.3">
      <c r="B209" s="735" t="str">
        <f>D$31</f>
        <v>tonnes</v>
      </c>
      <c r="C209" s="736"/>
      <c r="D209" s="736"/>
      <c r="E209" s="141"/>
      <c r="F209" s="141"/>
      <c r="G209" s="141"/>
      <c r="H209" s="141"/>
      <c r="I209" s="141"/>
      <c r="J209" s="141"/>
      <c r="K209" s="141"/>
      <c r="L209" s="142"/>
      <c r="M209" s="10"/>
    </row>
    <row r="210" spans="2:13" x14ac:dyDescent="0.3">
      <c r="B210" s="735" t="str">
        <f>D$32</f>
        <v>valeur de vente nette rendue (CAD)</v>
      </c>
      <c r="C210" s="736"/>
      <c r="D210" s="736"/>
      <c r="E210" s="141"/>
      <c r="F210" s="141"/>
      <c r="G210" s="141"/>
      <c r="H210" s="141"/>
      <c r="I210" s="141"/>
      <c r="J210" s="141"/>
      <c r="K210" s="141"/>
      <c r="L210" s="142"/>
      <c r="M210" s="10"/>
    </row>
    <row r="211" spans="2:13" x14ac:dyDescent="0.3">
      <c r="B211" s="735" t="str">
        <f>D$33</f>
        <v>$ / tonne</v>
      </c>
      <c r="C211" s="736"/>
      <c r="D211" s="736"/>
      <c r="E211" s="289" t="str">
        <f t="shared" ref="E211" si="103">IF(E209=0,"-",E210/E209)</f>
        <v>-</v>
      </c>
      <c r="F211" s="289" t="str">
        <f t="shared" ref="F211" si="104">IF(F209=0,"-",F210/F209)</f>
        <v>-</v>
      </c>
      <c r="G211" s="289" t="str">
        <f t="shared" ref="G211" si="105">IF(G209=0,"-",G210/G209)</f>
        <v>-</v>
      </c>
      <c r="H211" s="289" t="str">
        <f t="shared" ref="H211" si="106">IF(H209=0,"-",H210/H209)</f>
        <v>-</v>
      </c>
      <c r="I211" s="289" t="str">
        <f t="shared" ref="I211" si="107">IF(I209=0,"-",I210/I209)</f>
        <v>-</v>
      </c>
      <c r="J211" s="289" t="str">
        <f t="shared" ref="J211" si="108">IF(J209=0,"-",J210/J209)</f>
        <v>-</v>
      </c>
      <c r="K211" s="289" t="str">
        <f t="shared" ref="K211" si="109">IF(K209=0,"-",K210/K209)</f>
        <v>-</v>
      </c>
      <c r="L211" s="289" t="str">
        <f t="shared" ref="L211" si="110">IF(L209=0,"-",L210/L209)</f>
        <v>-</v>
      </c>
      <c r="M211" s="10"/>
    </row>
    <row r="212" spans="2:13" x14ac:dyDescent="0.3">
      <c r="B212" s="772" t="str">
        <f>B151</f>
        <v>Billes de taille moyenne - 2.5" (65mm) avec une tolérance de 5%</v>
      </c>
      <c r="C212" s="614"/>
      <c r="D212" s="614"/>
      <c r="E212" s="614"/>
      <c r="F212" s="614"/>
      <c r="G212" s="614"/>
      <c r="H212" s="614"/>
      <c r="I212" s="614"/>
      <c r="J212" s="614"/>
      <c r="K212" s="614"/>
      <c r="L212" s="773"/>
      <c r="M212" s="10"/>
    </row>
    <row r="213" spans="2:13" x14ac:dyDescent="0.3">
      <c r="B213" s="774"/>
      <c r="C213" s="620"/>
      <c r="D213" s="620"/>
      <c r="E213" s="620"/>
      <c r="F213" s="620"/>
      <c r="G213" s="620"/>
      <c r="H213" s="620"/>
      <c r="I213" s="620"/>
      <c r="J213" s="620"/>
      <c r="K213" s="620"/>
      <c r="L213" s="775"/>
      <c r="M213" s="10"/>
    </row>
    <row r="214" spans="2:13" x14ac:dyDescent="0.3">
      <c r="B214" s="735" t="str">
        <f>D$31</f>
        <v>tonnes</v>
      </c>
      <c r="C214" s="736"/>
      <c r="D214" s="736"/>
      <c r="E214" s="141"/>
      <c r="F214" s="141"/>
      <c r="G214" s="141"/>
      <c r="H214" s="141"/>
      <c r="I214" s="141"/>
      <c r="J214" s="141"/>
      <c r="K214" s="141"/>
      <c r="L214" s="142"/>
      <c r="M214" s="10"/>
    </row>
    <row r="215" spans="2:13" x14ac:dyDescent="0.3">
      <c r="B215" s="735" t="str">
        <f>D$32</f>
        <v>valeur de vente nette rendue (CAD)</v>
      </c>
      <c r="C215" s="736"/>
      <c r="D215" s="736"/>
      <c r="E215" s="141"/>
      <c r="F215" s="141"/>
      <c r="G215" s="141"/>
      <c r="H215" s="141"/>
      <c r="I215" s="141"/>
      <c r="J215" s="141"/>
      <c r="K215" s="141"/>
      <c r="L215" s="142"/>
      <c r="M215" s="10"/>
    </row>
    <row r="216" spans="2:13" x14ac:dyDescent="0.3">
      <c r="B216" s="735" t="str">
        <f>D$33</f>
        <v>$ / tonne</v>
      </c>
      <c r="C216" s="736"/>
      <c r="D216" s="736"/>
      <c r="E216" s="289" t="str">
        <f t="shared" ref="E216" si="111">IF(E214=0,"-",E215/E214)</f>
        <v>-</v>
      </c>
      <c r="F216" s="289" t="str">
        <f t="shared" ref="F216" si="112">IF(F214=0,"-",F215/F214)</f>
        <v>-</v>
      </c>
      <c r="G216" s="289" t="str">
        <f t="shared" ref="G216" si="113">IF(G214=0,"-",G215/G214)</f>
        <v>-</v>
      </c>
      <c r="H216" s="289" t="str">
        <f t="shared" ref="H216" si="114">IF(H214=0,"-",H215/H214)</f>
        <v>-</v>
      </c>
      <c r="I216" s="289" t="str">
        <f t="shared" ref="I216" si="115">IF(I214=0,"-",I215/I214)</f>
        <v>-</v>
      </c>
      <c r="J216" s="289" t="str">
        <f t="shared" ref="J216" si="116">IF(J214=0,"-",J215/J214)</f>
        <v>-</v>
      </c>
      <c r="K216" s="289" t="str">
        <f t="shared" ref="K216" si="117">IF(K214=0,"-",K215/K214)</f>
        <v>-</v>
      </c>
      <c r="L216" s="289" t="str">
        <f t="shared" ref="L216" si="118">IF(L214=0,"-",L215/L214)</f>
        <v>-</v>
      </c>
      <c r="M216" s="10"/>
    </row>
    <row r="217" spans="2:13" x14ac:dyDescent="0.3">
      <c r="B217" s="772" t="str">
        <f>B156</f>
        <v>Billes de taille moyenne - 3.5" (94mm) avec une tolérance de 5%</v>
      </c>
      <c r="C217" s="614"/>
      <c r="D217" s="614"/>
      <c r="E217" s="614"/>
      <c r="F217" s="614"/>
      <c r="G217" s="614"/>
      <c r="H217" s="614"/>
      <c r="I217" s="614"/>
      <c r="J217" s="614"/>
      <c r="K217" s="614"/>
      <c r="L217" s="773"/>
      <c r="M217" s="10"/>
    </row>
    <row r="218" spans="2:13" x14ac:dyDescent="0.3">
      <c r="B218" s="774"/>
      <c r="C218" s="620"/>
      <c r="D218" s="620"/>
      <c r="E218" s="620"/>
      <c r="F218" s="620"/>
      <c r="G218" s="620"/>
      <c r="H218" s="620"/>
      <c r="I218" s="620"/>
      <c r="J218" s="620"/>
      <c r="K218" s="620"/>
      <c r="L218" s="775"/>
      <c r="M218" s="10"/>
    </row>
    <row r="219" spans="2:13" x14ac:dyDescent="0.3">
      <c r="B219" s="735" t="str">
        <f>D$31</f>
        <v>tonnes</v>
      </c>
      <c r="C219" s="736"/>
      <c r="D219" s="736"/>
      <c r="E219" s="141"/>
      <c r="F219" s="141"/>
      <c r="G219" s="141"/>
      <c r="H219" s="141"/>
      <c r="I219" s="141"/>
      <c r="J219" s="141"/>
      <c r="K219" s="141"/>
      <c r="L219" s="142"/>
      <c r="M219" s="10"/>
    </row>
    <row r="220" spans="2:13" x14ac:dyDescent="0.3">
      <c r="B220" s="735" t="str">
        <f>D$32</f>
        <v>valeur de vente nette rendue (CAD)</v>
      </c>
      <c r="C220" s="736"/>
      <c r="D220" s="736"/>
      <c r="E220" s="141"/>
      <c r="F220" s="141"/>
      <c r="G220" s="141"/>
      <c r="H220" s="141"/>
      <c r="I220" s="141"/>
      <c r="J220" s="141"/>
      <c r="K220" s="141"/>
      <c r="L220" s="142"/>
      <c r="M220" s="10"/>
    </row>
    <row r="221" spans="2:13" x14ac:dyDescent="0.3">
      <c r="B221" s="735" t="str">
        <f>D$33</f>
        <v>$ / tonne</v>
      </c>
      <c r="C221" s="736"/>
      <c r="D221" s="736"/>
      <c r="E221" s="289" t="str">
        <f t="shared" ref="E221" si="119">IF(E219=0,"-",E220/E219)</f>
        <v>-</v>
      </c>
      <c r="F221" s="289" t="str">
        <f t="shared" ref="F221" si="120">IF(F219=0,"-",F220/F219)</f>
        <v>-</v>
      </c>
      <c r="G221" s="289" t="str">
        <f t="shared" ref="G221" si="121">IF(G219=0,"-",G220/G219)</f>
        <v>-</v>
      </c>
      <c r="H221" s="289" t="str">
        <f t="shared" ref="H221" si="122">IF(H219=0,"-",H220/H219)</f>
        <v>-</v>
      </c>
      <c r="I221" s="289" t="str">
        <f t="shared" ref="I221" si="123">IF(I219=0,"-",I220/I219)</f>
        <v>-</v>
      </c>
      <c r="J221" s="289" t="str">
        <f t="shared" ref="J221" si="124">IF(J219=0,"-",J220/J219)</f>
        <v>-</v>
      </c>
      <c r="K221" s="289" t="str">
        <f t="shared" ref="K221" si="125">IF(K219=0,"-",K220/K219)</f>
        <v>-</v>
      </c>
      <c r="L221" s="289" t="str">
        <f t="shared" ref="L221" si="126">IF(L219=0,"-",L220/L219)</f>
        <v>-</v>
      </c>
      <c r="M221" s="10"/>
    </row>
    <row r="222" spans="2:13" x14ac:dyDescent="0.3">
      <c r="B222" s="772" t="str">
        <f>B161</f>
        <v>Billes de rebroyeur - 1.0" (25mm) avec une tolérance de 5%</v>
      </c>
      <c r="C222" s="614"/>
      <c r="D222" s="614"/>
      <c r="E222" s="614"/>
      <c r="F222" s="614"/>
      <c r="G222" s="614"/>
      <c r="H222" s="614"/>
      <c r="I222" s="614"/>
      <c r="J222" s="614"/>
      <c r="K222" s="614"/>
      <c r="L222" s="773"/>
      <c r="M222" s="10"/>
    </row>
    <row r="223" spans="2:13" x14ac:dyDescent="0.3">
      <c r="B223" s="774"/>
      <c r="C223" s="620"/>
      <c r="D223" s="620"/>
      <c r="E223" s="620"/>
      <c r="F223" s="620"/>
      <c r="G223" s="620"/>
      <c r="H223" s="620"/>
      <c r="I223" s="620"/>
      <c r="J223" s="620"/>
      <c r="K223" s="620"/>
      <c r="L223" s="775"/>
      <c r="M223" s="10"/>
    </row>
    <row r="224" spans="2:13" x14ac:dyDescent="0.3">
      <c r="B224" s="735" t="str">
        <f>D$31</f>
        <v>tonnes</v>
      </c>
      <c r="C224" s="736"/>
      <c r="D224" s="736"/>
      <c r="E224" s="141"/>
      <c r="F224" s="141"/>
      <c r="G224" s="141"/>
      <c r="H224" s="141"/>
      <c r="I224" s="141"/>
      <c r="J224" s="141"/>
      <c r="K224" s="141"/>
      <c r="L224" s="142"/>
      <c r="M224" s="10"/>
    </row>
    <row r="225" spans="2:13" x14ac:dyDescent="0.3">
      <c r="B225" s="735" t="str">
        <f>D$32</f>
        <v>valeur de vente nette rendue (CAD)</v>
      </c>
      <c r="C225" s="736"/>
      <c r="D225" s="736"/>
      <c r="E225" s="141"/>
      <c r="F225" s="141"/>
      <c r="G225" s="141"/>
      <c r="H225" s="141"/>
      <c r="I225" s="141"/>
      <c r="J225" s="141"/>
      <c r="K225" s="141"/>
      <c r="L225" s="142"/>
      <c r="M225" s="10"/>
    </row>
    <row r="226" spans="2:13" x14ac:dyDescent="0.3">
      <c r="B226" s="735" t="str">
        <f>D$33</f>
        <v>$ / tonne</v>
      </c>
      <c r="C226" s="736"/>
      <c r="D226" s="736"/>
      <c r="E226" s="289" t="str">
        <f t="shared" ref="E226" si="127">IF(E224=0,"-",E225/E224)</f>
        <v>-</v>
      </c>
      <c r="F226" s="289" t="str">
        <f t="shared" ref="F226" si="128">IF(F224=0,"-",F225/F224)</f>
        <v>-</v>
      </c>
      <c r="G226" s="289" t="str">
        <f t="shared" ref="G226" si="129">IF(G224=0,"-",G225/G224)</f>
        <v>-</v>
      </c>
      <c r="H226" s="289" t="str">
        <f t="shared" ref="H226" si="130">IF(H224=0,"-",H225/H224)</f>
        <v>-</v>
      </c>
      <c r="I226" s="289" t="str">
        <f t="shared" ref="I226" si="131">IF(I224=0,"-",I225/I224)</f>
        <v>-</v>
      </c>
      <c r="J226" s="289" t="str">
        <f t="shared" ref="J226" si="132">IF(J224=0,"-",J225/J224)</f>
        <v>-</v>
      </c>
      <c r="K226" s="289" t="str">
        <f t="shared" ref="K226" si="133">IF(K224=0,"-",K225/K224)</f>
        <v>-</v>
      </c>
      <c r="L226" s="289" t="str">
        <f t="shared" ref="L226" si="134">IF(L224=0,"-",L225/L224)</f>
        <v>-</v>
      </c>
      <c r="M226" s="10"/>
    </row>
    <row r="227" spans="2:13" hidden="1" x14ac:dyDescent="0.3">
      <c r="B227" s="772" t="str">
        <f>B166</f>
        <v>BMP6</v>
      </c>
      <c r="C227" s="614"/>
      <c r="D227" s="614"/>
      <c r="E227" s="614"/>
      <c r="F227" s="614"/>
      <c r="G227" s="614"/>
      <c r="H227" s="614"/>
      <c r="I227" s="614"/>
      <c r="J227" s="614"/>
      <c r="K227" s="614"/>
      <c r="L227" s="773"/>
      <c r="M227" s="10"/>
    </row>
    <row r="228" spans="2:13" hidden="1" x14ac:dyDescent="0.3">
      <c r="B228" s="774"/>
      <c r="C228" s="620"/>
      <c r="D228" s="620"/>
      <c r="E228" s="620"/>
      <c r="F228" s="620"/>
      <c r="G228" s="620"/>
      <c r="H228" s="620"/>
      <c r="I228" s="620"/>
      <c r="J228" s="620"/>
      <c r="K228" s="620"/>
      <c r="L228" s="775"/>
      <c r="M228" s="10"/>
    </row>
    <row r="229" spans="2:13" hidden="1" x14ac:dyDescent="0.3">
      <c r="B229" s="735" t="str">
        <f>D$31</f>
        <v>tonnes</v>
      </c>
      <c r="C229" s="736"/>
      <c r="D229" s="736"/>
      <c r="E229" s="141"/>
      <c r="F229" s="141"/>
      <c r="G229" s="141"/>
      <c r="H229" s="141"/>
      <c r="I229" s="141"/>
      <c r="J229" s="141"/>
      <c r="K229" s="141"/>
      <c r="L229" s="142"/>
      <c r="M229" s="10"/>
    </row>
    <row r="230" spans="2:13" hidden="1" x14ac:dyDescent="0.3">
      <c r="B230" s="735" t="str">
        <f>D$32</f>
        <v>valeur de vente nette rendue (CAD)</v>
      </c>
      <c r="C230" s="736"/>
      <c r="D230" s="736"/>
      <c r="E230" s="141"/>
      <c r="F230" s="141"/>
      <c r="G230" s="141"/>
      <c r="H230" s="141"/>
      <c r="I230" s="141"/>
      <c r="J230" s="141"/>
      <c r="K230" s="141"/>
      <c r="L230" s="142"/>
      <c r="M230" s="10"/>
    </row>
    <row r="231" spans="2:13" hidden="1" x14ac:dyDescent="0.3">
      <c r="B231" s="735" t="str">
        <f>D$33</f>
        <v>$ / tonne</v>
      </c>
      <c r="C231" s="736"/>
      <c r="D231" s="736"/>
      <c r="E231" s="289" t="str">
        <f t="shared" ref="E231" si="135">IF(E229=0,"-",E230/E229)</f>
        <v>-</v>
      </c>
      <c r="F231" s="289" t="str">
        <f t="shared" ref="F231" si="136">IF(F229=0,"-",F230/F229)</f>
        <v>-</v>
      </c>
      <c r="G231" s="289" t="str">
        <f t="shared" ref="G231" si="137">IF(G229=0,"-",G230/G229)</f>
        <v>-</v>
      </c>
      <c r="H231" s="289" t="str">
        <f t="shared" ref="H231" si="138">IF(H229=0,"-",H230/H229)</f>
        <v>-</v>
      </c>
      <c r="I231" s="289" t="str">
        <f t="shared" ref="I231" si="139">IF(I229=0,"-",I230/I229)</f>
        <v>-</v>
      </c>
      <c r="J231" s="289" t="str">
        <f t="shared" ref="J231" si="140">IF(J229=0,"-",J230/J229)</f>
        <v>-</v>
      </c>
      <c r="K231" s="289" t="str">
        <f t="shared" ref="K231" si="141">IF(K229=0,"-",K230/K229)</f>
        <v>-</v>
      </c>
      <c r="L231" s="289" t="str">
        <f t="shared" ref="L231" si="142">IF(L229=0,"-",L230/L229)</f>
        <v>-</v>
      </c>
      <c r="M231" s="10"/>
    </row>
    <row r="232" spans="2:13" hidden="1" x14ac:dyDescent="0.3">
      <c r="B232" s="772" t="str">
        <f>B171</f>
        <v>BMP7</v>
      </c>
      <c r="C232" s="614"/>
      <c r="D232" s="614"/>
      <c r="E232" s="614"/>
      <c r="F232" s="614"/>
      <c r="G232" s="614"/>
      <c r="H232" s="614"/>
      <c r="I232" s="614"/>
      <c r="J232" s="614"/>
      <c r="K232" s="614"/>
      <c r="L232" s="773"/>
      <c r="M232" s="10"/>
    </row>
    <row r="233" spans="2:13" hidden="1" x14ac:dyDescent="0.3">
      <c r="B233" s="774"/>
      <c r="C233" s="620"/>
      <c r="D233" s="620"/>
      <c r="E233" s="620"/>
      <c r="F233" s="620"/>
      <c r="G233" s="620"/>
      <c r="H233" s="620"/>
      <c r="I233" s="620"/>
      <c r="J233" s="620"/>
      <c r="K233" s="620"/>
      <c r="L233" s="775"/>
      <c r="M233" s="10"/>
    </row>
    <row r="234" spans="2:13" hidden="1" x14ac:dyDescent="0.3">
      <c r="B234" s="735" t="str">
        <f>D$31</f>
        <v>tonnes</v>
      </c>
      <c r="C234" s="736"/>
      <c r="D234" s="736"/>
      <c r="E234" s="141"/>
      <c r="F234" s="141"/>
      <c r="G234" s="141"/>
      <c r="H234" s="141"/>
      <c r="I234" s="141"/>
      <c r="J234" s="141"/>
      <c r="K234" s="141"/>
      <c r="L234" s="142"/>
      <c r="M234" s="10"/>
    </row>
    <row r="235" spans="2:13" hidden="1" x14ac:dyDescent="0.3">
      <c r="B235" s="735" t="str">
        <f>D$32</f>
        <v>valeur de vente nette rendue (CAD)</v>
      </c>
      <c r="C235" s="736"/>
      <c r="D235" s="736"/>
      <c r="E235" s="141"/>
      <c r="F235" s="141"/>
      <c r="G235" s="141"/>
      <c r="H235" s="141"/>
      <c r="I235" s="141"/>
      <c r="J235" s="141"/>
      <c r="K235" s="141"/>
      <c r="L235" s="142"/>
      <c r="M235" s="10"/>
    </row>
    <row r="236" spans="2:13" hidden="1" x14ac:dyDescent="0.3">
      <c r="B236" s="735" t="str">
        <f>D$33</f>
        <v>$ / tonne</v>
      </c>
      <c r="C236" s="736"/>
      <c r="D236" s="736"/>
      <c r="E236" s="289" t="str">
        <f t="shared" ref="E236" si="143">IF(E234=0,"-",E235/E234)</f>
        <v>-</v>
      </c>
      <c r="F236" s="289" t="str">
        <f t="shared" ref="F236" si="144">IF(F234=0,"-",F235/F234)</f>
        <v>-</v>
      </c>
      <c r="G236" s="289" t="str">
        <f t="shared" ref="G236" si="145">IF(G234=0,"-",G235/G234)</f>
        <v>-</v>
      </c>
      <c r="H236" s="289" t="str">
        <f t="shared" ref="H236" si="146">IF(H234=0,"-",H235/H234)</f>
        <v>-</v>
      </c>
      <c r="I236" s="289" t="str">
        <f t="shared" ref="I236" si="147">IF(I234=0,"-",I235/I234)</f>
        <v>-</v>
      </c>
      <c r="J236" s="289" t="str">
        <f t="shared" ref="J236" si="148">IF(J234=0,"-",J235/J234)</f>
        <v>-</v>
      </c>
      <c r="K236" s="289" t="str">
        <f t="shared" ref="K236" si="149">IF(K234=0,"-",K235/K234)</f>
        <v>-</v>
      </c>
      <c r="L236" s="289" t="str">
        <f t="shared" ref="L236" si="150">IF(L234=0,"-",L235/L234)</f>
        <v>-</v>
      </c>
      <c r="M236" s="10"/>
    </row>
    <row r="237" spans="2:13" hidden="1" x14ac:dyDescent="0.3">
      <c r="B237" s="772" t="str">
        <f>B176</f>
        <v>BMP8</v>
      </c>
      <c r="C237" s="614"/>
      <c r="D237" s="614"/>
      <c r="E237" s="614"/>
      <c r="F237" s="614"/>
      <c r="G237" s="614"/>
      <c r="H237" s="614"/>
      <c r="I237" s="614"/>
      <c r="J237" s="614"/>
      <c r="K237" s="614"/>
      <c r="L237" s="773"/>
      <c r="M237" s="10"/>
    </row>
    <row r="238" spans="2:13" hidden="1" x14ac:dyDescent="0.3">
      <c r="B238" s="774"/>
      <c r="C238" s="620"/>
      <c r="D238" s="620"/>
      <c r="E238" s="620"/>
      <c r="F238" s="620"/>
      <c r="G238" s="620"/>
      <c r="H238" s="620"/>
      <c r="I238" s="620"/>
      <c r="J238" s="620"/>
      <c r="K238" s="620"/>
      <c r="L238" s="775"/>
      <c r="M238" s="10"/>
    </row>
    <row r="239" spans="2:13" hidden="1" x14ac:dyDescent="0.3">
      <c r="B239" s="735" t="str">
        <f>D$31</f>
        <v>tonnes</v>
      </c>
      <c r="C239" s="736"/>
      <c r="D239" s="736"/>
      <c r="E239" s="141"/>
      <c r="F239" s="141"/>
      <c r="G239" s="141"/>
      <c r="H239" s="141"/>
      <c r="I239" s="141"/>
      <c r="J239" s="141"/>
      <c r="K239" s="141"/>
      <c r="L239" s="142"/>
      <c r="M239" s="10"/>
    </row>
    <row r="240" spans="2:13" hidden="1" x14ac:dyDescent="0.3">
      <c r="B240" s="735" t="str">
        <f>D$32</f>
        <v>valeur de vente nette rendue (CAD)</v>
      </c>
      <c r="C240" s="736"/>
      <c r="D240" s="736"/>
      <c r="E240" s="141"/>
      <c r="F240" s="141"/>
      <c r="G240" s="141"/>
      <c r="H240" s="141"/>
      <c r="I240" s="141"/>
      <c r="J240" s="141"/>
      <c r="K240" s="141"/>
      <c r="L240" s="142"/>
      <c r="M240" s="10"/>
    </row>
    <row r="241" spans="1:19" hidden="1" x14ac:dyDescent="0.3">
      <c r="B241" s="735" t="str">
        <f>D$33</f>
        <v>$ / tonne</v>
      </c>
      <c r="C241" s="736"/>
      <c r="D241" s="736"/>
      <c r="E241" s="289" t="str">
        <f t="shared" ref="E241" si="151">IF(E239=0,"-",E240/E239)</f>
        <v>-</v>
      </c>
      <c r="F241" s="289" t="str">
        <f t="shared" ref="F241" si="152">IF(F239=0,"-",F240/F239)</f>
        <v>-</v>
      </c>
      <c r="G241" s="289" t="str">
        <f t="shared" ref="G241" si="153">IF(G239=0,"-",G240/G239)</f>
        <v>-</v>
      </c>
      <c r="H241" s="289" t="str">
        <f t="shared" ref="H241" si="154">IF(H239=0,"-",H240/H239)</f>
        <v>-</v>
      </c>
      <c r="I241" s="289" t="str">
        <f t="shared" ref="I241" si="155">IF(I239=0,"-",I240/I239)</f>
        <v>-</v>
      </c>
      <c r="J241" s="289" t="str">
        <f t="shared" ref="J241" si="156">IF(J239=0,"-",J240/J239)</f>
        <v>-</v>
      </c>
      <c r="K241" s="289" t="str">
        <f t="shared" ref="K241" si="157">IF(K239=0,"-",K240/K239)</f>
        <v>-</v>
      </c>
      <c r="L241" s="289" t="str">
        <f t="shared" ref="L241" si="158">IF(L239=0,"-",L240/L239)</f>
        <v>-</v>
      </c>
      <c r="M241" s="10"/>
    </row>
    <row r="242" spans="1:19" x14ac:dyDescent="0.3">
      <c r="B242" s="258"/>
      <c r="C242" s="259"/>
      <c r="D242" s="259"/>
      <c r="E242" s="29"/>
      <c r="F242" s="29"/>
      <c r="G242" s="29"/>
      <c r="H242" s="29"/>
      <c r="I242" s="29"/>
      <c r="J242" s="29"/>
      <c r="K242" s="29"/>
      <c r="L242" s="30"/>
      <c r="M242" s="10"/>
    </row>
    <row r="243" spans="1:19" x14ac:dyDescent="0.3">
      <c r="B243" s="500" t="str">
        <f>IF(Intro!$G$20="English",O243,P243)</f>
        <v>Dans le tableau ci-dessous, « Erreur » signifie que les ventes totales des produits de référence de votre entreprise dépassent les ventes totales d'importations de votre entreprise pour cette période. Par conséquent, veuillez modifier les données ci-dessus si nécessaire.</v>
      </c>
      <c r="C243" s="501"/>
      <c r="D243" s="501"/>
      <c r="E243" s="501"/>
      <c r="F243" s="501"/>
      <c r="G243" s="501"/>
      <c r="H243" s="501"/>
      <c r="I243" s="501"/>
      <c r="J243" s="501"/>
      <c r="K243" s="501"/>
      <c r="L243" s="502"/>
      <c r="M243" s="10"/>
      <c r="O243" s="10" t="s">
        <v>368</v>
      </c>
      <c r="P243" s="10" t="s">
        <v>437</v>
      </c>
      <c r="S243" s="38"/>
    </row>
    <row r="244" spans="1:19" x14ac:dyDescent="0.3">
      <c r="B244" s="500"/>
      <c r="C244" s="501"/>
      <c r="D244" s="501"/>
      <c r="E244" s="501"/>
      <c r="F244" s="501"/>
      <c r="G244" s="501"/>
      <c r="H244" s="501"/>
      <c r="I244" s="501"/>
      <c r="J244" s="501"/>
      <c r="K244" s="501"/>
      <c r="L244" s="502"/>
      <c r="M244" s="10"/>
      <c r="S244" s="38"/>
    </row>
    <row r="245" spans="1:19" x14ac:dyDescent="0.3">
      <c r="B245" s="258"/>
      <c r="C245" s="259"/>
      <c r="D245" s="259"/>
      <c r="E245" s="29"/>
      <c r="F245" s="29"/>
      <c r="G245" s="29"/>
      <c r="H245" s="29"/>
      <c r="I245" s="29"/>
      <c r="J245" s="29"/>
      <c r="K245" s="29"/>
      <c r="L245" s="30"/>
      <c r="M245" s="10"/>
      <c r="S245" s="38"/>
    </row>
    <row r="246" spans="1:19" ht="14.1" customHeight="1" x14ac:dyDescent="0.3">
      <c r="B246" s="763" t="str">
        <f>Variables!D62</f>
        <v>Vérification - volume</v>
      </c>
      <c r="C246" s="764"/>
      <c r="D246" s="764"/>
      <c r="E246" s="764"/>
      <c r="F246" s="765"/>
      <c r="G246" s="264">
        <f>G185</f>
        <v>2024</v>
      </c>
      <c r="H246" s="264">
        <f>H185</f>
        <v>2025</v>
      </c>
      <c r="I246" s="264" t="str">
        <f>I185</f>
        <v>T1 - 2026</v>
      </c>
      <c r="J246" s="291"/>
      <c r="K246" s="291"/>
      <c r="L246" s="292"/>
      <c r="M246" s="10"/>
      <c r="O246" s="18"/>
    </row>
    <row r="247" spans="1:19" ht="14.1" customHeight="1" x14ac:dyDescent="0.3">
      <c r="B247" s="760" t="str">
        <f>B204</f>
        <v>tonnes</v>
      </c>
      <c r="C247" s="761"/>
      <c r="D247" s="761"/>
      <c r="E247" s="761"/>
      <c r="F247" s="762"/>
      <c r="G247" s="232" t="str">
        <f>IF(SUM(E204:G204,E209:G209,E214:G214,E219:G219,E224:G224,E229:G229,E234:G234,E239:G239)&gt;SUM(H37,H69,H53),Variables!$D$63,Variables!$D$64)</f>
        <v>Correct</v>
      </c>
      <c r="H247" s="232" t="str">
        <f>IF(SUM(H204:K204,H209:K209,H214:K214,H219:K219,H224:K224,H229:K229,H234:K234,H239:K239)&gt;SUM(I37,I53,I69),Variables!$D$63,Variables!$D$64)</f>
        <v>Correct</v>
      </c>
      <c r="I247" s="232" t="str">
        <f>IF(SUM(L204,L209,L214,L219,L224,L229,L234,L239)&gt;SUM(K37,K53,K69),Variables!$D$63,Variables!$D$64)</f>
        <v>Correct</v>
      </c>
      <c r="J247" s="291"/>
      <c r="K247" s="291"/>
      <c r="L247" s="292"/>
      <c r="M247" s="10"/>
    </row>
    <row r="248" spans="1:19" ht="14.1" customHeight="1" x14ac:dyDescent="0.3">
      <c r="B248" s="782" t="str">
        <f>IF(Intro!$G$20="English",O248,P248)</f>
        <v>volume - total des ventes au Canada d'importations des produits de référence (Question 4)</v>
      </c>
      <c r="C248" s="783"/>
      <c r="D248" s="783"/>
      <c r="E248" s="783"/>
      <c r="F248" s="784"/>
      <c r="G248" s="236">
        <f>(SUM(E204:G204,E209:G209,E214:G214,E219:G219,E224:G224,E229:G229,E234:G234,E239:G239))</f>
        <v>0</v>
      </c>
      <c r="H248" s="236">
        <f>SUM(H204:K204,H209:K209,H214:K214,H219:K219,H224:K224,H229:K229,H234:K234,H239:K239)</f>
        <v>0</v>
      </c>
      <c r="I248" s="236">
        <f>SUM(L204,L209,L214,L219,L224,L229,L234,L239)</f>
        <v>0</v>
      </c>
      <c r="J248" s="291"/>
      <c r="K248" s="291"/>
      <c r="L248" s="292"/>
      <c r="M248" s="10"/>
      <c r="O248" s="10" t="s">
        <v>506</v>
      </c>
      <c r="P248" s="10" t="s">
        <v>508</v>
      </c>
    </row>
    <row r="249" spans="1:19" ht="14.1" customHeight="1" x14ac:dyDescent="0.3">
      <c r="B249" s="782" t="str">
        <f>IF(Intro!$G$20="English",O249,P249)</f>
        <v>volume - total des ventes au Canada d'importations (Question 1)</v>
      </c>
      <c r="C249" s="783"/>
      <c r="D249" s="783"/>
      <c r="E249" s="783"/>
      <c r="F249" s="784"/>
      <c r="G249" s="232">
        <f>H37</f>
        <v>0</v>
      </c>
      <c r="H249" s="232">
        <f>I37</f>
        <v>0</v>
      </c>
      <c r="I249" s="232">
        <f>K37</f>
        <v>0</v>
      </c>
      <c r="J249" s="291"/>
      <c r="K249" s="291"/>
      <c r="L249" s="292"/>
      <c r="M249" s="10"/>
      <c r="O249" s="10" t="s">
        <v>499</v>
      </c>
      <c r="P249" s="10" t="s">
        <v>501</v>
      </c>
    </row>
    <row r="250" spans="1:19" x14ac:dyDescent="0.3">
      <c r="B250" s="763" t="str">
        <f>Variables!D66</f>
        <v>Vérification - valeur</v>
      </c>
      <c r="C250" s="764"/>
      <c r="D250" s="764"/>
      <c r="E250" s="764"/>
      <c r="F250" s="765"/>
      <c r="G250" s="264">
        <f>G246</f>
        <v>2024</v>
      </c>
      <c r="H250" s="264">
        <f t="shared" ref="H250:I250" si="159">H246</f>
        <v>2025</v>
      </c>
      <c r="I250" s="264" t="str">
        <f t="shared" si="159"/>
        <v>T1 - 2026</v>
      </c>
      <c r="J250" s="291"/>
      <c r="K250" s="291"/>
      <c r="L250" s="292"/>
      <c r="M250" s="10"/>
    </row>
    <row r="251" spans="1:19" ht="14.1" customHeight="1" x14ac:dyDescent="0.3">
      <c r="B251" s="760" t="str">
        <f>B205</f>
        <v>valeur de vente nette rendue (CAD)</v>
      </c>
      <c r="C251" s="761"/>
      <c r="D251" s="761"/>
      <c r="E251" s="761"/>
      <c r="F251" s="762"/>
      <c r="G251" s="232" t="str">
        <f>IF(SUM(E205:G205,E210:G210,E215:G215,E220:G220,E225:G225,E230:G230,E235:G235,E240:G240)&gt;SUM(H38,H54,H70),Variables!$D$63,Variables!$D$64)</f>
        <v>Correct</v>
      </c>
      <c r="H251" s="232" t="str">
        <f>IF(SUM(H205:K205,H210:K210,H215:K215,H220:K220,H225:K225,H230:K230,H235:K235,H240:K240)&gt;SUM(I38,I54,I70),Variables!$D$63,Variables!$D$64)</f>
        <v>Correct</v>
      </c>
      <c r="I251" s="232" t="str">
        <f>IF(SUM(L205,L210,L215,L220,L225,L230,L235,L240)&gt;SUM(K38,K54,K70),Variables!$D$63,Variables!$D$64)</f>
        <v>Correct</v>
      </c>
      <c r="J251" s="291"/>
      <c r="K251" s="291"/>
      <c r="L251" s="292"/>
      <c r="M251" s="10"/>
    </row>
    <row r="252" spans="1:19" ht="14.1" customHeight="1" x14ac:dyDescent="0.3">
      <c r="B252" s="782" t="str">
        <f>IF(Intro!$G$20="English",O252,P252)</f>
        <v>valeur - total des ventes au Canada d'importations des produits de référence (Question 4)</v>
      </c>
      <c r="C252" s="783"/>
      <c r="D252" s="783"/>
      <c r="E252" s="783"/>
      <c r="F252" s="784"/>
      <c r="G252" s="236">
        <f>SUM(E205:G205,E210:G210,E215:G215,E220:G220,E225:G225,E230:G230,E235:G235,E240:G240)</f>
        <v>0</v>
      </c>
      <c r="H252" s="236">
        <f>SUM(H205:K205,H210:K210,H215:K215,H220:K220,H225:K225,H230:K230,H235:K235,H240:K240)</f>
        <v>0</v>
      </c>
      <c r="I252" s="236">
        <f>SUM(L205,L210,L215,L220,L225,L230,L235,L240)</f>
        <v>0</v>
      </c>
      <c r="J252" s="291"/>
      <c r="K252" s="291"/>
      <c r="L252" s="292"/>
      <c r="M252" s="10"/>
      <c r="O252" s="10" t="s">
        <v>507</v>
      </c>
      <c r="P252" s="10" t="s">
        <v>509</v>
      </c>
    </row>
    <row r="253" spans="1:19" ht="14.1" customHeight="1" x14ac:dyDescent="0.3">
      <c r="B253" s="782" t="str">
        <f>IF(Intro!$G$20="English",O253,P253)</f>
        <v>valeur - total des ventes au Canada d'importations (Question 1)</v>
      </c>
      <c r="C253" s="783"/>
      <c r="D253" s="783"/>
      <c r="E253" s="783"/>
      <c r="F253" s="784"/>
      <c r="G253" s="232">
        <f>H38</f>
        <v>0</v>
      </c>
      <c r="H253" s="232">
        <f>I38</f>
        <v>0</v>
      </c>
      <c r="I253" s="232">
        <f>K38</f>
        <v>0</v>
      </c>
      <c r="J253" s="291"/>
      <c r="K253" s="291"/>
      <c r="L253" s="292"/>
      <c r="M253" s="10"/>
      <c r="O253" s="10" t="s">
        <v>505</v>
      </c>
      <c r="P253" s="10" t="s">
        <v>503</v>
      </c>
    </row>
    <row r="254" spans="1:19" x14ac:dyDescent="0.3">
      <c r="B254" s="72"/>
      <c r="C254" s="84"/>
      <c r="D254" s="84"/>
      <c r="E254" s="84"/>
      <c r="F254" s="84"/>
      <c r="G254" s="84"/>
      <c r="H254" s="84"/>
      <c r="I254" s="84"/>
      <c r="J254" s="84"/>
      <c r="K254" s="84"/>
      <c r="L254" s="85"/>
      <c r="M254" s="10"/>
    </row>
    <row r="255" spans="1:19" s="44" customFormat="1" x14ac:dyDescent="0.3">
      <c r="A255" s="93"/>
      <c r="B255" s="4"/>
      <c r="C255" s="4"/>
      <c r="D255" s="77"/>
      <c r="E255" s="77"/>
      <c r="F255" s="77"/>
      <c r="G255" s="77"/>
      <c r="H255" s="77"/>
      <c r="I255" s="77"/>
      <c r="J255" s="77"/>
      <c r="K255" s="77"/>
      <c r="L255" s="77"/>
      <c r="N255" s="78"/>
    </row>
    <row r="256" spans="1:19" x14ac:dyDescent="0.3">
      <c r="B256" s="506" t="str">
        <f>IF(Intro!$G$20="English",O256,P256)</f>
        <v>DONNÉES SUR LES IMPORTATIONS POUR LA PÉRIODE D'ENQUÊTE ANTIDUMPING DE L'ASFC</v>
      </c>
      <c r="C256" s="507"/>
      <c r="D256" s="507"/>
      <c r="E256" s="507"/>
      <c r="F256" s="507"/>
      <c r="G256" s="507"/>
      <c r="H256" s="507"/>
      <c r="I256" s="507"/>
      <c r="J256" s="507"/>
      <c r="K256" s="507"/>
      <c r="L256" s="508"/>
      <c r="M256" s="10"/>
      <c r="O256" s="107" t="s">
        <v>336</v>
      </c>
      <c r="P256" s="107" t="s">
        <v>337</v>
      </c>
    </row>
    <row r="257" spans="1:16" s="262" customFormat="1" x14ac:dyDescent="0.3">
      <c r="A257" s="7"/>
      <c r="B257" s="647" t="s">
        <v>18</v>
      </c>
      <c r="C257" s="648"/>
      <c r="D257" s="648"/>
      <c r="E257" s="648"/>
      <c r="F257" s="648"/>
      <c r="G257" s="648"/>
      <c r="H257" s="648"/>
      <c r="I257" s="648"/>
      <c r="J257" s="648"/>
      <c r="K257" s="648"/>
      <c r="L257" s="649"/>
      <c r="M257" s="73"/>
      <c r="O257" s="10"/>
    </row>
    <row r="258" spans="1:16" x14ac:dyDescent="0.3">
      <c r="B258" s="16"/>
      <c r="C258" s="35"/>
      <c r="D258" s="35"/>
      <c r="E258" s="36"/>
      <c r="F258" s="36"/>
      <c r="G258" s="36"/>
      <c r="H258" s="36"/>
      <c r="I258" s="36"/>
      <c r="J258" s="36"/>
      <c r="K258" s="36"/>
      <c r="L258" s="17"/>
      <c r="M258" s="10"/>
    </row>
    <row r="259" spans="1:16" x14ac:dyDescent="0.3">
      <c r="B259" s="503" t="str">
        <f>IF(Intro!$G$20="English",O259,P259)</f>
        <v>Indiquez le volume et la valeur des importations pendant la période d'enquête de dumping de l'ASFC :</v>
      </c>
      <c r="C259" s="504"/>
      <c r="D259" s="504"/>
      <c r="E259" s="504"/>
      <c r="F259" s="504"/>
      <c r="G259" s="504"/>
      <c r="H259" s="504"/>
      <c r="I259" s="504"/>
      <c r="J259" s="504"/>
      <c r="K259" s="504"/>
      <c r="L259" s="505"/>
      <c r="M259" s="10"/>
      <c r="O259" s="18" t="s">
        <v>198</v>
      </c>
      <c r="P259" s="10" t="s">
        <v>199</v>
      </c>
    </row>
    <row r="260" spans="1:16" x14ac:dyDescent="0.3">
      <c r="B260" s="258"/>
      <c r="C260" s="259"/>
      <c r="D260" s="35"/>
      <c r="E260" s="36"/>
      <c r="F260" s="36"/>
      <c r="G260" s="36"/>
      <c r="H260" s="36"/>
      <c r="I260" s="36"/>
      <c r="J260" s="36"/>
      <c r="K260" s="36"/>
      <c r="L260" s="17"/>
      <c r="M260" s="10"/>
      <c r="O260" s="18"/>
    </row>
    <row r="261" spans="1:16" ht="14.4" customHeight="1" x14ac:dyDescent="0.3">
      <c r="B261" s="48"/>
      <c r="C261" s="45"/>
      <c r="D261" s="35"/>
      <c r="E261" s="10"/>
      <c r="F261" s="860" t="str">
        <f>IF(Intro!$G$20="English",Variables!B39,Variables!C39)</f>
        <v>1 octobre 2024 - 30 septembre 2025</v>
      </c>
      <c r="G261" s="860"/>
      <c r="H261" s="860"/>
      <c r="I261" s="291"/>
      <c r="J261" s="291"/>
      <c r="K261" s="291"/>
      <c r="L261" s="292"/>
      <c r="M261" s="10"/>
      <c r="O261" s="47"/>
      <c r="P261" s="47"/>
    </row>
    <row r="262" spans="1:16" x14ac:dyDescent="0.3">
      <c r="B262" s="540" t="str">
        <f>IF(Intro!$G$20="English",O262,P262)</f>
        <v>Importations</v>
      </c>
      <c r="C262" s="736" t="str">
        <f>D27</f>
        <v>tonnes</v>
      </c>
      <c r="D262" s="736"/>
      <c r="E262" s="859"/>
      <c r="F262" s="861"/>
      <c r="G262" s="861"/>
      <c r="H262" s="861"/>
      <c r="I262" s="291"/>
      <c r="J262" s="291"/>
      <c r="K262" s="291"/>
      <c r="L262" s="292"/>
      <c r="M262" s="10"/>
      <c r="O262" s="10" t="s">
        <v>91</v>
      </c>
      <c r="P262" s="10" t="s">
        <v>169</v>
      </c>
    </row>
    <row r="263" spans="1:16" x14ac:dyDescent="0.3">
      <c r="B263" s="540"/>
      <c r="C263" s="736" t="str">
        <f>D28</f>
        <v>valeur d'achat nette rendue (CAD)</v>
      </c>
      <c r="D263" s="736"/>
      <c r="E263" s="859"/>
      <c r="F263" s="861"/>
      <c r="G263" s="861"/>
      <c r="H263" s="861"/>
      <c r="I263" s="291"/>
      <c r="J263" s="291"/>
      <c r="K263" s="291"/>
      <c r="L263" s="292"/>
      <c r="M263" s="10"/>
    </row>
    <row r="264" spans="1:16" x14ac:dyDescent="0.3">
      <c r="B264" s="540"/>
      <c r="C264" s="736" t="str">
        <f>D29</f>
        <v>$ / tonne</v>
      </c>
      <c r="D264" s="736"/>
      <c r="E264" s="859"/>
      <c r="F264" s="862" t="str">
        <f>IF(F262=0,"-",F263/F262)</f>
        <v>-</v>
      </c>
      <c r="G264" s="862"/>
      <c r="H264" s="862"/>
      <c r="I264" s="291"/>
      <c r="J264" s="291"/>
      <c r="K264" s="291"/>
      <c r="L264" s="292"/>
      <c r="M264" s="10"/>
    </row>
    <row r="265" spans="1:16" x14ac:dyDescent="0.3">
      <c r="B265" s="46"/>
      <c r="C265" s="117"/>
      <c r="D265" s="117"/>
      <c r="E265" s="34"/>
      <c r="F265" s="34"/>
      <c r="G265" s="34"/>
      <c r="H265" s="34"/>
      <c r="I265" s="34"/>
      <c r="J265" s="34"/>
      <c r="K265" s="34"/>
      <c r="L265" s="37"/>
      <c r="M265" s="10"/>
    </row>
    <row r="266" spans="1:16" s="44" customFormat="1" x14ac:dyDescent="0.3">
      <c r="A266" s="93"/>
      <c r="B266" s="4"/>
      <c r="C266" s="4"/>
      <c r="D266" s="77"/>
      <c r="E266" s="77"/>
      <c r="F266" s="77"/>
      <c r="G266" s="77"/>
      <c r="H266" s="77"/>
      <c r="I266" s="77"/>
      <c r="J266" s="77"/>
      <c r="K266" s="77"/>
      <c r="L266" s="77"/>
      <c r="N266" s="78"/>
    </row>
    <row r="267" spans="1:16" x14ac:dyDescent="0.3">
      <c r="B267" s="506" t="str">
        <f>UPPER(IF(Intro!$G$20="English",O267,P267))</f>
        <v>DONNÉES SUR LES IMPORTATIONS POUR L'ANALYSE DES IMPORTATIONS MASSIVES</v>
      </c>
      <c r="C267" s="507"/>
      <c r="D267" s="507"/>
      <c r="E267" s="507"/>
      <c r="F267" s="507"/>
      <c r="G267" s="507"/>
      <c r="H267" s="507"/>
      <c r="I267" s="507"/>
      <c r="J267" s="507"/>
      <c r="K267" s="507"/>
      <c r="L267" s="508"/>
      <c r="M267" s="10"/>
      <c r="O267" s="107" t="s">
        <v>338</v>
      </c>
      <c r="P267" s="107" t="s">
        <v>438</v>
      </c>
    </row>
    <row r="268" spans="1:16" s="262" customFormat="1" x14ac:dyDescent="0.3">
      <c r="A268" s="7"/>
      <c r="B268" s="647" t="s">
        <v>19</v>
      </c>
      <c r="C268" s="648"/>
      <c r="D268" s="648"/>
      <c r="E268" s="648"/>
      <c r="F268" s="648"/>
      <c r="G268" s="648"/>
      <c r="H268" s="648"/>
      <c r="I268" s="648"/>
      <c r="J268" s="648"/>
      <c r="K268" s="648"/>
      <c r="L268" s="649"/>
      <c r="M268" s="73"/>
      <c r="O268" s="10"/>
    </row>
    <row r="269" spans="1:16" x14ac:dyDescent="0.3">
      <c r="B269" s="16"/>
      <c r="C269" s="35"/>
      <c r="D269" s="35"/>
      <c r="E269" s="36"/>
      <c r="F269" s="36"/>
      <c r="G269" s="36"/>
      <c r="H269" s="36"/>
      <c r="I269" s="36"/>
      <c r="J269" s="36"/>
      <c r="K269" s="36"/>
      <c r="L269" s="17"/>
      <c r="M269" s="10"/>
    </row>
    <row r="270" spans="1:16" x14ac:dyDescent="0.3">
      <c r="B270" s="503" t="str">
        <f>IF(Intro!$G$20="English",O270,P270)</f>
        <v>Indiquez le volume des importations et le stock de clôture au Canada des marchandises provenant de l'exportateur décrit ci-dessus :</v>
      </c>
      <c r="C270" s="504"/>
      <c r="D270" s="504"/>
      <c r="E270" s="504"/>
      <c r="F270" s="504"/>
      <c r="G270" s="504"/>
      <c r="H270" s="504"/>
      <c r="I270" s="504"/>
      <c r="J270" s="504"/>
      <c r="K270" s="504"/>
      <c r="L270" s="505"/>
      <c r="M270" s="10"/>
      <c r="O270" s="18" t="s">
        <v>193</v>
      </c>
      <c r="P270" s="10" t="s">
        <v>440</v>
      </c>
    </row>
    <row r="271" spans="1:16" x14ac:dyDescent="0.3">
      <c r="B271" s="258"/>
      <c r="C271" s="259"/>
      <c r="D271" s="35"/>
      <c r="E271" s="36"/>
      <c r="F271" s="36"/>
      <c r="G271" s="36"/>
      <c r="H271" s="36"/>
      <c r="I271" s="36"/>
      <c r="J271" s="36"/>
      <c r="K271" s="36"/>
      <c r="L271" s="17"/>
      <c r="M271" s="10"/>
      <c r="O271" s="18"/>
    </row>
    <row r="272" spans="1:16" x14ac:dyDescent="0.3">
      <c r="B272" s="258"/>
      <c r="C272" s="259"/>
      <c r="D272" s="35"/>
      <c r="E272" s="267" t="str">
        <f>H201</f>
        <v>T1 - 2025</v>
      </c>
      <c r="F272" s="279" t="str">
        <f>I201</f>
        <v>T2 - 2025</v>
      </c>
      <c r="G272" s="279" t="str">
        <f>J201</f>
        <v>T3 - 2025</v>
      </c>
      <c r="H272" s="279" t="str">
        <f>K201</f>
        <v>T4 - 2025</v>
      </c>
      <c r="I272" s="490" t="str">
        <f>L201</f>
        <v>T1 - 2026</v>
      </c>
      <c r="J272" s="36"/>
      <c r="K272" s="36"/>
      <c r="L272" s="17"/>
      <c r="M272" s="10"/>
      <c r="O272" s="18"/>
    </row>
    <row r="273" spans="1:19" x14ac:dyDescent="0.3">
      <c r="B273" s="750" t="str">
        <f>B262</f>
        <v>Importations</v>
      </c>
      <c r="C273" s="751"/>
      <c r="D273" s="268" t="str">
        <f>C262</f>
        <v>tonnes</v>
      </c>
      <c r="E273" s="227"/>
      <c r="F273" s="227"/>
      <c r="G273" s="227"/>
      <c r="H273" s="227"/>
      <c r="I273" s="227"/>
      <c r="J273" s="36"/>
      <c r="K273" s="36"/>
      <c r="L273" s="17"/>
      <c r="M273" s="10"/>
    </row>
    <row r="274" spans="1:19" x14ac:dyDescent="0.3">
      <c r="B274" s="750" t="str">
        <f>IF(Intro!$G$20="English",O274,P274)</f>
        <v>Stock de clôture</v>
      </c>
      <c r="C274" s="751"/>
      <c r="D274" s="268" t="str">
        <f>C262</f>
        <v>tonnes</v>
      </c>
      <c r="E274" s="227"/>
      <c r="F274" s="227"/>
      <c r="G274" s="227"/>
      <c r="H274" s="227"/>
      <c r="I274" s="227"/>
      <c r="J274" s="36"/>
      <c r="K274" s="36"/>
      <c r="L274" s="17"/>
      <c r="M274" s="10"/>
      <c r="O274" s="10" t="s">
        <v>194</v>
      </c>
      <c r="P274" s="10" t="s">
        <v>439</v>
      </c>
    </row>
    <row r="275" spans="1:19" x14ac:dyDescent="0.3">
      <c r="B275" s="273"/>
      <c r="C275" s="274"/>
      <c r="D275" s="35"/>
      <c r="E275" s="36"/>
      <c r="F275" s="36"/>
      <c r="G275" s="36"/>
      <c r="H275" s="36"/>
      <c r="I275" s="36"/>
      <c r="J275" s="36"/>
      <c r="K275" s="36"/>
      <c r="L275" s="17"/>
      <c r="M275" s="10"/>
      <c r="O275" s="18"/>
    </row>
    <row r="276" spans="1:19" x14ac:dyDescent="0.3">
      <c r="B276" s="273"/>
      <c r="C276" s="274"/>
      <c r="D276" s="35"/>
      <c r="E276" s="294">
        <f>Variables!B45</f>
        <v>45748</v>
      </c>
      <c r="F276" s="36"/>
      <c r="G276" s="294">
        <f>Variables!C45</f>
        <v>45901</v>
      </c>
      <c r="H276" s="36"/>
      <c r="I276" s="294">
        <f>Variables!D45</f>
        <v>46113</v>
      </c>
      <c r="K276" s="36"/>
      <c r="L276" s="17"/>
      <c r="M276" s="10"/>
      <c r="O276" s="18"/>
    </row>
    <row r="277" spans="1:19" x14ac:dyDescent="0.3">
      <c r="B277" s="750" t="str">
        <f>B273</f>
        <v>Importations</v>
      </c>
      <c r="C277" s="751"/>
      <c r="D277" s="281" t="str">
        <f>D273</f>
        <v>tonnes</v>
      </c>
      <c r="E277" s="227"/>
      <c r="F277" s="36"/>
      <c r="G277" s="227"/>
      <c r="H277" s="36"/>
      <c r="I277" s="227"/>
      <c r="K277" s="36"/>
      <c r="L277" s="17"/>
      <c r="M277" s="10"/>
    </row>
    <row r="278" spans="1:19" x14ac:dyDescent="0.3">
      <c r="B278" s="750" t="str">
        <f>IF(Intro!$G$20="English",O278,P278)</f>
        <v>Stock de clôture</v>
      </c>
      <c r="C278" s="751"/>
      <c r="D278" s="281" t="str">
        <f>D274</f>
        <v>tonnes</v>
      </c>
      <c r="E278" s="227"/>
      <c r="F278" s="36"/>
      <c r="G278" s="227"/>
      <c r="H278" s="36"/>
      <c r="I278" s="227"/>
      <c r="K278" s="36"/>
      <c r="L278" s="17"/>
      <c r="M278" s="10"/>
      <c r="O278" s="10" t="s">
        <v>194</v>
      </c>
      <c r="P278" s="10" t="s">
        <v>439</v>
      </c>
    </row>
    <row r="279" spans="1:19" x14ac:dyDescent="0.3">
      <c r="B279" s="258"/>
      <c r="C279" s="259"/>
      <c r="D279" s="259"/>
      <c r="E279" s="29"/>
      <c r="F279" s="29"/>
      <c r="G279" s="29"/>
      <c r="H279" s="29"/>
      <c r="I279" s="36"/>
      <c r="J279" s="29"/>
      <c r="K279" s="29"/>
      <c r="L279" s="30"/>
      <c r="M279" s="10"/>
    </row>
    <row r="280" spans="1:19" x14ac:dyDescent="0.3">
      <c r="B280" s="500" t="str">
        <f>IF(Intro!$G$20="English",O280,P280)</f>
        <v>Dans le tableau ci-dessous, « Erreur » signifie que la somme des importations trimestrielles déclarées ci-dessus dépasse les importations annuelles déclarées à la question 1. Par conséquent, veuillez modifier les données si nécessaire.</v>
      </c>
      <c r="C280" s="501"/>
      <c r="D280" s="501"/>
      <c r="E280" s="501"/>
      <c r="F280" s="501"/>
      <c r="G280" s="501"/>
      <c r="H280" s="501"/>
      <c r="I280" s="501"/>
      <c r="J280" s="501"/>
      <c r="K280" s="501"/>
      <c r="L280" s="502"/>
      <c r="M280" s="10"/>
      <c r="O280" s="10" t="s">
        <v>516</v>
      </c>
      <c r="P280" s="10" t="s">
        <v>517</v>
      </c>
      <c r="S280" s="38"/>
    </row>
    <row r="281" spans="1:19" x14ac:dyDescent="0.3">
      <c r="B281" s="500"/>
      <c r="C281" s="501"/>
      <c r="D281" s="501"/>
      <c r="E281" s="501"/>
      <c r="F281" s="501"/>
      <c r="G281" s="501"/>
      <c r="H281" s="501"/>
      <c r="I281" s="501"/>
      <c r="J281" s="501"/>
      <c r="K281" s="501"/>
      <c r="L281" s="502"/>
      <c r="M281" s="10"/>
      <c r="S281" s="38"/>
    </row>
    <row r="282" spans="1:19" x14ac:dyDescent="0.3">
      <c r="B282" s="255"/>
      <c r="C282" s="256"/>
      <c r="D282" s="256"/>
      <c r="E282" s="256"/>
      <c r="F282" s="256"/>
      <c r="G282" s="256"/>
      <c r="H282" s="256"/>
      <c r="I282" s="256"/>
      <c r="J282" s="256"/>
      <c r="K282" s="256"/>
      <c r="L282" s="257"/>
      <c r="M282" s="10"/>
      <c r="S282" s="38"/>
    </row>
    <row r="283" spans="1:19" x14ac:dyDescent="0.3">
      <c r="B283" s="237"/>
      <c r="C283" s="224"/>
      <c r="D283" s="238"/>
      <c r="E283" s="45"/>
      <c r="F283" s="264">
        <f>G283-1</f>
        <v>2025</v>
      </c>
      <c r="G283" s="264">
        <f>Variables!B8</f>
        <v>2026</v>
      </c>
      <c r="H283" s="295"/>
      <c r="I283" s="291"/>
      <c r="J283" s="291"/>
      <c r="K283" s="291"/>
      <c r="L283" s="296"/>
      <c r="M283" s="10"/>
      <c r="O283" s="18"/>
    </row>
    <row r="284" spans="1:19" ht="14.85" customHeight="1" x14ac:dyDescent="0.3">
      <c r="B284" s="237"/>
      <c r="C284" s="243"/>
      <c r="D284" s="785" t="str">
        <f>B246</f>
        <v>Vérification - volume</v>
      </c>
      <c r="E284" s="786"/>
      <c r="F284" s="232" t="str">
        <f>IF(SUM(E273:H273)&gt;SUM(I43,I59,I27),Variables!$D$63,Variables!$D$64)</f>
        <v>Correct</v>
      </c>
      <c r="G284" s="232" t="str">
        <f>IF(SUM(I273)&gt;SUM(K27,K43,K59),Variables!$D$63,Variables!$D$64)</f>
        <v>Correct</v>
      </c>
      <c r="H284" s="295"/>
      <c r="I284" s="291"/>
      <c r="J284" s="291"/>
      <c r="K284" s="291"/>
      <c r="L284" s="296"/>
      <c r="M284" s="10"/>
    </row>
    <row r="285" spans="1:19" s="44" customFormat="1" x14ac:dyDescent="0.3">
      <c r="A285" s="93"/>
      <c r="B285" s="239"/>
      <c r="C285" s="240"/>
      <c r="D285" s="241"/>
      <c r="E285" s="241"/>
      <c r="F285" s="241"/>
      <c r="G285" s="241"/>
      <c r="H285" s="241"/>
      <c r="I285" s="241"/>
      <c r="J285" s="241"/>
      <c r="K285" s="241"/>
      <c r="L285" s="242"/>
      <c r="N285" s="78"/>
    </row>
    <row r="286" spans="1:19" s="262" customFormat="1" x14ac:dyDescent="0.3">
      <c r="A286" s="7"/>
      <c r="B286" s="21" t="s">
        <v>20</v>
      </c>
      <c r="C286" s="22"/>
      <c r="D286" s="22"/>
      <c r="E286" s="23"/>
      <c r="F286" s="23"/>
      <c r="G286" s="23"/>
      <c r="H286" s="23"/>
      <c r="I286" s="23"/>
      <c r="J286" s="23"/>
      <c r="K286" s="23"/>
      <c r="L286" s="24"/>
      <c r="M286" s="73"/>
    </row>
    <row r="287" spans="1:19" s="38" customFormat="1" x14ac:dyDescent="0.3">
      <c r="A287" s="49"/>
      <c r="B287" s="53"/>
      <c r="C287" s="94"/>
      <c r="D287" s="94"/>
      <c r="E287" s="94"/>
      <c r="F287" s="94"/>
      <c r="G287" s="94"/>
      <c r="H287" s="94"/>
      <c r="I287" s="94"/>
      <c r="J287" s="94"/>
      <c r="K287" s="94"/>
      <c r="L287" s="54"/>
      <c r="O287" s="10"/>
      <c r="P287" s="10"/>
      <c r="Q287" s="10"/>
      <c r="R287" s="10"/>
    </row>
    <row r="288" spans="1:19" s="38" customFormat="1" x14ac:dyDescent="0.3">
      <c r="A288" s="49"/>
      <c r="B288" s="500" t="str">
        <f>IF(Intro!$G$20="English",O288,P288)</f>
        <v>Décrivez tous les facteurs (par exemple, les retards d’expédition, la saisonnalité, etc.) qui pourraient expliquer la tendance générale des volumes d’importation trimestriels et des stocks finals de votre entreprise, comme indiqué dans la question 6.</v>
      </c>
      <c r="C288" s="501"/>
      <c r="D288" s="501"/>
      <c r="E288" s="501"/>
      <c r="F288" s="501"/>
      <c r="G288" s="501"/>
      <c r="H288" s="501"/>
      <c r="I288" s="501"/>
      <c r="J288" s="501"/>
      <c r="K288" s="501"/>
      <c r="L288" s="502"/>
      <c r="O288" s="10" t="s">
        <v>380</v>
      </c>
      <c r="P288" s="10" t="s">
        <v>381</v>
      </c>
      <c r="Q288" s="10"/>
      <c r="R288" s="10"/>
    </row>
    <row r="289" spans="1:18" s="38" customFormat="1" x14ac:dyDescent="0.3">
      <c r="A289" s="49"/>
      <c r="B289" s="500"/>
      <c r="C289" s="501"/>
      <c r="D289" s="501"/>
      <c r="E289" s="501"/>
      <c r="F289" s="501"/>
      <c r="G289" s="501"/>
      <c r="H289" s="501"/>
      <c r="I289" s="501"/>
      <c r="J289" s="501"/>
      <c r="K289" s="501"/>
      <c r="L289" s="502"/>
      <c r="O289" s="10"/>
      <c r="P289" s="10"/>
      <c r="Q289" s="10"/>
      <c r="R289" s="10"/>
    </row>
    <row r="290" spans="1:18" s="38" customFormat="1" x14ac:dyDescent="0.3">
      <c r="A290" s="49"/>
      <c r="B290" s="53"/>
      <c r="C290" s="94"/>
      <c r="D290" s="94"/>
      <c r="E290" s="94"/>
      <c r="F290" s="94"/>
      <c r="G290" s="94"/>
      <c r="H290" s="94"/>
      <c r="I290" s="94"/>
      <c r="J290" s="94"/>
      <c r="K290" s="94"/>
      <c r="L290" s="54"/>
      <c r="O290" s="10"/>
      <c r="P290" s="10"/>
      <c r="Q290" s="10"/>
      <c r="R290" s="10"/>
    </row>
    <row r="291" spans="1:18" s="262" customFormat="1" x14ac:dyDescent="0.3">
      <c r="A291" s="8"/>
      <c r="B291" s="639"/>
      <c r="C291" s="640"/>
      <c r="D291" s="640"/>
      <c r="E291" s="640"/>
      <c r="F291" s="640"/>
      <c r="G291" s="640"/>
      <c r="H291" s="640"/>
      <c r="I291" s="640"/>
      <c r="J291" s="640"/>
      <c r="K291" s="640"/>
      <c r="L291" s="641"/>
      <c r="M291" s="38"/>
    </row>
    <row r="292" spans="1:18" s="262" customFormat="1" x14ac:dyDescent="0.3">
      <c r="A292" s="8"/>
      <c r="B292" s="639"/>
      <c r="C292" s="640"/>
      <c r="D292" s="640"/>
      <c r="E292" s="640"/>
      <c r="F292" s="640"/>
      <c r="G292" s="640"/>
      <c r="H292" s="640"/>
      <c r="I292" s="640"/>
      <c r="J292" s="640"/>
      <c r="K292" s="640"/>
      <c r="L292" s="641"/>
      <c r="M292" s="38"/>
    </row>
    <row r="293" spans="1:18" s="262" customFormat="1" x14ac:dyDescent="0.3">
      <c r="A293" s="8"/>
      <c r="B293" s="639"/>
      <c r="C293" s="640"/>
      <c r="D293" s="640"/>
      <c r="E293" s="640"/>
      <c r="F293" s="640"/>
      <c r="G293" s="640"/>
      <c r="H293" s="640"/>
      <c r="I293" s="640"/>
      <c r="J293" s="640"/>
      <c r="K293" s="640"/>
      <c r="L293" s="641"/>
      <c r="M293" s="38"/>
    </row>
    <row r="294" spans="1:18" s="262" customFormat="1" x14ac:dyDescent="0.3">
      <c r="A294" s="8"/>
      <c r="B294" s="639"/>
      <c r="C294" s="640"/>
      <c r="D294" s="640"/>
      <c r="E294" s="640"/>
      <c r="F294" s="640"/>
      <c r="G294" s="640"/>
      <c r="H294" s="640"/>
      <c r="I294" s="640"/>
      <c r="J294" s="640"/>
      <c r="K294" s="640"/>
      <c r="L294" s="641"/>
      <c r="M294" s="38"/>
    </row>
    <row r="295" spans="1:18" s="262" customFormat="1" x14ac:dyDescent="0.3">
      <c r="A295" s="8"/>
      <c r="B295" s="639"/>
      <c r="C295" s="640"/>
      <c r="D295" s="640"/>
      <c r="E295" s="640"/>
      <c r="F295" s="640"/>
      <c r="G295" s="640"/>
      <c r="H295" s="640"/>
      <c r="I295" s="640"/>
      <c r="J295" s="640"/>
      <c r="K295" s="640"/>
      <c r="L295" s="641"/>
      <c r="M295" s="38"/>
    </row>
    <row r="296" spans="1:18" s="262" customFormat="1" x14ac:dyDescent="0.3">
      <c r="A296" s="8"/>
      <c r="B296" s="639"/>
      <c r="C296" s="640"/>
      <c r="D296" s="640"/>
      <c r="E296" s="640"/>
      <c r="F296" s="640"/>
      <c r="G296" s="640"/>
      <c r="H296" s="640"/>
      <c r="I296" s="640"/>
      <c r="J296" s="640"/>
      <c r="K296" s="640"/>
      <c r="L296" s="641"/>
      <c r="M296" s="38"/>
    </row>
    <row r="297" spans="1:18" s="262" customFormat="1" x14ac:dyDescent="0.3">
      <c r="A297" s="8"/>
      <c r="B297" s="639"/>
      <c r="C297" s="640"/>
      <c r="D297" s="640"/>
      <c r="E297" s="640"/>
      <c r="F297" s="640"/>
      <c r="G297" s="640"/>
      <c r="H297" s="640"/>
      <c r="I297" s="640"/>
      <c r="J297" s="640"/>
      <c r="K297" s="640"/>
      <c r="L297" s="641"/>
      <c r="M297" s="38"/>
    </row>
    <row r="298" spans="1:18" s="262" customFormat="1" x14ac:dyDescent="0.3">
      <c r="A298" s="8"/>
      <c r="B298" s="639"/>
      <c r="C298" s="640"/>
      <c r="D298" s="640"/>
      <c r="E298" s="640"/>
      <c r="F298" s="640"/>
      <c r="G298" s="640"/>
      <c r="H298" s="640"/>
      <c r="I298" s="640"/>
      <c r="J298" s="640"/>
      <c r="K298" s="640"/>
      <c r="L298" s="641"/>
      <c r="M298" s="38"/>
    </row>
    <row r="299" spans="1:18" s="38" customFormat="1" x14ac:dyDescent="0.3">
      <c r="A299" s="49"/>
      <c r="B299" s="50"/>
      <c r="C299" s="51"/>
      <c r="D299" s="51"/>
      <c r="E299" s="51"/>
      <c r="F299" s="51"/>
      <c r="G299" s="51"/>
      <c r="H299" s="51"/>
      <c r="I299" s="51"/>
      <c r="J299" s="51"/>
      <c r="K299" s="51"/>
      <c r="L299" s="52"/>
      <c r="O299" s="10"/>
      <c r="P299" s="10"/>
      <c r="Q299" s="10"/>
      <c r="R299" s="10"/>
    </row>
  </sheetData>
  <sheetProtection algorithmName="SHA-512" hashValue="dHf77aPmQsRuyxNU9VqyI6t0n9Ac+y8sttxiAQX9ZNaGRVrUckw3Kfw/OBqRrokmxlqL4w0Dtxn9PrHoR3YkDA==" saltValue="MiGiuO0NAkSZqkl749OM8A==" spinCount="100000" sheet="1" objects="1" scenarios="1" selectLockedCells="1"/>
  <mergeCells count="244">
    <mergeCell ref="B74:K74"/>
    <mergeCell ref="B75:C77"/>
    <mergeCell ref="D75:F75"/>
    <mergeCell ref="D76:F76"/>
    <mergeCell ref="D77:F77"/>
    <mergeCell ref="B85:C87"/>
    <mergeCell ref="D85:F85"/>
    <mergeCell ref="D86:F86"/>
    <mergeCell ref="D87:F87"/>
    <mergeCell ref="B78:K78"/>
    <mergeCell ref="B79:C81"/>
    <mergeCell ref="D79:F79"/>
    <mergeCell ref="D80:F80"/>
    <mergeCell ref="D81:F81"/>
    <mergeCell ref="B82:C84"/>
    <mergeCell ref="D82:F82"/>
    <mergeCell ref="D83:F83"/>
    <mergeCell ref="D84:F84"/>
    <mergeCell ref="D67:F67"/>
    <mergeCell ref="D68:F68"/>
    <mergeCell ref="B58:K58"/>
    <mergeCell ref="B59:C61"/>
    <mergeCell ref="D59:F59"/>
    <mergeCell ref="D60:F60"/>
    <mergeCell ref="D61:F61"/>
    <mergeCell ref="B62:K62"/>
    <mergeCell ref="B69:C71"/>
    <mergeCell ref="D69:F69"/>
    <mergeCell ref="D70:F70"/>
    <mergeCell ref="D71:F71"/>
    <mergeCell ref="D284:E284"/>
    <mergeCell ref="B288:L289"/>
    <mergeCell ref="B253:F253"/>
    <mergeCell ref="B256:L256"/>
    <mergeCell ref="B257:L257"/>
    <mergeCell ref="B259:L259"/>
    <mergeCell ref="B243:L244"/>
    <mergeCell ref="B246:F246"/>
    <mergeCell ref="B247:F247"/>
    <mergeCell ref="B248:F248"/>
    <mergeCell ref="B249:F249"/>
    <mergeCell ref="B250:F250"/>
    <mergeCell ref="B277:C277"/>
    <mergeCell ref="B278:C278"/>
    <mergeCell ref="F264:H264"/>
    <mergeCell ref="F263:H263"/>
    <mergeCell ref="F262:H262"/>
    <mergeCell ref="F261:H261"/>
    <mergeCell ref="B291:L298"/>
    <mergeCell ref="B42:K42"/>
    <mergeCell ref="B43:C45"/>
    <mergeCell ref="D43:F43"/>
    <mergeCell ref="D44:F44"/>
    <mergeCell ref="D45:F45"/>
    <mergeCell ref="B46:K46"/>
    <mergeCell ref="B47:C49"/>
    <mergeCell ref="B267:L267"/>
    <mergeCell ref="B268:L268"/>
    <mergeCell ref="B270:L270"/>
    <mergeCell ref="B273:C273"/>
    <mergeCell ref="B274:C274"/>
    <mergeCell ref="B280:L281"/>
    <mergeCell ref="B262:B264"/>
    <mergeCell ref="C262:E262"/>
    <mergeCell ref="C263:E263"/>
    <mergeCell ref="C264:E264"/>
    <mergeCell ref="B251:F251"/>
    <mergeCell ref="B252:F252"/>
    <mergeCell ref="B241:D241"/>
    <mergeCell ref="B227:L228"/>
    <mergeCell ref="B229:D229"/>
    <mergeCell ref="B230:D230"/>
    <mergeCell ref="B231:D231"/>
    <mergeCell ref="B232:L233"/>
    <mergeCell ref="B234:D234"/>
    <mergeCell ref="B220:D220"/>
    <mergeCell ref="B221:D221"/>
    <mergeCell ref="B222:L223"/>
    <mergeCell ref="B224:D224"/>
    <mergeCell ref="B225:D225"/>
    <mergeCell ref="B226:D226"/>
    <mergeCell ref="B235:D235"/>
    <mergeCell ref="B236:D236"/>
    <mergeCell ref="B237:L238"/>
    <mergeCell ref="B239:D239"/>
    <mergeCell ref="B240:D240"/>
    <mergeCell ref="B212:L213"/>
    <mergeCell ref="B214:D214"/>
    <mergeCell ref="B215:D215"/>
    <mergeCell ref="B216:D216"/>
    <mergeCell ref="B217:L218"/>
    <mergeCell ref="B219:D219"/>
    <mergeCell ref="B205:D205"/>
    <mergeCell ref="B206:D206"/>
    <mergeCell ref="B207:L208"/>
    <mergeCell ref="B209:D209"/>
    <mergeCell ref="B210:D210"/>
    <mergeCell ref="B211:D211"/>
    <mergeCell ref="B196:L196"/>
    <mergeCell ref="B198:L198"/>
    <mergeCell ref="B199:L199"/>
    <mergeCell ref="B201:D201"/>
    <mergeCell ref="B202:L203"/>
    <mergeCell ref="B204:D204"/>
    <mergeCell ref="B188:F188"/>
    <mergeCell ref="B189:F189"/>
    <mergeCell ref="B190:F190"/>
    <mergeCell ref="B191:F191"/>
    <mergeCell ref="B192:F192"/>
    <mergeCell ref="B195:L195"/>
    <mergeCell ref="B179:D179"/>
    <mergeCell ref="B180:D180"/>
    <mergeCell ref="B182:L183"/>
    <mergeCell ref="B185:F185"/>
    <mergeCell ref="B186:F186"/>
    <mergeCell ref="B187:F187"/>
    <mergeCell ref="B171:L172"/>
    <mergeCell ref="B173:D173"/>
    <mergeCell ref="B174:D174"/>
    <mergeCell ref="B175:D175"/>
    <mergeCell ref="B176:L177"/>
    <mergeCell ref="B178:D178"/>
    <mergeCell ref="B170:D170"/>
    <mergeCell ref="B169:D169"/>
    <mergeCell ref="B168:D168"/>
    <mergeCell ref="B166:L167"/>
    <mergeCell ref="B164:D164"/>
    <mergeCell ref="B165:D165"/>
    <mergeCell ref="B156:L157"/>
    <mergeCell ref="B158:D158"/>
    <mergeCell ref="B159:D159"/>
    <mergeCell ref="B160:D160"/>
    <mergeCell ref="B161:L162"/>
    <mergeCell ref="B163:D163"/>
    <mergeCell ref="B149:D149"/>
    <mergeCell ref="B150:D150"/>
    <mergeCell ref="B151:L152"/>
    <mergeCell ref="B153:D153"/>
    <mergeCell ref="B154:D154"/>
    <mergeCell ref="B155:D155"/>
    <mergeCell ref="B141:L142"/>
    <mergeCell ref="B143:D143"/>
    <mergeCell ref="B144:D144"/>
    <mergeCell ref="B145:D145"/>
    <mergeCell ref="B146:L147"/>
    <mergeCell ref="B148:D148"/>
    <mergeCell ref="B131:F131"/>
    <mergeCell ref="B132:F132"/>
    <mergeCell ref="B135:L135"/>
    <mergeCell ref="B136:L136"/>
    <mergeCell ref="B138:L138"/>
    <mergeCell ref="B140:D140"/>
    <mergeCell ref="B125:F125"/>
    <mergeCell ref="B126:F126"/>
    <mergeCell ref="B127:F127"/>
    <mergeCell ref="B128:F128"/>
    <mergeCell ref="B129:F129"/>
    <mergeCell ref="B130:F130"/>
    <mergeCell ref="B112:D112"/>
    <mergeCell ref="B113:L113"/>
    <mergeCell ref="B114:D114"/>
    <mergeCell ref="B115:D115"/>
    <mergeCell ref="B116:D116"/>
    <mergeCell ref="B122:L123"/>
    <mergeCell ref="B106:D106"/>
    <mergeCell ref="B107:D107"/>
    <mergeCell ref="B108:D108"/>
    <mergeCell ref="B109:L109"/>
    <mergeCell ref="B110:D110"/>
    <mergeCell ref="B111:D111"/>
    <mergeCell ref="B117:L117"/>
    <mergeCell ref="B118:D118"/>
    <mergeCell ref="B119:D119"/>
    <mergeCell ref="B120:D120"/>
    <mergeCell ref="B100:D100"/>
    <mergeCell ref="B101:L101"/>
    <mergeCell ref="B102:D102"/>
    <mergeCell ref="B103:D103"/>
    <mergeCell ref="B104:D104"/>
    <mergeCell ref="B105:L105"/>
    <mergeCell ref="B93:L93"/>
    <mergeCell ref="B94:L94"/>
    <mergeCell ref="B96:D96"/>
    <mergeCell ref="B97:L97"/>
    <mergeCell ref="B98:D98"/>
    <mergeCell ref="B99:D99"/>
    <mergeCell ref="B37:C39"/>
    <mergeCell ref="D37:F37"/>
    <mergeCell ref="D38:F38"/>
    <mergeCell ref="D39:F39"/>
    <mergeCell ref="B90:L90"/>
    <mergeCell ref="B91:L91"/>
    <mergeCell ref="D47:F47"/>
    <mergeCell ref="D48:F48"/>
    <mergeCell ref="D49:F49"/>
    <mergeCell ref="B50:C52"/>
    <mergeCell ref="B57:F57"/>
    <mergeCell ref="D50:F50"/>
    <mergeCell ref="D51:F51"/>
    <mergeCell ref="D52:F52"/>
    <mergeCell ref="B53:C55"/>
    <mergeCell ref="D53:F53"/>
    <mergeCell ref="D54:F54"/>
    <mergeCell ref="D55:F55"/>
    <mergeCell ref="B63:C65"/>
    <mergeCell ref="D63:F63"/>
    <mergeCell ref="D64:F64"/>
    <mergeCell ref="D65:F65"/>
    <mergeCell ref="B66:C68"/>
    <mergeCell ref="D66:F66"/>
    <mergeCell ref="B34:C36"/>
    <mergeCell ref="D34:F34"/>
    <mergeCell ref="D35:F35"/>
    <mergeCell ref="D36:F36"/>
    <mergeCell ref="B26:K26"/>
    <mergeCell ref="B27:C29"/>
    <mergeCell ref="D27:F27"/>
    <mergeCell ref="D28:F28"/>
    <mergeCell ref="D29:F29"/>
    <mergeCell ref="B30:K30"/>
    <mergeCell ref="B4:L4"/>
    <mergeCell ref="B5:L5"/>
    <mergeCell ref="B6:L6"/>
    <mergeCell ref="B8:L8"/>
    <mergeCell ref="B9:L9"/>
    <mergeCell ref="B10:L11"/>
    <mergeCell ref="B25:F25"/>
    <mergeCell ref="B41:F41"/>
    <mergeCell ref="B19:L19"/>
    <mergeCell ref="B20:L20"/>
    <mergeCell ref="B22:F22"/>
    <mergeCell ref="G22:K22"/>
    <mergeCell ref="B23:F23"/>
    <mergeCell ref="G23:K23"/>
    <mergeCell ref="B12:L12"/>
    <mergeCell ref="B13:L13"/>
    <mergeCell ref="B14:L14"/>
    <mergeCell ref="B15:L15"/>
    <mergeCell ref="B16:L16"/>
    <mergeCell ref="B17:L17"/>
    <mergeCell ref="B31:C33"/>
    <mergeCell ref="D31:F31"/>
    <mergeCell ref="D32:F32"/>
    <mergeCell ref="D33:F33"/>
  </mergeCells>
  <conditionalFormatting sqref="F284:G284">
    <cfRule type="cellIs" dxfId="12" priority="1" operator="equal">
      <formula>"Error"</formula>
    </cfRule>
  </conditionalFormatting>
  <conditionalFormatting sqref="G126:I128 G130:I132 G186:I188 G190:I192 G251:I253">
    <cfRule type="cellIs" dxfId="11" priority="3" operator="equal">
      <formula>"Error"</formula>
    </cfRule>
  </conditionalFormatting>
  <conditionalFormatting sqref="G247:I249">
    <cfRule type="cellIs" dxfId="10" priority="2"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E5BA0B86-F0A3-48F8-AEF3-AB9A90059DE9}">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91:B293" xr:uid="{3B0CCF41-BC1F-4ADE-8435-DEABE697B8AE}">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95 F264 E104:L104 E108:L108 E231:L231 E170:L170 E175:L175 G29:K29 E100:L100 E112:L112 E241:L241 E145:L145 E150:L150 E155:L155 E160:L160 E165:L165 F284:G284 E180:L180 E206:L206 E211:L211 E216:L216 E221:L221 E226:L226 E236:L236 G251:I253 G36:K39 G186:I188 G190:I192 G126:I128 G130:I132 G247:I249 G33:K33 G45:K45 G52:K55 G49:K49 G68:K71 G61:K61 G84:K87 G65:K65 G77:K77 G81:K81 E116:L116 E120:L120" xr:uid="{ECE2675A-78BD-462D-9435-F4C272E4B6FF}">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B166:L167 G75:K76 I277:I278 E239:L240 E234:L235 E229:L230 E224:L225 E219:L220 E214:L215 E209:L210 E204:L205 E178:L179 E173:L174 E168:L169 E163:L164 E158:L159 E153:L154 E148:L149 E143:L144 E114:L115 E110:L111 E118:L119 E102:L103 E98:L99 G34:K35 G31:K32 G27:K28 G50:K51 G47:K48 G43:K44 G66:K67 G63:K64 G59:K60 G82:K83 G79:K80 E106:L107 E273:I274 E277:E278 G277:G278 F262:F263" xr:uid="{DDF55387-30D3-42E0-B754-6A64F33123A0}">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88" min="1" max="11" man="1"/>
    <brk id="133" min="1" max="11" man="1"/>
    <brk id="193" min="1" max="11" man="1"/>
    <brk id="254" min="1" max="11" man="1"/>
  </rowBreaks>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BC01D-23D5-42E6-9B1F-CF2B12C37594}">
  <sheetPr>
    <tabColor rgb="FFFFC000"/>
  </sheetPr>
  <dimension ref="A1"/>
  <sheetViews>
    <sheetView workbookViewId="0"/>
  </sheetViews>
  <sheetFormatPr defaultRowHeight="14.4" x14ac:dyDescent="0.3"/>
  <sheetData/>
  <sheetProtection algorithmName="SHA-512" hashValue="0Gz/WOldsrkJ4EdbtN7U4Za0b/avBnoyJnh8tjDr+1ddUDn3J0VdGcg7ERDMJ3NytSZGvO/7tZRFeOonMptIlA==" saltValue="PHFe4hptRhVTCiGTHWbU0Q==" spinCount="100000" sheet="1" objects="1" scenarios="1" selectLockedCells="1"/>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47F0B-6B08-4F7A-89A6-465C99E338C0}">
  <sheetPr codeName="Sheet9">
    <tabColor rgb="FF92D050"/>
    <pageSetUpPr fitToPage="1"/>
  </sheetPr>
  <dimension ref="A1:S299"/>
  <sheetViews>
    <sheetView showGridLines="0" zoomScaleNormal="100" workbookViewId="0">
      <selection activeCell="G20" sqref="G20:G21"/>
    </sheetView>
  </sheetViews>
  <sheetFormatPr defaultColWidth="9.44140625" defaultRowHeight="14.4" x14ac:dyDescent="0.3"/>
  <cols>
    <col min="1" max="1" width="1.5546875" style="7" customWidth="1"/>
    <col min="2" max="12" width="14.5546875" style="1" customWidth="1"/>
    <col min="13" max="13" width="6.44140625" style="9" customWidth="1"/>
    <col min="14" max="14" width="9.44140625" style="10" customWidth="1"/>
    <col min="15" max="15" width="10.5546875" style="10" hidden="1" customWidth="1"/>
    <col min="16" max="16" width="8.5546875" style="10" hidden="1" customWidth="1"/>
    <col min="17" max="18" width="9.44140625" style="10" customWidth="1"/>
    <col min="19" max="16384" width="9.44140625" style="10"/>
  </cols>
  <sheetData>
    <row r="1" spans="1:16" x14ac:dyDescent="0.3">
      <c r="O1" s="10" t="s">
        <v>481</v>
      </c>
      <c r="P1" s="10" t="s">
        <v>481</v>
      </c>
    </row>
    <row r="2" spans="1:16" x14ac:dyDescent="0.3">
      <c r="B2" s="12" t="str">
        <f>Pro!B2</f>
        <v>PROTÉGÉ</v>
      </c>
      <c r="C2" s="12"/>
      <c r="D2" s="12"/>
      <c r="O2" s="197" t="s">
        <v>93</v>
      </c>
      <c r="P2" s="197" t="s">
        <v>109</v>
      </c>
    </row>
    <row r="3" spans="1:16" x14ac:dyDescent="0.3">
      <c r="B3" s="13"/>
      <c r="C3" s="13"/>
      <c r="D3" s="13"/>
      <c r="O3" s="2"/>
      <c r="P3" s="2"/>
    </row>
    <row r="4" spans="1:16" s="2" customFormat="1" x14ac:dyDescent="0.3">
      <c r="A4" s="33"/>
      <c r="B4" s="588" t="str">
        <f>Info!B4</f>
        <v>QUESTIONNAIRE À L'INTENTION DES IMPORTATEURS</v>
      </c>
      <c r="C4" s="589"/>
      <c r="D4" s="589"/>
      <c r="E4" s="589"/>
      <c r="F4" s="589"/>
      <c r="G4" s="589"/>
      <c r="H4" s="589"/>
      <c r="I4" s="589"/>
      <c r="J4" s="589"/>
      <c r="K4" s="589"/>
      <c r="L4" s="590"/>
      <c r="M4" s="25"/>
      <c r="N4" s="25"/>
      <c r="O4" s="19"/>
      <c r="P4" s="19"/>
    </row>
    <row r="5" spans="1:16" s="2" customFormat="1" x14ac:dyDescent="0.3">
      <c r="A5" s="33"/>
      <c r="B5" s="630" t="str">
        <f>Info!B5</f>
        <v>NQ-2026-002</v>
      </c>
      <c r="C5" s="631"/>
      <c r="D5" s="631"/>
      <c r="E5" s="631"/>
      <c r="F5" s="631"/>
      <c r="G5" s="631"/>
      <c r="H5" s="631"/>
      <c r="I5" s="631"/>
      <c r="J5" s="631"/>
      <c r="K5" s="631"/>
      <c r="L5" s="632"/>
      <c r="M5" s="25"/>
      <c r="N5" s="25"/>
      <c r="O5" s="19"/>
      <c r="P5" s="19"/>
    </row>
    <row r="6" spans="1:16" s="6" customFormat="1" x14ac:dyDescent="0.3">
      <c r="A6" s="33"/>
      <c r="B6" s="630" t="str">
        <f>Info!B6</f>
        <v>CORPS DE BROYAGE FORGÉS</v>
      </c>
      <c r="C6" s="631"/>
      <c r="D6" s="631"/>
      <c r="E6" s="631"/>
      <c r="F6" s="631"/>
      <c r="G6" s="631"/>
      <c r="H6" s="631"/>
      <c r="I6" s="631"/>
      <c r="J6" s="631"/>
      <c r="K6" s="631"/>
      <c r="L6" s="632"/>
      <c r="M6" s="19"/>
      <c r="N6" s="19"/>
      <c r="O6" s="15"/>
      <c r="P6" s="15"/>
    </row>
    <row r="7" spans="1:16" s="6" customFormat="1" x14ac:dyDescent="0.3">
      <c r="A7" s="33"/>
      <c r="B7" s="161"/>
      <c r="C7" s="162"/>
      <c r="D7" s="162"/>
      <c r="E7" s="162"/>
      <c r="F7" s="162"/>
      <c r="G7" s="162"/>
      <c r="H7" s="162"/>
      <c r="I7" s="162"/>
      <c r="J7" s="162"/>
      <c r="K7" s="162"/>
      <c r="L7" s="163"/>
      <c r="M7" s="19"/>
      <c r="N7" s="19"/>
      <c r="O7" s="20"/>
    </row>
    <row r="8" spans="1:16" s="6" customFormat="1" x14ac:dyDescent="0.3">
      <c r="A8" s="33"/>
      <c r="B8" s="633" t="str">
        <f>Public!B8</f>
        <v>Les marchandises dans les questions suivantes font référence aux marchandises comme définies dans la description du produit de l'onglet Intro.</v>
      </c>
      <c r="C8" s="634"/>
      <c r="D8" s="634"/>
      <c r="E8" s="634"/>
      <c r="F8" s="634"/>
      <c r="G8" s="634"/>
      <c r="H8" s="634"/>
      <c r="I8" s="634"/>
      <c r="J8" s="634"/>
      <c r="K8" s="634"/>
      <c r="L8" s="635"/>
      <c r="M8" s="19"/>
      <c r="N8" s="19"/>
      <c r="O8" s="15"/>
      <c r="P8" s="15"/>
    </row>
    <row r="9" spans="1:16" s="6" customFormat="1" x14ac:dyDescent="0.3">
      <c r="A9" s="33"/>
      <c r="B9" s="633" t="str">
        <f>Public!B9</f>
        <v>Des informations sur le produit et un glossaire de termes sont disponibles dans l'onglet Info.</v>
      </c>
      <c r="C9" s="634"/>
      <c r="D9" s="634"/>
      <c r="E9" s="634"/>
      <c r="F9" s="634"/>
      <c r="G9" s="634"/>
      <c r="H9" s="634"/>
      <c r="I9" s="634"/>
      <c r="J9" s="634"/>
      <c r="K9" s="634"/>
      <c r="L9" s="635"/>
      <c r="M9" s="19"/>
      <c r="N9" s="19"/>
      <c r="O9" s="15"/>
    </row>
    <row r="10" spans="1:16" s="6" customFormat="1" x14ac:dyDescent="0.3">
      <c r="A10" s="33"/>
      <c r="B10" s="633" t="str">
        <f>Pro!B10</f>
        <v xml:space="preserve">Utilisez l'onglet AddPro si vous avez besoin de plus d'espace.
</v>
      </c>
      <c r="C10" s="634"/>
      <c r="D10" s="634"/>
      <c r="E10" s="634"/>
      <c r="F10" s="634"/>
      <c r="G10" s="634"/>
      <c r="H10" s="634"/>
      <c r="I10" s="634"/>
      <c r="J10" s="634"/>
      <c r="K10" s="634"/>
      <c r="L10" s="635"/>
      <c r="M10" s="19"/>
      <c r="N10" s="19"/>
      <c r="O10" s="15"/>
      <c r="P10" s="15"/>
    </row>
    <row r="11" spans="1:16" s="6" customFormat="1" x14ac:dyDescent="0.3">
      <c r="A11" s="33"/>
      <c r="B11" s="633"/>
      <c r="C11" s="634"/>
      <c r="D11" s="634"/>
      <c r="E11" s="634"/>
      <c r="F11" s="634"/>
      <c r="G11" s="634"/>
      <c r="H11" s="634"/>
      <c r="I11" s="634"/>
      <c r="J11" s="634"/>
      <c r="K11" s="634"/>
      <c r="L11" s="635"/>
      <c r="M11" s="19"/>
      <c r="N11" s="19"/>
      <c r="O11" s="15"/>
      <c r="P11" s="15"/>
    </row>
    <row r="12" spans="1:16" s="6" customFormat="1" x14ac:dyDescent="0.3">
      <c r="A12" s="33"/>
      <c r="B12" s="633" t="str">
        <f>Pro!B12</f>
        <v>Pour les questions de cet onglet, notez ce qui suit :</v>
      </c>
      <c r="C12" s="634"/>
      <c r="D12" s="634"/>
      <c r="E12" s="634"/>
      <c r="F12" s="634"/>
      <c r="G12" s="634"/>
      <c r="H12" s="634"/>
      <c r="I12" s="634"/>
      <c r="J12" s="634"/>
      <c r="K12" s="634"/>
      <c r="L12" s="635"/>
      <c r="M12" s="19"/>
      <c r="N12" s="19"/>
      <c r="O12" s="15"/>
      <c r="P12" s="15"/>
    </row>
    <row r="13" spans="1:16" s="6" customFormat="1" x14ac:dyDescent="0.3">
      <c r="A13" s="33"/>
      <c r="B13" s="725" t="str">
        <f>Pro!B13</f>
        <v xml:space="preserve">• Veuillez indiquer seulement les ventes effectuées à partir des importations de votre entreprise. Les ventes de marchandises achetées auprès de producteurs canadiens doivent être exclues. </v>
      </c>
      <c r="C13" s="726"/>
      <c r="D13" s="726"/>
      <c r="E13" s="726"/>
      <c r="F13" s="726"/>
      <c r="G13" s="726"/>
      <c r="H13" s="726"/>
      <c r="I13" s="726"/>
      <c r="J13" s="726"/>
      <c r="K13" s="726"/>
      <c r="L13" s="727"/>
      <c r="M13" s="19"/>
      <c r="N13" s="19"/>
      <c r="O13" s="15"/>
      <c r="P13" s="15"/>
    </row>
    <row r="14" spans="1:16" s="6" customFormat="1" x14ac:dyDescent="0.3">
      <c r="A14" s="33"/>
      <c r="B14" s="633" t="str">
        <f>Pro!B14</f>
        <v>• Déclarez toutes les ventes aux entreprises associées canadiennes et étrangères.</v>
      </c>
      <c r="C14" s="634"/>
      <c r="D14" s="634"/>
      <c r="E14" s="634"/>
      <c r="F14" s="634"/>
      <c r="G14" s="634"/>
      <c r="H14" s="634"/>
      <c r="I14" s="634"/>
      <c r="J14" s="634"/>
      <c r="K14" s="634"/>
      <c r="L14" s="635"/>
      <c r="M14" s="19"/>
      <c r="N14" s="19"/>
      <c r="O14" s="15"/>
      <c r="P14" s="15"/>
    </row>
    <row r="15" spans="1:16" s="6" customFormat="1" x14ac:dyDescent="0.3">
      <c r="A15" s="33"/>
      <c r="B15" s="633" t="str">
        <f>Pro!B15</f>
        <v>• Déclarez toutes les ventes à compter de la date de l’expédition au client ou à son entrepôt.</v>
      </c>
      <c r="C15" s="634"/>
      <c r="D15" s="634"/>
      <c r="E15" s="634"/>
      <c r="F15" s="634"/>
      <c r="G15" s="634"/>
      <c r="H15" s="634"/>
      <c r="I15" s="634"/>
      <c r="J15" s="634"/>
      <c r="K15" s="634"/>
      <c r="L15" s="635"/>
      <c r="M15" s="19"/>
      <c r="N15" s="19"/>
      <c r="O15" s="15"/>
      <c r="P15" s="15"/>
    </row>
    <row r="16" spans="1:16" s="6" customFormat="1" x14ac:dyDescent="0.3">
      <c r="A16" s="33"/>
      <c r="B16" s="633" t="str">
        <f>Pro!B16</f>
        <v>• Déclarez toutes les valeurs en dollars canadiens.</v>
      </c>
      <c r="C16" s="634"/>
      <c r="D16" s="634"/>
      <c r="E16" s="634"/>
      <c r="F16" s="634"/>
      <c r="G16" s="634"/>
      <c r="H16" s="634"/>
      <c r="I16" s="634"/>
      <c r="J16" s="634"/>
      <c r="K16" s="634"/>
      <c r="L16" s="635"/>
      <c r="M16" s="19"/>
      <c r="N16" s="19"/>
      <c r="O16" s="15"/>
      <c r="P16" s="15"/>
    </row>
    <row r="17" spans="1:16" s="6" customFormat="1" x14ac:dyDescent="0.3">
      <c r="A17" s="33"/>
      <c r="B17" s="636" t="str">
        <f>'Imp-Exp1'!B17</f>
        <v>• Si votre entreprise est un utilisateur final ou un détaillant, elle n’a pas besoin de déclarer ses ventes d’importations ou ses stocks d’importations.</v>
      </c>
      <c r="C17" s="637"/>
      <c r="D17" s="637"/>
      <c r="E17" s="637"/>
      <c r="F17" s="637"/>
      <c r="G17" s="637"/>
      <c r="H17" s="637"/>
      <c r="I17" s="637"/>
      <c r="J17" s="637"/>
      <c r="K17" s="637"/>
      <c r="L17" s="638"/>
      <c r="M17" s="19"/>
      <c r="N17" s="19"/>
      <c r="O17" s="15"/>
      <c r="P17" s="15"/>
    </row>
    <row r="18" spans="1:16" s="6" customFormat="1" x14ac:dyDescent="0.3">
      <c r="A18" s="33"/>
      <c r="B18" s="14"/>
      <c r="C18" s="14"/>
      <c r="D18" s="14"/>
      <c r="E18" s="3"/>
      <c r="F18" s="3"/>
      <c r="G18" s="3"/>
      <c r="H18" s="3"/>
      <c r="I18" s="3"/>
      <c r="J18" s="3"/>
      <c r="K18" s="3"/>
      <c r="L18" s="3"/>
      <c r="O18" s="15"/>
      <c r="P18" s="15"/>
    </row>
    <row r="19" spans="1:16" x14ac:dyDescent="0.3">
      <c r="B19" s="506" t="str">
        <f>IF(Intro!$G$20="English",O19,P19)</f>
        <v>IMPORTATIONS ET VENTES</v>
      </c>
      <c r="C19" s="507"/>
      <c r="D19" s="507"/>
      <c r="E19" s="507"/>
      <c r="F19" s="507"/>
      <c r="G19" s="507"/>
      <c r="H19" s="507"/>
      <c r="I19" s="507"/>
      <c r="J19" s="507"/>
      <c r="K19" s="507"/>
      <c r="L19" s="508"/>
      <c r="M19" s="10"/>
      <c r="O19" s="107" t="s">
        <v>332</v>
      </c>
      <c r="P19" s="107" t="s">
        <v>333</v>
      </c>
    </row>
    <row r="20" spans="1:16" x14ac:dyDescent="0.3">
      <c r="B20" s="647" t="s">
        <v>12</v>
      </c>
      <c r="C20" s="648"/>
      <c r="D20" s="648"/>
      <c r="E20" s="648"/>
      <c r="F20" s="648"/>
      <c r="G20" s="648"/>
      <c r="H20" s="648"/>
      <c r="I20" s="648"/>
      <c r="J20" s="648"/>
      <c r="K20" s="648"/>
      <c r="L20" s="649"/>
      <c r="M20" s="10"/>
    </row>
    <row r="21" spans="1:16" x14ac:dyDescent="0.3">
      <c r="B21" s="16"/>
      <c r="C21" s="35"/>
      <c r="D21" s="35"/>
      <c r="E21" s="36"/>
      <c r="F21" s="36"/>
      <c r="G21" s="36"/>
      <c r="H21" s="36"/>
      <c r="I21" s="36"/>
      <c r="J21" s="36"/>
      <c r="K21" s="36"/>
      <c r="L21" s="17"/>
      <c r="M21" s="10"/>
    </row>
    <row r="22" spans="1:16" ht="15.6" x14ac:dyDescent="0.3">
      <c r="B22" s="717" t="str">
        <f>IF(Intro!$G$20="English",O22,P22)</f>
        <v xml:space="preserve">Indiquez les importations et les ventes de marchandises de votre entreprise de : </v>
      </c>
      <c r="C22" s="719"/>
      <c r="D22" s="719"/>
      <c r="E22" s="719"/>
      <c r="F22" s="719"/>
      <c r="G22" s="800" t="str">
        <f>IF(Intro!$G$20="English",Variables!B48,Variables!C48)</f>
        <v>États-Unis d'Amérique</v>
      </c>
      <c r="H22" s="801"/>
      <c r="I22" s="801"/>
      <c r="J22" s="801"/>
      <c r="K22" s="802"/>
      <c r="L22" s="67"/>
      <c r="M22" s="10"/>
      <c r="O22" s="10" t="s">
        <v>284</v>
      </c>
      <c r="P22" s="10" t="s">
        <v>285</v>
      </c>
    </row>
    <row r="23" spans="1:16" x14ac:dyDescent="0.3">
      <c r="B23" s="61"/>
      <c r="C23" s="62"/>
      <c r="D23" s="62"/>
      <c r="E23" s="62"/>
      <c r="F23" s="62"/>
      <c r="G23" s="62"/>
      <c r="H23" s="62"/>
      <c r="I23" s="62"/>
      <c r="J23" s="62"/>
      <c r="K23" s="62"/>
      <c r="L23" s="63"/>
      <c r="M23" s="10"/>
    </row>
    <row r="24" spans="1:16" x14ac:dyDescent="0.3">
      <c r="B24" s="61"/>
      <c r="C24" s="35"/>
      <c r="D24" s="35"/>
      <c r="E24" s="36"/>
      <c r="F24" s="36"/>
      <c r="G24" s="36"/>
      <c r="H24" s="36"/>
      <c r="I24" s="36"/>
      <c r="J24" s="36"/>
      <c r="K24" s="36"/>
      <c r="L24" s="17"/>
      <c r="M24" s="10"/>
      <c r="O24" s="18"/>
    </row>
    <row r="25" spans="1:16" x14ac:dyDescent="0.3">
      <c r="B25" s="796" t="str">
        <f>IF(Intro!G$20="English",O25,P25)</f>
        <v>Forgeage</v>
      </c>
      <c r="C25" s="797"/>
      <c r="D25" s="797"/>
      <c r="E25" s="797"/>
      <c r="F25" s="798"/>
      <c r="G25" s="222">
        <f>Variables!$B$6</f>
        <v>2023</v>
      </c>
      <c r="H25" s="222">
        <f>G25+1</f>
        <v>2024</v>
      </c>
      <c r="I25" s="222">
        <f>H25+1</f>
        <v>2025</v>
      </c>
      <c r="J25" s="222" t="str">
        <f>IF(Intro!$G$20="English",Variables!B9,Variables!C9)</f>
        <v>janv.-mars 2025</v>
      </c>
      <c r="K25" s="222" t="str">
        <f>IF(Intro!$G$20="English",Variables!B10,Variables!C10)</f>
        <v>janv.-mars 2026</v>
      </c>
      <c r="L25" s="71"/>
      <c r="M25" s="10"/>
      <c r="O25" s="18" t="str">
        <f>Variables!B70</f>
        <v>Forged</v>
      </c>
      <c r="P25" s="18" t="str">
        <f>Variables!C70</f>
        <v>Forgeage</v>
      </c>
    </row>
    <row r="26" spans="1:16" s="11" customFormat="1" x14ac:dyDescent="0.3">
      <c r="A26" s="32"/>
      <c r="B26" s="740" t="str">
        <f>IF(Intro!$G$20="English",O26,P26)</f>
        <v>Importations au Canada</v>
      </c>
      <c r="C26" s="741"/>
      <c r="D26" s="741"/>
      <c r="E26" s="741"/>
      <c r="F26" s="741"/>
      <c r="G26" s="741"/>
      <c r="H26" s="741"/>
      <c r="I26" s="741"/>
      <c r="J26" s="741"/>
      <c r="K26" s="741"/>
      <c r="L26" s="71"/>
      <c r="O26" s="26" t="s">
        <v>233</v>
      </c>
      <c r="P26" s="11" t="s">
        <v>234</v>
      </c>
    </row>
    <row r="27" spans="1:16" x14ac:dyDescent="0.3">
      <c r="B27" s="540" t="str">
        <f>IF(Intro!$G$20="English",O27,P27)</f>
        <v>Importations</v>
      </c>
      <c r="C27" s="541"/>
      <c r="D27" s="795" t="str">
        <f>IF(Intro!$G$20="English",Variables!$B$23,Variables!$C$23)</f>
        <v>tonnes</v>
      </c>
      <c r="E27" s="795"/>
      <c r="F27" s="795"/>
      <c r="G27" s="137"/>
      <c r="H27" s="137"/>
      <c r="I27" s="137"/>
      <c r="J27" s="137"/>
      <c r="K27" s="131"/>
      <c r="L27" s="71"/>
      <c r="M27" s="10"/>
      <c r="O27" s="10" t="s">
        <v>91</v>
      </c>
      <c r="P27" s="10" t="s">
        <v>169</v>
      </c>
    </row>
    <row r="28" spans="1:16" x14ac:dyDescent="0.3">
      <c r="B28" s="540"/>
      <c r="C28" s="541"/>
      <c r="D28" s="795" t="str">
        <f>IF(Intro!G$20="English",O28,P28)</f>
        <v>valeur d'achat nette rendue (CAD)</v>
      </c>
      <c r="E28" s="795"/>
      <c r="F28" s="795"/>
      <c r="G28" s="137"/>
      <c r="H28" s="137"/>
      <c r="I28" s="137"/>
      <c r="J28" s="137"/>
      <c r="K28" s="131"/>
      <c r="L28" s="71"/>
      <c r="M28" s="10"/>
      <c r="O28" s="10" t="s">
        <v>342</v>
      </c>
      <c r="P28" s="10" t="s">
        <v>341</v>
      </c>
    </row>
    <row r="29" spans="1:16" x14ac:dyDescent="0.3">
      <c r="B29" s="540"/>
      <c r="C29" s="541"/>
      <c r="D29" s="795" t="str">
        <f>"$ / "&amp;IF(Intro!$G$20="English",Variables!$B$24,Variables!$C$24)</f>
        <v>$ / tonne</v>
      </c>
      <c r="E29" s="795"/>
      <c r="F29" s="795"/>
      <c r="G29" s="289" t="str">
        <f>IF(G27=0,"-",G28/G27)</f>
        <v>-</v>
      </c>
      <c r="H29" s="289" t="str">
        <f>IF(H27=0,"-",H28/H27)</f>
        <v>-</v>
      </c>
      <c r="I29" s="289" t="str">
        <f>IF(I27=0,"-",I28/I27)</f>
        <v>-</v>
      </c>
      <c r="J29" s="289" t="str">
        <f>IF(J27=0,"-",J28/J27)</f>
        <v>-</v>
      </c>
      <c r="K29" s="289" t="str">
        <f>IF(K27=0,"-",K28/K27)</f>
        <v>-</v>
      </c>
      <c r="L29" s="71"/>
      <c r="M29" s="10"/>
    </row>
    <row r="30" spans="1:16" s="11" customFormat="1" x14ac:dyDescent="0.3">
      <c r="A30" s="32"/>
      <c r="B30" s="799" t="str">
        <f>IF(Intro!$G$20="English",O30,P30)</f>
        <v>Ventes au Canada</v>
      </c>
      <c r="C30" s="662"/>
      <c r="D30" s="662"/>
      <c r="E30" s="662"/>
      <c r="F30" s="662"/>
      <c r="G30" s="662"/>
      <c r="H30" s="662"/>
      <c r="I30" s="662"/>
      <c r="J30" s="662"/>
      <c r="K30" s="662"/>
      <c r="L30" s="71"/>
      <c r="O30" s="26" t="s">
        <v>235</v>
      </c>
      <c r="P30" s="11" t="s">
        <v>236</v>
      </c>
    </row>
    <row r="31" spans="1:16" x14ac:dyDescent="0.3">
      <c r="B31" s="540" t="str">
        <f>IF(Intro!$G$20="English",O31,P31)</f>
        <v>Ventes aux utilisateurs finals au Canada</v>
      </c>
      <c r="C31" s="541"/>
      <c r="D31" s="795" t="str">
        <f>D27</f>
        <v>tonnes</v>
      </c>
      <c r="E31" s="795"/>
      <c r="F31" s="795"/>
      <c r="G31" s="137"/>
      <c r="H31" s="137"/>
      <c r="I31" s="137"/>
      <c r="J31" s="137"/>
      <c r="K31" s="131"/>
      <c r="L31" s="71"/>
      <c r="M31" s="10"/>
      <c r="O31" s="10" t="str">
        <f>"Sales to "&amp;Variables!$B$26&amp;" in Canada"</f>
        <v>Sales to end users in Canada</v>
      </c>
      <c r="P31" s="10" t="str">
        <f>"Ventes aux "&amp;Variables!$C$26&amp;" au Canada"</f>
        <v>Ventes aux utilisateurs finals au Canada</v>
      </c>
    </row>
    <row r="32" spans="1:16" x14ac:dyDescent="0.3">
      <c r="B32" s="540"/>
      <c r="C32" s="541"/>
      <c r="D32" s="795" t="str">
        <f>IF(Intro!G$20="English",O32,P32)</f>
        <v>valeur de vente nette rendue (CAD)</v>
      </c>
      <c r="E32" s="795"/>
      <c r="F32" s="795"/>
      <c r="G32" s="137"/>
      <c r="H32" s="137"/>
      <c r="I32" s="137"/>
      <c r="J32" s="137"/>
      <c r="K32" s="131"/>
      <c r="L32" s="71"/>
      <c r="M32" s="10"/>
      <c r="O32" s="10" t="s">
        <v>344</v>
      </c>
      <c r="P32" s="10" t="s">
        <v>343</v>
      </c>
    </row>
    <row r="33" spans="1:16" ht="15" thickBot="1" x14ac:dyDescent="0.35">
      <c r="B33" s="752"/>
      <c r="C33" s="753"/>
      <c r="D33" s="793" t="str">
        <f>D29</f>
        <v>$ / tonne</v>
      </c>
      <c r="E33" s="793"/>
      <c r="F33" s="793"/>
      <c r="G33" s="157" t="str">
        <f>IF(G31=0,"-",G32/G31)</f>
        <v>-</v>
      </c>
      <c r="H33" s="157" t="str">
        <f>IF(H31=0,"-",H32/H31)</f>
        <v>-</v>
      </c>
      <c r="I33" s="157" t="str">
        <f>IF(I31=0,"-",I32/I31)</f>
        <v>-</v>
      </c>
      <c r="J33" s="157" t="str">
        <f t="shared" ref="J33:K33" si="0">IF(J31=0,"-",J32/J31)</f>
        <v>-</v>
      </c>
      <c r="K33" s="157" t="str">
        <f t="shared" si="0"/>
        <v>-</v>
      </c>
      <c r="L33" s="71"/>
      <c r="M33" s="10"/>
    </row>
    <row r="34" spans="1:16" x14ac:dyDescent="0.3">
      <c r="B34" s="754" t="str">
        <f>IF(Intro!$G$20="English",O34,P34)</f>
        <v>Ventes aux autre au Canada</v>
      </c>
      <c r="C34" s="755"/>
      <c r="D34" s="794" t="str">
        <f t="shared" ref="D34:D36" si="1">D31</f>
        <v>tonnes</v>
      </c>
      <c r="E34" s="794"/>
      <c r="F34" s="794"/>
      <c r="G34" s="137"/>
      <c r="H34" s="137"/>
      <c r="I34" s="137"/>
      <c r="J34" s="137"/>
      <c r="K34" s="131"/>
      <c r="L34" s="71"/>
      <c r="M34" s="10"/>
      <c r="O34" s="10" t="str">
        <f>"Sales to "&amp;Variables!$B$27&amp;" in Canada"</f>
        <v>Sales to other in Canada</v>
      </c>
      <c r="P34" s="10" t="str">
        <f>"Ventes aux "&amp;Variables!$C$27&amp;" au Canada"</f>
        <v>Ventes aux autre au Canada</v>
      </c>
    </row>
    <row r="35" spans="1:16" x14ac:dyDescent="0.3">
      <c r="B35" s="540"/>
      <c r="C35" s="541"/>
      <c r="D35" s="795" t="str">
        <f t="shared" si="1"/>
        <v>valeur de vente nette rendue (CAD)</v>
      </c>
      <c r="E35" s="795"/>
      <c r="F35" s="795"/>
      <c r="G35" s="137"/>
      <c r="H35" s="137"/>
      <c r="I35" s="137"/>
      <c r="J35" s="137"/>
      <c r="K35" s="131"/>
      <c r="L35" s="71"/>
      <c r="M35" s="10"/>
    </row>
    <row r="36" spans="1:16" ht="15" thickBot="1" x14ac:dyDescent="0.35">
      <c r="B36" s="752"/>
      <c r="C36" s="753"/>
      <c r="D36" s="793" t="str">
        <f t="shared" si="1"/>
        <v>$ / tonne</v>
      </c>
      <c r="E36" s="793"/>
      <c r="F36" s="793"/>
      <c r="G36" s="289" t="str">
        <f>IF(G34=0,"-",G35/G34)</f>
        <v>-</v>
      </c>
      <c r="H36" s="289" t="str">
        <f>IF(H34=0,"-",H35/H34)</f>
        <v>-</v>
      </c>
      <c r="I36" s="289" t="str">
        <f>IF(I34=0,"-",I35/I34)</f>
        <v>-</v>
      </c>
      <c r="J36" s="289" t="str">
        <f>IF(J34=0,"-",J35/J34)</f>
        <v>-</v>
      </c>
      <c r="K36" s="289" t="str">
        <f>IF(K34=0,"-",K35/K34)</f>
        <v>-</v>
      </c>
      <c r="L36" s="71"/>
      <c r="M36" s="10"/>
    </row>
    <row r="37" spans="1:16" x14ac:dyDescent="0.3">
      <c r="B37" s="607" t="str">
        <f>IF(Intro!$G$20="English",O37,P37)</f>
        <v>Ventes totales au Canada</v>
      </c>
      <c r="C37" s="608"/>
      <c r="D37" s="749" t="str">
        <f>D34</f>
        <v>tonnes</v>
      </c>
      <c r="E37" s="749"/>
      <c r="F37" s="749"/>
      <c r="G37" s="139">
        <f t="shared" ref="G37:K38" si="2">G31+G34</f>
        <v>0</v>
      </c>
      <c r="H37" s="139">
        <f t="shared" si="2"/>
        <v>0</v>
      </c>
      <c r="I37" s="139">
        <f t="shared" si="2"/>
        <v>0</v>
      </c>
      <c r="J37" s="139">
        <f t="shared" si="2"/>
        <v>0</v>
      </c>
      <c r="K37" s="139">
        <f t="shared" si="2"/>
        <v>0</v>
      </c>
      <c r="L37" s="71"/>
      <c r="M37" s="10"/>
      <c r="O37" s="10" t="s">
        <v>345</v>
      </c>
      <c r="P37" s="10" t="s">
        <v>346</v>
      </c>
    </row>
    <row r="38" spans="1:16" x14ac:dyDescent="0.3">
      <c r="B38" s="596"/>
      <c r="C38" s="597"/>
      <c r="D38" s="771" t="str">
        <f>D35</f>
        <v>valeur de vente nette rendue (CAD)</v>
      </c>
      <c r="E38" s="771"/>
      <c r="F38" s="771"/>
      <c r="G38" s="138">
        <f t="shared" si="2"/>
        <v>0</v>
      </c>
      <c r="H38" s="138">
        <f t="shared" si="2"/>
        <v>0</v>
      </c>
      <c r="I38" s="138">
        <f t="shared" si="2"/>
        <v>0</v>
      </c>
      <c r="J38" s="138">
        <f t="shared" si="2"/>
        <v>0</v>
      </c>
      <c r="K38" s="138">
        <f t="shared" si="2"/>
        <v>0</v>
      </c>
      <c r="L38" s="71"/>
      <c r="M38" s="10"/>
    </row>
    <row r="39" spans="1:16" x14ac:dyDescent="0.3">
      <c r="B39" s="596"/>
      <c r="C39" s="597"/>
      <c r="D39" s="771" t="str">
        <f>D36</f>
        <v>$ / tonne</v>
      </c>
      <c r="E39" s="771"/>
      <c r="F39" s="771"/>
      <c r="G39" s="289" t="str">
        <f>IF(G37=0,"-",G38/G37)</f>
        <v>-</v>
      </c>
      <c r="H39" s="289" t="str">
        <f>IF(H37=0,"-",H38/H37)</f>
        <v>-</v>
      </c>
      <c r="I39" s="289" t="str">
        <f>IF(I37=0,"-",I38/I37)</f>
        <v>-</v>
      </c>
      <c r="J39" s="289" t="str">
        <f>IF(J37=0,"-",J38/J37)</f>
        <v>-</v>
      </c>
      <c r="K39" s="289" t="str">
        <f>IF(K37=0,"-",K38/K37)</f>
        <v>-</v>
      </c>
      <c r="L39" s="71"/>
      <c r="M39" s="10"/>
    </row>
    <row r="40" spans="1:16" x14ac:dyDescent="0.3">
      <c r="B40" s="258"/>
      <c r="C40" s="35"/>
      <c r="D40" s="35"/>
      <c r="E40" s="36"/>
      <c r="F40" s="36"/>
      <c r="G40" s="36"/>
      <c r="H40" s="36"/>
      <c r="I40" s="36"/>
      <c r="J40" s="36"/>
      <c r="K40" s="36"/>
      <c r="L40" s="17"/>
      <c r="M40" s="10"/>
      <c r="O40" s="18"/>
    </row>
    <row r="41" spans="1:16" x14ac:dyDescent="0.3">
      <c r="B41" s="796" t="str">
        <f>IF(Intro!G$20="English",O41,P41)</f>
        <v>Estampage</v>
      </c>
      <c r="C41" s="797"/>
      <c r="D41" s="797"/>
      <c r="E41" s="797"/>
      <c r="F41" s="798"/>
      <c r="G41" s="266">
        <f>G25</f>
        <v>2023</v>
      </c>
      <c r="H41" s="266">
        <f>H25</f>
        <v>2024</v>
      </c>
      <c r="I41" s="266">
        <f t="shared" ref="I41:K41" si="3">I25</f>
        <v>2025</v>
      </c>
      <c r="J41" s="266" t="str">
        <f t="shared" si="3"/>
        <v>janv.-mars 2025</v>
      </c>
      <c r="K41" s="266" t="str">
        <f t="shared" si="3"/>
        <v>janv.-mars 2026</v>
      </c>
      <c r="L41" s="71"/>
      <c r="M41" s="10"/>
      <c r="O41" s="18" t="str">
        <f>Variables!B71</f>
        <v>Stamped</v>
      </c>
      <c r="P41" s="18" t="str">
        <f>Variables!C71</f>
        <v>Estampage</v>
      </c>
    </row>
    <row r="42" spans="1:16" s="262" customFormat="1" x14ac:dyDescent="0.3">
      <c r="A42" s="32"/>
      <c r="B42" s="740" t="str">
        <f>IF(Intro!$G$20="English",O42,P42)</f>
        <v>Importations au Canada</v>
      </c>
      <c r="C42" s="741"/>
      <c r="D42" s="741"/>
      <c r="E42" s="741"/>
      <c r="F42" s="741"/>
      <c r="G42" s="741"/>
      <c r="H42" s="741"/>
      <c r="I42" s="741"/>
      <c r="J42" s="741"/>
      <c r="K42" s="741"/>
      <c r="L42" s="71"/>
      <c r="O42" s="26" t="s">
        <v>233</v>
      </c>
      <c r="P42" s="262" t="s">
        <v>234</v>
      </c>
    </row>
    <row r="43" spans="1:16" x14ac:dyDescent="0.3">
      <c r="B43" s="540" t="str">
        <f>IF(Intro!$G$20="English",O43,P43)</f>
        <v>Importations</v>
      </c>
      <c r="C43" s="541"/>
      <c r="D43" s="795" t="str">
        <f>IF(Intro!$G$20="English",Variables!$B$23,Variables!$C$23)</f>
        <v>tonnes</v>
      </c>
      <c r="E43" s="795"/>
      <c r="F43" s="795"/>
      <c r="G43" s="137"/>
      <c r="H43" s="137"/>
      <c r="I43" s="137"/>
      <c r="J43" s="137"/>
      <c r="K43" s="131"/>
      <c r="L43" s="71"/>
      <c r="M43" s="10"/>
      <c r="O43" s="10" t="s">
        <v>91</v>
      </c>
      <c r="P43" s="10" t="s">
        <v>169</v>
      </c>
    </row>
    <row r="44" spans="1:16" x14ac:dyDescent="0.3">
      <c r="B44" s="540"/>
      <c r="C44" s="541"/>
      <c r="D44" s="795" t="str">
        <f>IF(Intro!G$20="English",O44,P44)</f>
        <v>valeur d'achat nette rendue (CAD)</v>
      </c>
      <c r="E44" s="795"/>
      <c r="F44" s="795"/>
      <c r="G44" s="137"/>
      <c r="H44" s="137"/>
      <c r="I44" s="137"/>
      <c r="J44" s="137"/>
      <c r="K44" s="131"/>
      <c r="L44" s="71"/>
      <c r="M44" s="10"/>
      <c r="O44" s="10" t="s">
        <v>342</v>
      </c>
      <c r="P44" s="10" t="s">
        <v>341</v>
      </c>
    </row>
    <row r="45" spans="1:16" x14ac:dyDescent="0.3">
      <c r="B45" s="540"/>
      <c r="C45" s="541"/>
      <c r="D45" s="795" t="str">
        <f>"$ / "&amp;IF(Intro!$G$20="English",Variables!$B$24,Variables!$C$24)</f>
        <v>$ / tonne</v>
      </c>
      <c r="E45" s="795"/>
      <c r="F45" s="795"/>
      <c r="G45" s="289" t="str">
        <f>IF(G43=0,"-",G44/G43)</f>
        <v>-</v>
      </c>
      <c r="H45" s="289" t="str">
        <f>IF(H43=0,"-",H44/H43)</f>
        <v>-</v>
      </c>
      <c r="I45" s="289" t="str">
        <f>IF(I43=0,"-",I44/I43)</f>
        <v>-</v>
      </c>
      <c r="J45" s="289" t="str">
        <f>IF(J43=0,"-",J44/J43)</f>
        <v>-</v>
      </c>
      <c r="K45" s="289" t="str">
        <f>IF(K43=0,"-",K44/K43)</f>
        <v>-</v>
      </c>
      <c r="L45" s="71"/>
      <c r="M45" s="10"/>
    </row>
    <row r="46" spans="1:16" s="262" customFormat="1" x14ac:dyDescent="0.3">
      <c r="A46" s="32"/>
      <c r="B46" s="799" t="str">
        <f>IF(Intro!$G$20="English",O46,P46)</f>
        <v>Ventes au Canada</v>
      </c>
      <c r="C46" s="662"/>
      <c r="D46" s="662"/>
      <c r="E46" s="662"/>
      <c r="F46" s="662"/>
      <c r="G46" s="662"/>
      <c r="H46" s="662"/>
      <c r="I46" s="662"/>
      <c r="J46" s="662"/>
      <c r="K46" s="662"/>
      <c r="L46" s="71"/>
      <c r="O46" s="26" t="s">
        <v>235</v>
      </c>
      <c r="P46" s="262" t="s">
        <v>236</v>
      </c>
    </row>
    <row r="47" spans="1:16" x14ac:dyDescent="0.3">
      <c r="B47" s="540" t="str">
        <f>IF(Intro!$G$20="English",O47,P47)</f>
        <v>Ventes aux utilisateurs finals au Canada</v>
      </c>
      <c r="C47" s="541"/>
      <c r="D47" s="795" t="str">
        <f>D43</f>
        <v>tonnes</v>
      </c>
      <c r="E47" s="795"/>
      <c r="F47" s="795"/>
      <c r="G47" s="137"/>
      <c r="H47" s="137"/>
      <c r="I47" s="137"/>
      <c r="J47" s="137"/>
      <c r="K47" s="131"/>
      <c r="L47" s="71"/>
      <c r="M47" s="10"/>
      <c r="O47" s="10" t="str">
        <f>"Sales to "&amp;Variables!$B$26&amp;" in Canada"</f>
        <v>Sales to end users in Canada</v>
      </c>
      <c r="P47" s="10" t="str">
        <f>"Ventes aux "&amp;Variables!$C$26&amp;" au Canada"</f>
        <v>Ventes aux utilisateurs finals au Canada</v>
      </c>
    </row>
    <row r="48" spans="1:16" x14ac:dyDescent="0.3">
      <c r="B48" s="540"/>
      <c r="C48" s="541"/>
      <c r="D48" s="795" t="str">
        <f>IF(Intro!G$20="English",O48,P48)</f>
        <v>valeur de vente nette rendue (CAD)</v>
      </c>
      <c r="E48" s="795"/>
      <c r="F48" s="795"/>
      <c r="G48" s="137"/>
      <c r="H48" s="137"/>
      <c r="I48" s="137"/>
      <c r="J48" s="137"/>
      <c r="K48" s="131"/>
      <c r="L48" s="71"/>
      <c r="M48" s="10"/>
      <c r="O48" s="10" t="s">
        <v>344</v>
      </c>
      <c r="P48" s="10" t="s">
        <v>343</v>
      </c>
    </row>
    <row r="49" spans="1:16" ht="15" thickBot="1" x14ac:dyDescent="0.35">
      <c r="B49" s="752"/>
      <c r="C49" s="753"/>
      <c r="D49" s="793" t="str">
        <f>D45</f>
        <v>$ / tonne</v>
      </c>
      <c r="E49" s="793"/>
      <c r="F49" s="793"/>
      <c r="G49" s="157" t="str">
        <f>IF(G47=0,"-",G48/G47)</f>
        <v>-</v>
      </c>
      <c r="H49" s="157" t="str">
        <f>IF(H47=0,"-",H48/H47)</f>
        <v>-</v>
      </c>
      <c r="I49" s="157" t="str">
        <f>IF(I47=0,"-",I48/I47)</f>
        <v>-</v>
      </c>
      <c r="J49" s="157" t="str">
        <f t="shared" ref="J49:K49" si="4">IF(J47=0,"-",J48/J47)</f>
        <v>-</v>
      </c>
      <c r="K49" s="157" t="str">
        <f t="shared" si="4"/>
        <v>-</v>
      </c>
      <c r="L49" s="71"/>
      <c r="M49" s="10"/>
    </row>
    <row r="50" spans="1:16" x14ac:dyDescent="0.3">
      <c r="B50" s="754" t="str">
        <f>IF(Intro!$G$20="English",O50,P50)</f>
        <v>Ventes aux autre au Canada</v>
      </c>
      <c r="C50" s="755"/>
      <c r="D50" s="794" t="str">
        <f t="shared" ref="D50:D52" si="5">D47</f>
        <v>tonnes</v>
      </c>
      <c r="E50" s="794"/>
      <c r="F50" s="794"/>
      <c r="G50" s="137"/>
      <c r="H50" s="137"/>
      <c r="I50" s="137"/>
      <c r="J50" s="137"/>
      <c r="K50" s="131"/>
      <c r="L50" s="71"/>
      <c r="M50" s="10"/>
      <c r="O50" s="10" t="str">
        <f>"Sales to "&amp;Variables!$B$27&amp;" in Canada"</f>
        <v>Sales to other in Canada</v>
      </c>
      <c r="P50" s="10" t="str">
        <f>"Ventes aux "&amp;Variables!$C$27&amp;" au Canada"</f>
        <v>Ventes aux autre au Canada</v>
      </c>
    </row>
    <row r="51" spans="1:16" x14ac:dyDescent="0.3">
      <c r="B51" s="540"/>
      <c r="C51" s="541"/>
      <c r="D51" s="795" t="str">
        <f t="shared" si="5"/>
        <v>valeur de vente nette rendue (CAD)</v>
      </c>
      <c r="E51" s="795"/>
      <c r="F51" s="795"/>
      <c r="G51" s="137"/>
      <c r="H51" s="137"/>
      <c r="I51" s="137"/>
      <c r="J51" s="137"/>
      <c r="K51" s="131"/>
      <c r="L51" s="71"/>
      <c r="M51" s="10"/>
    </row>
    <row r="52" spans="1:16" ht="15" thickBot="1" x14ac:dyDescent="0.35">
      <c r="B52" s="752"/>
      <c r="C52" s="753"/>
      <c r="D52" s="793" t="str">
        <f t="shared" si="5"/>
        <v>$ / tonne</v>
      </c>
      <c r="E52" s="793"/>
      <c r="F52" s="793"/>
      <c r="G52" s="289" t="str">
        <f>IF(G50=0,"-",G51/G50)</f>
        <v>-</v>
      </c>
      <c r="H52" s="289" t="str">
        <f>IF(H50=0,"-",H51/H50)</f>
        <v>-</v>
      </c>
      <c r="I52" s="289" t="str">
        <f>IF(I50=0,"-",I51/I50)</f>
        <v>-</v>
      </c>
      <c r="J52" s="289" t="str">
        <f>IF(J50=0,"-",J51/J50)</f>
        <v>-</v>
      </c>
      <c r="K52" s="289" t="str">
        <f>IF(K50=0,"-",K51/K50)</f>
        <v>-</v>
      </c>
      <c r="L52" s="71"/>
      <c r="M52" s="10"/>
    </row>
    <row r="53" spans="1:16" x14ac:dyDescent="0.3">
      <c r="B53" s="607" t="str">
        <f>IF(Intro!$G$20="English",O53,P53)</f>
        <v>Ventes totales au Canada</v>
      </c>
      <c r="C53" s="608"/>
      <c r="D53" s="749" t="str">
        <f>D50</f>
        <v>tonnes</v>
      </c>
      <c r="E53" s="749"/>
      <c r="F53" s="749"/>
      <c r="G53" s="139">
        <f t="shared" ref="G53:K53" si="6">G47+G50</f>
        <v>0</v>
      </c>
      <c r="H53" s="139">
        <f t="shared" si="6"/>
        <v>0</v>
      </c>
      <c r="I53" s="139">
        <f t="shared" si="6"/>
        <v>0</v>
      </c>
      <c r="J53" s="139">
        <f t="shared" si="6"/>
        <v>0</v>
      </c>
      <c r="K53" s="139">
        <f t="shared" si="6"/>
        <v>0</v>
      </c>
      <c r="L53" s="71"/>
      <c r="M53" s="10"/>
      <c r="O53" s="10" t="s">
        <v>345</v>
      </c>
      <c r="P53" s="10" t="s">
        <v>346</v>
      </c>
    </row>
    <row r="54" spans="1:16" x14ac:dyDescent="0.3">
      <c r="B54" s="596"/>
      <c r="C54" s="597"/>
      <c r="D54" s="771" t="str">
        <f>D51</f>
        <v>valeur de vente nette rendue (CAD)</v>
      </c>
      <c r="E54" s="771"/>
      <c r="F54" s="771"/>
      <c r="G54" s="138">
        <f t="shared" ref="G54:K54" si="7">G48+G51</f>
        <v>0</v>
      </c>
      <c r="H54" s="138">
        <f t="shared" si="7"/>
        <v>0</v>
      </c>
      <c r="I54" s="138">
        <f t="shared" si="7"/>
        <v>0</v>
      </c>
      <c r="J54" s="138">
        <f t="shared" si="7"/>
        <v>0</v>
      </c>
      <c r="K54" s="138">
        <f t="shared" si="7"/>
        <v>0</v>
      </c>
      <c r="L54" s="71"/>
      <c r="M54" s="10"/>
    </row>
    <row r="55" spans="1:16" x14ac:dyDescent="0.3">
      <c r="B55" s="596"/>
      <c r="C55" s="597"/>
      <c r="D55" s="771" t="str">
        <f>D52</f>
        <v>$ / tonne</v>
      </c>
      <c r="E55" s="771"/>
      <c r="F55" s="771"/>
      <c r="G55" s="289" t="str">
        <f>IF(G53=0,"-",G54/G53)</f>
        <v>-</v>
      </c>
      <c r="H55" s="289" t="str">
        <f>IF(H53=0,"-",H54/H53)</f>
        <v>-</v>
      </c>
      <c r="I55" s="289" t="str">
        <f>IF(I53=0,"-",I54/I53)</f>
        <v>-</v>
      </c>
      <c r="J55" s="289" t="str">
        <f>IF(J53=0,"-",J54/J53)</f>
        <v>-</v>
      </c>
      <c r="K55" s="289" t="str">
        <f>IF(K53=0,"-",K54/K53)</f>
        <v>-</v>
      </c>
      <c r="L55" s="71"/>
      <c r="M55" s="10"/>
    </row>
    <row r="56" spans="1:16" x14ac:dyDescent="0.3">
      <c r="B56" s="258"/>
      <c r="C56" s="35"/>
      <c r="D56" s="35"/>
      <c r="E56" s="36"/>
      <c r="F56" s="36"/>
      <c r="G56" s="36"/>
      <c r="H56" s="36"/>
      <c r="I56" s="36"/>
      <c r="J56" s="36"/>
      <c r="K56" s="36"/>
      <c r="L56" s="17"/>
      <c r="M56" s="10"/>
      <c r="O56" s="18"/>
    </row>
    <row r="57" spans="1:16" x14ac:dyDescent="0.3">
      <c r="B57" s="796" t="str">
        <f>IF(Intro!G$20="English",O57,P57)</f>
        <v>Non finis (les boulets verts)</v>
      </c>
      <c r="C57" s="797"/>
      <c r="D57" s="797"/>
      <c r="E57" s="797"/>
      <c r="F57" s="798"/>
      <c r="G57" s="266">
        <f>G41</f>
        <v>2023</v>
      </c>
      <c r="H57" s="266">
        <f>H41</f>
        <v>2024</v>
      </c>
      <c r="I57" s="266">
        <f t="shared" ref="I57:K57" si="8">I41</f>
        <v>2025</v>
      </c>
      <c r="J57" s="266" t="str">
        <f t="shared" si="8"/>
        <v>janv.-mars 2025</v>
      </c>
      <c r="K57" s="266" t="str">
        <f t="shared" si="8"/>
        <v>janv.-mars 2026</v>
      </c>
      <c r="L57" s="71"/>
      <c r="M57" s="10"/>
      <c r="O57" s="18" t="str">
        <f>Variables!B72</f>
        <v>Unfinished (Green Balls)</v>
      </c>
      <c r="P57" s="18" t="str">
        <f>Variables!C72</f>
        <v>Non finis (les boulets verts)</v>
      </c>
    </row>
    <row r="58" spans="1:16" s="262" customFormat="1" x14ac:dyDescent="0.3">
      <c r="A58" s="32"/>
      <c r="B58" s="740" t="str">
        <f>IF(Intro!$G$20="English",O58,P58)</f>
        <v>Importations au Canada</v>
      </c>
      <c r="C58" s="741"/>
      <c r="D58" s="741"/>
      <c r="E58" s="741"/>
      <c r="F58" s="741"/>
      <c r="G58" s="741"/>
      <c r="H58" s="741"/>
      <c r="I58" s="741"/>
      <c r="J58" s="741"/>
      <c r="K58" s="741"/>
      <c r="L58" s="71"/>
      <c r="O58" s="26" t="s">
        <v>233</v>
      </c>
      <c r="P58" s="262" t="s">
        <v>234</v>
      </c>
    </row>
    <row r="59" spans="1:16" x14ac:dyDescent="0.3">
      <c r="B59" s="540" t="str">
        <f>IF(Intro!$G$20="English",O59,P59)</f>
        <v>Importations</v>
      </c>
      <c r="C59" s="541"/>
      <c r="D59" s="795" t="str">
        <f>IF(Intro!$G$20="English",Variables!$B$23,Variables!$C$23)</f>
        <v>tonnes</v>
      </c>
      <c r="E59" s="795"/>
      <c r="F59" s="795"/>
      <c r="G59" s="137"/>
      <c r="H59" s="137"/>
      <c r="I59" s="137"/>
      <c r="J59" s="137"/>
      <c r="K59" s="131"/>
      <c r="L59" s="71"/>
      <c r="M59" s="10"/>
      <c r="O59" s="10" t="s">
        <v>91</v>
      </c>
      <c r="P59" s="10" t="s">
        <v>169</v>
      </c>
    </row>
    <row r="60" spans="1:16" x14ac:dyDescent="0.3">
      <c r="B60" s="540"/>
      <c r="C60" s="541"/>
      <c r="D60" s="795" t="str">
        <f>IF(Intro!G$20="English",O60,P60)</f>
        <v>valeur d'achat nette rendue (CAD)</v>
      </c>
      <c r="E60" s="795"/>
      <c r="F60" s="795"/>
      <c r="G60" s="137"/>
      <c r="H60" s="137"/>
      <c r="I60" s="137"/>
      <c r="J60" s="137"/>
      <c r="K60" s="131"/>
      <c r="L60" s="71"/>
      <c r="M60" s="10"/>
      <c r="O60" s="10" t="s">
        <v>342</v>
      </c>
      <c r="P60" s="10" t="s">
        <v>341</v>
      </c>
    </row>
    <row r="61" spans="1:16" x14ac:dyDescent="0.3">
      <c r="B61" s="540"/>
      <c r="C61" s="541"/>
      <c r="D61" s="795" t="str">
        <f>"$ / "&amp;IF(Intro!$G$20="English",Variables!$B$24,Variables!$C$24)</f>
        <v>$ / tonne</v>
      </c>
      <c r="E61" s="795"/>
      <c r="F61" s="795"/>
      <c r="G61" s="289" t="str">
        <f>IF(G59=0,"-",G60/G59)</f>
        <v>-</v>
      </c>
      <c r="H61" s="289" t="str">
        <f>IF(H59=0,"-",H60/H59)</f>
        <v>-</v>
      </c>
      <c r="I61" s="289" t="str">
        <f>IF(I59=0,"-",I60/I59)</f>
        <v>-</v>
      </c>
      <c r="J61" s="289" t="str">
        <f>IF(J59=0,"-",J60/J59)</f>
        <v>-</v>
      </c>
      <c r="K61" s="289" t="str">
        <f>IF(K59=0,"-",K60/K59)</f>
        <v>-</v>
      </c>
      <c r="L61" s="71"/>
      <c r="M61" s="10"/>
    </row>
    <row r="62" spans="1:16" s="262" customFormat="1" x14ac:dyDescent="0.3">
      <c r="A62" s="32"/>
      <c r="B62" s="799" t="str">
        <f>IF(Intro!$G$20="English",O62,P62)</f>
        <v>Ventes au Canada</v>
      </c>
      <c r="C62" s="662"/>
      <c r="D62" s="662"/>
      <c r="E62" s="662"/>
      <c r="F62" s="662"/>
      <c r="G62" s="662"/>
      <c r="H62" s="662"/>
      <c r="I62" s="662"/>
      <c r="J62" s="662"/>
      <c r="K62" s="662"/>
      <c r="L62" s="71"/>
      <c r="O62" s="26" t="s">
        <v>235</v>
      </c>
      <c r="P62" s="262" t="s">
        <v>236</v>
      </c>
    </row>
    <row r="63" spans="1:16" x14ac:dyDescent="0.3">
      <c r="B63" s="540" t="str">
        <f>IF(Intro!$G$20="English",O63,P63)</f>
        <v>Ventes aux utilisateurs finals au Canada</v>
      </c>
      <c r="C63" s="541"/>
      <c r="D63" s="795" t="str">
        <f>D59</f>
        <v>tonnes</v>
      </c>
      <c r="E63" s="795"/>
      <c r="F63" s="795"/>
      <c r="G63" s="137"/>
      <c r="H63" s="137"/>
      <c r="I63" s="137"/>
      <c r="J63" s="137"/>
      <c r="K63" s="131"/>
      <c r="L63" s="71"/>
      <c r="M63" s="10"/>
      <c r="O63" s="10" t="str">
        <f>"Sales to "&amp;Variables!$B$26&amp;" in Canada"</f>
        <v>Sales to end users in Canada</v>
      </c>
      <c r="P63" s="10" t="str">
        <f>"Ventes aux "&amp;Variables!$C$26&amp;" au Canada"</f>
        <v>Ventes aux utilisateurs finals au Canada</v>
      </c>
    </row>
    <row r="64" spans="1:16" x14ac:dyDescent="0.3">
      <c r="B64" s="540"/>
      <c r="C64" s="541"/>
      <c r="D64" s="795" t="str">
        <f>IF(Intro!G$20="English",O64,P64)</f>
        <v>valeur de vente nette rendue (CAD)</v>
      </c>
      <c r="E64" s="795"/>
      <c r="F64" s="795"/>
      <c r="G64" s="137"/>
      <c r="H64" s="137"/>
      <c r="I64" s="137"/>
      <c r="J64" s="137"/>
      <c r="K64" s="131"/>
      <c r="L64" s="71"/>
      <c r="M64" s="10"/>
      <c r="O64" s="10" t="s">
        <v>344</v>
      </c>
      <c r="P64" s="10" t="s">
        <v>343</v>
      </c>
    </row>
    <row r="65" spans="1:16" ht="15" thickBot="1" x14ac:dyDescent="0.35">
      <c r="B65" s="752"/>
      <c r="C65" s="753"/>
      <c r="D65" s="793" t="str">
        <f>D61</f>
        <v>$ / tonne</v>
      </c>
      <c r="E65" s="793"/>
      <c r="F65" s="793"/>
      <c r="G65" s="289" t="str">
        <f>IF(G63=0,"-",G64/G63)</f>
        <v>-</v>
      </c>
      <c r="H65" s="289" t="str">
        <f>IF(H63=0,"-",H64/H63)</f>
        <v>-</v>
      </c>
      <c r="I65" s="289" t="str">
        <f>IF(I63=0,"-",I64/I63)</f>
        <v>-</v>
      </c>
      <c r="J65" s="289" t="str">
        <f>IF(J63=0,"-",J64/J63)</f>
        <v>-</v>
      </c>
      <c r="K65" s="289" t="str">
        <f>IF(K63=0,"-",K64/K63)</f>
        <v>-</v>
      </c>
      <c r="L65" s="71"/>
      <c r="M65" s="10"/>
    </row>
    <row r="66" spans="1:16" x14ac:dyDescent="0.3">
      <c r="B66" s="754" t="str">
        <f>IF(Intro!$G$20="English",O66,P66)</f>
        <v>Ventes aux autre au Canada</v>
      </c>
      <c r="C66" s="755"/>
      <c r="D66" s="794" t="str">
        <f t="shared" ref="D66:D68" si="9">D63</f>
        <v>tonnes</v>
      </c>
      <c r="E66" s="794"/>
      <c r="F66" s="794"/>
      <c r="G66" s="137"/>
      <c r="H66" s="137"/>
      <c r="I66" s="137"/>
      <c r="J66" s="137"/>
      <c r="K66" s="131"/>
      <c r="L66" s="71"/>
      <c r="M66" s="10"/>
      <c r="O66" s="10" t="str">
        <f>"Sales to "&amp;Variables!$B$27&amp;" in Canada"</f>
        <v>Sales to other in Canada</v>
      </c>
      <c r="P66" s="10" t="str">
        <f>"Ventes aux "&amp;Variables!$C$27&amp;" au Canada"</f>
        <v>Ventes aux autre au Canada</v>
      </c>
    </row>
    <row r="67" spans="1:16" x14ac:dyDescent="0.3">
      <c r="B67" s="540"/>
      <c r="C67" s="541"/>
      <c r="D67" s="795" t="str">
        <f t="shared" si="9"/>
        <v>valeur de vente nette rendue (CAD)</v>
      </c>
      <c r="E67" s="795"/>
      <c r="F67" s="795"/>
      <c r="G67" s="137"/>
      <c r="H67" s="137"/>
      <c r="I67" s="137"/>
      <c r="J67" s="137"/>
      <c r="K67" s="131"/>
      <c r="L67" s="71"/>
      <c r="M67" s="10"/>
    </row>
    <row r="68" spans="1:16" ht="15" thickBot="1" x14ac:dyDescent="0.35">
      <c r="B68" s="752"/>
      <c r="C68" s="753"/>
      <c r="D68" s="793" t="str">
        <f t="shared" si="9"/>
        <v>$ / tonne</v>
      </c>
      <c r="E68" s="793"/>
      <c r="F68" s="793"/>
      <c r="G68" s="289" t="str">
        <f>IF(G66=0,"-",G67/G66)</f>
        <v>-</v>
      </c>
      <c r="H68" s="289" t="str">
        <f>IF(H66=0,"-",H67/H66)</f>
        <v>-</v>
      </c>
      <c r="I68" s="289" t="str">
        <f>IF(I66=0,"-",I67/I66)</f>
        <v>-</v>
      </c>
      <c r="J68" s="289" t="str">
        <f>IF(J66=0,"-",J67/J66)</f>
        <v>-</v>
      </c>
      <c r="K68" s="289" t="str">
        <f>IF(K66=0,"-",K67/K66)</f>
        <v>-</v>
      </c>
      <c r="L68" s="71"/>
      <c r="M68" s="10"/>
    </row>
    <row r="69" spans="1:16" x14ac:dyDescent="0.3">
      <c r="B69" s="607" t="str">
        <f>IF(Intro!$G$20="English",O69,P69)</f>
        <v>Ventes totales au Canada</v>
      </c>
      <c r="C69" s="608"/>
      <c r="D69" s="749" t="str">
        <f>D66</f>
        <v>tonnes</v>
      </c>
      <c r="E69" s="749"/>
      <c r="F69" s="749"/>
      <c r="G69" s="139">
        <f t="shared" ref="G69:K69" si="10">G63+G66</f>
        <v>0</v>
      </c>
      <c r="H69" s="139">
        <f t="shared" si="10"/>
        <v>0</v>
      </c>
      <c r="I69" s="139">
        <f t="shared" si="10"/>
        <v>0</v>
      </c>
      <c r="J69" s="139">
        <f t="shared" si="10"/>
        <v>0</v>
      </c>
      <c r="K69" s="139">
        <f t="shared" si="10"/>
        <v>0</v>
      </c>
      <c r="L69" s="71"/>
      <c r="M69" s="10"/>
      <c r="O69" s="10" t="s">
        <v>345</v>
      </c>
      <c r="P69" s="10" t="s">
        <v>346</v>
      </c>
    </row>
    <row r="70" spans="1:16" x14ac:dyDescent="0.3">
      <c r="B70" s="596"/>
      <c r="C70" s="597"/>
      <c r="D70" s="771" t="str">
        <f>D67</f>
        <v>valeur de vente nette rendue (CAD)</v>
      </c>
      <c r="E70" s="771"/>
      <c r="F70" s="771"/>
      <c r="G70" s="138">
        <f t="shared" ref="G70:K70" si="11">G64+G67</f>
        <v>0</v>
      </c>
      <c r="H70" s="138">
        <f t="shared" si="11"/>
        <v>0</v>
      </c>
      <c r="I70" s="138">
        <f t="shared" si="11"/>
        <v>0</v>
      </c>
      <c r="J70" s="138">
        <f t="shared" si="11"/>
        <v>0</v>
      </c>
      <c r="K70" s="138">
        <f t="shared" si="11"/>
        <v>0</v>
      </c>
      <c r="L70" s="71"/>
      <c r="M70" s="10"/>
    </row>
    <row r="71" spans="1:16" x14ac:dyDescent="0.3">
      <c r="B71" s="596"/>
      <c r="C71" s="597"/>
      <c r="D71" s="771" t="str">
        <f>D68</f>
        <v>$ / tonne</v>
      </c>
      <c r="E71" s="771"/>
      <c r="F71" s="771"/>
      <c r="G71" s="289" t="str">
        <f>IF(G69=0,"-",G70/G69)</f>
        <v>-</v>
      </c>
      <c r="H71" s="289" t="str">
        <f>IF(H69=0,"-",H70/H69)</f>
        <v>-</v>
      </c>
      <c r="I71" s="289" t="str">
        <f>IF(I69=0,"-",I70/I69)</f>
        <v>-</v>
      </c>
      <c r="J71" s="289" t="str">
        <f>IF(J69=0,"-",J70/J69)</f>
        <v>-</v>
      </c>
      <c r="K71" s="289" t="str">
        <f>IF(K69=0,"-",K70/K69)</f>
        <v>-</v>
      </c>
      <c r="L71" s="71"/>
      <c r="M71" s="10"/>
    </row>
    <row r="72" spans="1:16" hidden="1" x14ac:dyDescent="0.3">
      <c r="B72" s="258"/>
      <c r="C72" s="35"/>
      <c r="D72" s="35"/>
      <c r="E72" s="36"/>
      <c r="F72" s="36"/>
      <c r="G72" s="36"/>
      <c r="H72" s="36"/>
      <c r="I72" s="36"/>
      <c r="J72" s="36"/>
      <c r="K72" s="36"/>
      <c r="L72" s="17"/>
      <c r="M72" s="10"/>
      <c r="O72" s="18"/>
    </row>
    <row r="73" spans="1:16" hidden="1" x14ac:dyDescent="0.3">
      <c r="B73" s="258"/>
      <c r="C73" s="259"/>
      <c r="D73" s="35"/>
      <c r="G73" s="266">
        <f>G57</f>
        <v>2023</v>
      </c>
      <c r="H73" s="266">
        <f>H57</f>
        <v>2024</v>
      </c>
      <c r="I73" s="266">
        <f t="shared" ref="I73:K73" si="12">I57</f>
        <v>2025</v>
      </c>
      <c r="J73" s="266" t="str">
        <f t="shared" si="12"/>
        <v>janv.-mars 2025</v>
      </c>
      <c r="K73" s="266" t="str">
        <f t="shared" si="12"/>
        <v>janv.-mars 2026</v>
      </c>
      <c r="L73" s="71"/>
      <c r="M73" s="10"/>
      <c r="O73" s="18"/>
    </row>
    <row r="74" spans="1:16" s="262" customFormat="1" hidden="1" x14ac:dyDescent="0.3">
      <c r="A74" s="32"/>
      <c r="B74" s="740" t="str">
        <f>IF(Intro!$G$20="English",O74,P74)</f>
        <v>Importations au Canada</v>
      </c>
      <c r="C74" s="741"/>
      <c r="D74" s="741"/>
      <c r="E74" s="741"/>
      <c r="F74" s="741"/>
      <c r="G74" s="741"/>
      <c r="H74" s="741"/>
      <c r="I74" s="741"/>
      <c r="J74" s="741"/>
      <c r="K74" s="741"/>
      <c r="L74" s="71"/>
      <c r="O74" s="26" t="s">
        <v>233</v>
      </c>
      <c r="P74" s="262" t="s">
        <v>234</v>
      </c>
    </row>
    <row r="75" spans="1:16" hidden="1" x14ac:dyDescent="0.3">
      <c r="B75" s="540" t="str">
        <f>IF(Intro!$G$20="English",O75,P75)</f>
        <v>Importations</v>
      </c>
      <c r="C75" s="541"/>
      <c r="D75" s="795" t="str">
        <f>IF(Intro!$G$20="English",Variables!$B$23,Variables!$C$23)</f>
        <v>tonnes</v>
      </c>
      <c r="E75" s="795"/>
      <c r="F75" s="795"/>
      <c r="G75" s="137"/>
      <c r="H75" s="137"/>
      <c r="I75" s="137"/>
      <c r="J75" s="137"/>
      <c r="K75" s="131"/>
      <c r="L75" s="71"/>
      <c r="M75" s="10"/>
      <c r="O75" s="10" t="s">
        <v>91</v>
      </c>
      <c r="P75" s="10" t="s">
        <v>169</v>
      </c>
    </row>
    <row r="76" spans="1:16" hidden="1" x14ac:dyDescent="0.3">
      <c r="B76" s="540"/>
      <c r="C76" s="541"/>
      <c r="D76" s="795" t="str">
        <f>IF(Intro!G$20="English",O76,P76)</f>
        <v>valeur d'achat nette rendue (CAD)</v>
      </c>
      <c r="E76" s="795"/>
      <c r="F76" s="795"/>
      <c r="G76" s="137"/>
      <c r="H76" s="137"/>
      <c r="I76" s="137"/>
      <c r="J76" s="137"/>
      <c r="K76" s="131"/>
      <c r="L76" s="71"/>
      <c r="M76" s="10"/>
      <c r="O76" s="10" t="s">
        <v>342</v>
      </c>
      <c r="P76" s="10" t="s">
        <v>341</v>
      </c>
    </row>
    <row r="77" spans="1:16" hidden="1" x14ac:dyDescent="0.3">
      <c r="B77" s="540"/>
      <c r="C77" s="541"/>
      <c r="D77" s="795" t="str">
        <f>"$ / "&amp;IF(Intro!$G$20="English",Variables!$B$24,Variables!$C$24)</f>
        <v>$ / tonne</v>
      </c>
      <c r="E77" s="795"/>
      <c r="F77" s="795"/>
      <c r="G77" s="157" t="str">
        <f>IF(G75=0,"-",G76/G75)</f>
        <v>-</v>
      </c>
      <c r="H77" s="157" t="str">
        <f>IF(H75=0,"-",H76/H75)</f>
        <v>-</v>
      </c>
      <c r="I77" s="157" t="str">
        <f>IF(I75=0,"-",I76/I75)</f>
        <v>-</v>
      </c>
      <c r="J77" s="157" t="str">
        <f>IF(J75=0,"-",J76/J75)</f>
        <v>-</v>
      </c>
      <c r="K77" s="157" t="str">
        <f>IF(K75=0,"-",K76/K75)</f>
        <v>-</v>
      </c>
      <c r="L77" s="71"/>
      <c r="M77" s="10"/>
    </row>
    <row r="78" spans="1:16" s="262" customFormat="1" hidden="1" x14ac:dyDescent="0.3">
      <c r="A78" s="32"/>
      <c r="B78" s="799" t="str">
        <f>IF(Intro!$G$20="English",O78,P78)</f>
        <v>Ventes au Canada</v>
      </c>
      <c r="C78" s="662"/>
      <c r="D78" s="662"/>
      <c r="E78" s="662"/>
      <c r="F78" s="662"/>
      <c r="G78" s="662"/>
      <c r="H78" s="662"/>
      <c r="I78" s="662"/>
      <c r="J78" s="662"/>
      <c r="K78" s="662"/>
      <c r="L78" s="71"/>
      <c r="O78" s="26" t="s">
        <v>235</v>
      </c>
      <c r="P78" s="262" t="s">
        <v>236</v>
      </c>
    </row>
    <row r="79" spans="1:16" hidden="1" x14ac:dyDescent="0.3">
      <c r="B79" s="540" t="str">
        <f>IF(Intro!$G$20="English",O79,P79)</f>
        <v>Ventes aux utilisateurs finals au Canada</v>
      </c>
      <c r="C79" s="541"/>
      <c r="D79" s="795" t="str">
        <f>D75</f>
        <v>tonnes</v>
      </c>
      <c r="E79" s="795"/>
      <c r="F79" s="795"/>
      <c r="G79" s="137"/>
      <c r="H79" s="137"/>
      <c r="I79" s="137"/>
      <c r="J79" s="137"/>
      <c r="K79" s="131"/>
      <c r="L79" s="71"/>
      <c r="M79" s="10"/>
      <c r="O79" s="10" t="str">
        <f>"Sales to "&amp;Variables!$B$26&amp;" in Canada"</f>
        <v>Sales to end users in Canada</v>
      </c>
      <c r="P79" s="10" t="str">
        <f>"Ventes aux "&amp;Variables!$C$26&amp;" au Canada"</f>
        <v>Ventes aux utilisateurs finals au Canada</v>
      </c>
    </row>
    <row r="80" spans="1:16" hidden="1" x14ac:dyDescent="0.3">
      <c r="B80" s="540"/>
      <c r="C80" s="541"/>
      <c r="D80" s="795" t="str">
        <f>IF(Intro!G$20="English",O80,P80)</f>
        <v>valeur de vente nette rendue (CAD)</v>
      </c>
      <c r="E80" s="795"/>
      <c r="F80" s="795"/>
      <c r="G80" s="137"/>
      <c r="H80" s="137"/>
      <c r="I80" s="137"/>
      <c r="J80" s="137"/>
      <c r="K80" s="131"/>
      <c r="L80" s="71"/>
      <c r="M80" s="10"/>
      <c r="O80" s="10" t="s">
        <v>344</v>
      </c>
      <c r="P80" s="10" t="s">
        <v>343</v>
      </c>
    </row>
    <row r="81" spans="1:16" ht="15" hidden="1" thickBot="1" x14ac:dyDescent="0.35">
      <c r="B81" s="752"/>
      <c r="C81" s="753"/>
      <c r="D81" s="793" t="str">
        <f>D77</f>
        <v>$ / tonne</v>
      </c>
      <c r="E81" s="793"/>
      <c r="F81" s="793"/>
      <c r="G81" s="157" t="str">
        <f>IF(G79=0,"-",G80/G79)</f>
        <v>-</v>
      </c>
      <c r="H81" s="157" t="str">
        <f>IF(H79=0,"-",H80/H79)</f>
        <v>-</v>
      </c>
      <c r="I81" s="157" t="str">
        <f>IF(I79=0,"-",I80/I79)</f>
        <v>-</v>
      </c>
      <c r="J81" s="157" t="str">
        <f t="shared" ref="J81:K81" si="13">IF(J79=0,"-",J80/J79)</f>
        <v>-</v>
      </c>
      <c r="K81" s="157" t="str">
        <f t="shared" si="13"/>
        <v>-</v>
      </c>
      <c r="L81" s="71"/>
      <c r="M81" s="10"/>
    </row>
    <row r="82" spans="1:16" hidden="1" x14ac:dyDescent="0.3">
      <c r="B82" s="754" t="str">
        <f>IF(Intro!$G$20="English",O82,P82)</f>
        <v>Ventes aux autre au Canada</v>
      </c>
      <c r="C82" s="755"/>
      <c r="D82" s="794" t="str">
        <f t="shared" ref="D82:D84" si="14">D79</f>
        <v>tonnes</v>
      </c>
      <c r="E82" s="794"/>
      <c r="F82" s="794"/>
      <c r="G82" s="137"/>
      <c r="H82" s="137"/>
      <c r="I82" s="137"/>
      <c r="J82" s="137"/>
      <c r="K82" s="131"/>
      <c r="L82" s="71"/>
      <c r="M82" s="10"/>
      <c r="O82" s="10" t="str">
        <f>"Sales to "&amp;Variables!$B$27&amp;" in Canada"</f>
        <v>Sales to other in Canada</v>
      </c>
      <c r="P82" s="10" t="str">
        <f>"Ventes aux "&amp;Variables!$C$27&amp;" au Canada"</f>
        <v>Ventes aux autre au Canada</v>
      </c>
    </row>
    <row r="83" spans="1:16" hidden="1" x14ac:dyDescent="0.3">
      <c r="B83" s="540"/>
      <c r="C83" s="541"/>
      <c r="D83" s="795" t="str">
        <f t="shared" si="14"/>
        <v>valeur de vente nette rendue (CAD)</v>
      </c>
      <c r="E83" s="795"/>
      <c r="F83" s="795"/>
      <c r="G83" s="137"/>
      <c r="H83" s="137"/>
      <c r="I83" s="137"/>
      <c r="J83" s="137"/>
      <c r="K83" s="131"/>
      <c r="L83" s="71"/>
      <c r="M83" s="10"/>
    </row>
    <row r="84" spans="1:16" ht="15" hidden="1" thickBot="1" x14ac:dyDescent="0.35">
      <c r="B84" s="752"/>
      <c r="C84" s="753"/>
      <c r="D84" s="793" t="str">
        <f t="shared" si="14"/>
        <v>$ / tonne</v>
      </c>
      <c r="E84" s="793"/>
      <c r="F84" s="793"/>
      <c r="G84" s="157" t="str">
        <f>IF(G82=0,"-",G83/G82)</f>
        <v>-</v>
      </c>
      <c r="H84" s="157" t="str">
        <f>IF(H82=0,"-",H83/H82)</f>
        <v>-</v>
      </c>
      <c r="I84" s="157" t="str">
        <f>IF(I82=0,"-",I83/I82)</f>
        <v>-</v>
      </c>
      <c r="J84" s="157" t="str">
        <f t="shared" ref="J84:K84" si="15">IF(J82=0,"-",J83/J82)</f>
        <v>-</v>
      </c>
      <c r="K84" s="157" t="str">
        <f t="shared" si="15"/>
        <v>-</v>
      </c>
      <c r="L84" s="71"/>
      <c r="M84" s="10"/>
    </row>
    <row r="85" spans="1:16" hidden="1" x14ac:dyDescent="0.3">
      <c r="B85" s="607" t="str">
        <f>IF(Intro!$G$20="English",O85,P85)</f>
        <v>Ventes totales au Canada</v>
      </c>
      <c r="C85" s="608"/>
      <c r="D85" s="749" t="str">
        <f>D82</f>
        <v>tonnes</v>
      </c>
      <c r="E85" s="749"/>
      <c r="F85" s="749"/>
      <c r="G85" s="139">
        <f t="shared" ref="G85:K85" si="16">G79+G82</f>
        <v>0</v>
      </c>
      <c r="H85" s="139">
        <f t="shared" si="16"/>
        <v>0</v>
      </c>
      <c r="I85" s="139">
        <f t="shared" si="16"/>
        <v>0</v>
      </c>
      <c r="J85" s="139">
        <f t="shared" si="16"/>
        <v>0</v>
      </c>
      <c r="K85" s="139">
        <f t="shared" si="16"/>
        <v>0</v>
      </c>
      <c r="L85" s="71"/>
      <c r="M85" s="10"/>
      <c r="O85" s="10" t="s">
        <v>345</v>
      </c>
      <c r="P85" s="10" t="s">
        <v>346</v>
      </c>
    </row>
    <row r="86" spans="1:16" hidden="1" x14ac:dyDescent="0.3">
      <c r="B86" s="596"/>
      <c r="C86" s="597"/>
      <c r="D86" s="771" t="str">
        <f>D83</f>
        <v>valeur de vente nette rendue (CAD)</v>
      </c>
      <c r="E86" s="771"/>
      <c r="F86" s="771"/>
      <c r="G86" s="138">
        <f t="shared" ref="G86:K86" si="17">G80+G83</f>
        <v>0</v>
      </c>
      <c r="H86" s="138">
        <f t="shared" si="17"/>
        <v>0</v>
      </c>
      <c r="I86" s="138">
        <f t="shared" si="17"/>
        <v>0</v>
      </c>
      <c r="J86" s="138">
        <f t="shared" si="17"/>
        <v>0</v>
      </c>
      <c r="K86" s="138">
        <f t="shared" si="17"/>
        <v>0</v>
      </c>
      <c r="L86" s="71"/>
      <c r="M86" s="10"/>
    </row>
    <row r="87" spans="1:16" hidden="1" x14ac:dyDescent="0.3">
      <c r="B87" s="596"/>
      <c r="C87" s="597"/>
      <c r="D87" s="771" t="str">
        <f>D84</f>
        <v>$ / tonne</v>
      </c>
      <c r="E87" s="771"/>
      <c r="F87" s="771"/>
      <c r="G87" s="157" t="str">
        <f>IF(G85=0,"-",G86/G85)</f>
        <v>-</v>
      </c>
      <c r="H87" s="157" t="str">
        <f>IF(H85=0,"-",H86/H85)</f>
        <v>-</v>
      </c>
      <c r="I87" s="157" t="str">
        <f>IF(I85=0,"-",I86/I85)</f>
        <v>-</v>
      </c>
      <c r="J87" s="157" t="str">
        <f t="shared" ref="J87:K87" si="18">IF(J85=0,"-",J86/J85)</f>
        <v>-</v>
      </c>
      <c r="K87" s="157" t="str">
        <f t="shared" si="18"/>
        <v>-</v>
      </c>
      <c r="L87" s="71"/>
      <c r="M87" s="10"/>
    </row>
    <row r="88" spans="1:16" hidden="1" x14ac:dyDescent="0.3">
      <c r="B88" s="72"/>
      <c r="C88" s="69"/>
      <c r="D88" s="69"/>
      <c r="E88" s="69"/>
      <c r="F88" s="69"/>
      <c r="G88" s="69"/>
      <c r="H88" s="69"/>
      <c r="I88" s="69"/>
      <c r="J88" s="69"/>
      <c r="K88" s="69"/>
      <c r="L88" s="70"/>
      <c r="M88" s="10"/>
    </row>
    <row r="89" spans="1:16" s="11" customFormat="1" x14ac:dyDescent="0.3">
      <c r="A89" s="7"/>
      <c r="B89" s="31"/>
      <c r="C89" s="90"/>
      <c r="D89" s="90"/>
      <c r="E89" s="91"/>
      <c r="F89" s="91"/>
      <c r="G89" s="91"/>
      <c r="H89" s="91"/>
      <c r="I89" s="91"/>
      <c r="J89" s="91"/>
      <c r="K89" s="91"/>
      <c r="L89" s="91"/>
      <c r="M89" s="73"/>
    </row>
    <row r="90" spans="1:16" x14ac:dyDescent="0.3">
      <c r="B90" s="506" t="str">
        <f>IF(Intro!$G$20="English",O90,P90)</f>
        <v>VENTES AU CANADA D'IMPORTATIONS À VOS CINQ PLUS IMPORTANTS CLIENTS</v>
      </c>
      <c r="C90" s="507"/>
      <c r="D90" s="507"/>
      <c r="E90" s="507"/>
      <c r="F90" s="507"/>
      <c r="G90" s="507"/>
      <c r="H90" s="507"/>
      <c r="I90" s="507"/>
      <c r="J90" s="507"/>
      <c r="K90" s="507"/>
      <c r="L90" s="508"/>
      <c r="M90" s="10"/>
      <c r="O90" s="107" t="s">
        <v>334</v>
      </c>
      <c r="P90" s="107" t="s">
        <v>433</v>
      </c>
    </row>
    <row r="91" spans="1:16" s="11" customFormat="1" x14ac:dyDescent="0.3">
      <c r="A91" s="7"/>
      <c r="B91" s="647" t="s">
        <v>15</v>
      </c>
      <c r="C91" s="648"/>
      <c r="D91" s="648"/>
      <c r="E91" s="648"/>
      <c r="F91" s="648"/>
      <c r="G91" s="648"/>
      <c r="H91" s="648"/>
      <c r="I91" s="648"/>
      <c r="J91" s="648"/>
      <c r="K91" s="648"/>
      <c r="L91" s="649"/>
      <c r="M91" s="73"/>
      <c r="O91" s="10"/>
    </row>
    <row r="92" spans="1:16" x14ac:dyDescent="0.3">
      <c r="B92" s="16"/>
      <c r="C92" s="35"/>
      <c r="D92" s="35"/>
      <c r="E92" s="36"/>
      <c r="F92" s="36"/>
      <c r="G92" s="36"/>
      <c r="H92" s="36"/>
      <c r="I92" s="36"/>
      <c r="J92" s="36"/>
      <c r="K92" s="36"/>
      <c r="L92" s="17"/>
      <c r="M92" s="10"/>
    </row>
    <row r="93" spans="1:16" x14ac:dyDescent="0.3">
      <c r="B93" s="503" t="str">
        <f>IF(Intro!$G$20="English",O93,P93)</f>
        <v>Déclarez le volume et la valeur des ventes d'importations au Canada pour chaque compte indiqué ci-dessous :</v>
      </c>
      <c r="C93" s="504"/>
      <c r="D93" s="504"/>
      <c r="E93" s="504"/>
      <c r="F93" s="504"/>
      <c r="G93" s="504"/>
      <c r="H93" s="504"/>
      <c r="I93" s="504"/>
      <c r="J93" s="504"/>
      <c r="K93" s="504"/>
      <c r="L93" s="505"/>
      <c r="M93" s="10"/>
      <c r="O93" s="18" t="s">
        <v>171</v>
      </c>
      <c r="P93" s="10" t="s">
        <v>172</v>
      </c>
    </row>
    <row r="94" spans="1:16" x14ac:dyDescent="0.3">
      <c r="B94" s="503" t="str">
        <f>Pro!B22</f>
        <v>Note - Ne répondez à cette question que si votre entreprise a vendu les marchandises du 1er janvier 2023 au 31 mars 2026.</v>
      </c>
      <c r="C94" s="504"/>
      <c r="D94" s="504"/>
      <c r="E94" s="504"/>
      <c r="F94" s="504"/>
      <c r="G94" s="504"/>
      <c r="H94" s="504"/>
      <c r="I94" s="504"/>
      <c r="J94" s="504"/>
      <c r="K94" s="504"/>
      <c r="L94" s="505"/>
      <c r="M94" s="10"/>
      <c r="O94" s="18"/>
    </row>
    <row r="95" spans="1:16" x14ac:dyDescent="0.3">
      <c r="B95" s="61"/>
      <c r="C95" s="35"/>
      <c r="D95" s="35"/>
      <c r="E95" s="36"/>
      <c r="F95" s="36"/>
      <c r="G95" s="36"/>
      <c r="H95" s="36"/>
      <c r="I95" s="36"/>
      <c r="J95" s="36"/>
      <c r="K95" s="36"/>
      <c r="L95" s="17"/>
      <c r="M95" s="10"/>
      <c r="O95" s="18"/>
    </row>
    <row r="96" spans="1:16" x14ac:dyDescent="0.3">
      <c r="B96" s="779"/>
      <c r="C96" s="780"/>
      <c r="D96" s="781"/>
      <c r="E96" s="129" t="str">
        <f>IF(Intro!$G$20="English","Q","T")&amp;IF(MID(F96,2,1)&lt;&gt;"1",MID(F96,2,1)-1&amp;" - "&amp;MID(F96,6,4),"4 - "&amp;MID(F96,6,4)-1)</f>
        <v>T2 - 2024</v>
      </c>
      <c r="F96" s="129" t="str">
        <f>IF(Intro!$G$20="English","Q","T")&amp;IF(MID(G96,2,1)&lt;&gt;"1",MID(G96,2,1)-1&amp;" - "&amp;MID(G96,6,4),"4 - "&amp;MID(G96,6,4)-1)</f>
        <v>T3 - 2024</v>
      </c>
      <c r="G96" s="129" t="str">
        <f>IF(Intro!$G$20="English","Q","T")&amp;IF(MID(H96,2,1)&lt;&gt;"1",MID(H96,2,1)-1&amp;" - "&amp;MID(H96,6,4),"4 - "&amp;MID(H96,6,4)-1)</f>
        <v>T4 - 2024</v>
      </c>
      <c r="H96" s="129" t="str">
        <f>IF(Intro!$G$20="English","Q","T")&amp;IF(MID(I96,2,1)&lt;&gt;"1",MID(I96,2,1)-1&amp;" - "&amp;MID(I96,6,4),"4 - "&amp;MID(I96,6,4)-1)</f>
        <v>T1 - 2025</v>
      </c>
      <c r="I96" s="129" t="str">
        <f>IF(Intro!$G$20="English","Q","T")&amp;IF(MID(J96,2,1)&lt;&gt;"1",MID(J96,2,1)-1&amp;" - "&amp;MID(J96,6,4),"4 - "&amp;MID(J96,6,4)-1)</f>
        <v>T2 - 2025</v>
      </c>
      <c r="J96" s="129" t="str">
        <f>IF(Intro!$G$20="English","Q","T")&amp;IF(MID(K96,2,1)&lt;&gt;"1",MID(K96,2,1)-1&amp;" - "&amp;MID(K96,6,4),"4 - "&amp;MID(K96,6,4)-1)</f>
        <v>T3 - 2025</v>
      </c>
      <c r="K96" s="129" t="str">
        <f>IF(Intro!$G$20="English","Q","T")&amp;IF(MID(L96,2,1)&lt;&gt;"1",MID(L96,2,1)-1&amp;" - "&amp;MID(L96,6,4),"4 - "&amp;MID(L96,6,4)-1)</f>
        <v>T4 - 2025</v>
      </c>
      <c r="L96" s="140" t="str">
        <f>IF(Intro!$G$20="English",Variables!B29&amp;" - ",Variables!C29&amp;" - ")&amp;Variables!B8</f>
        <v>T1 - 2026</v>
      </c>
      <c r="M96" s="10"/>
      <c r="O96" s="18"/>
    </row>
    <row r="97" spans="2:16" x14ac:dyDescent="0.3">
      <c r="B97" s="766" t="str">
        <f>IF(Intro!$G$20="English",O97,P97)</f>
        <v xml:space="preserve">Client 1 - </v>
      </c>
      <c r="C97" s="767"/>
      <c r="D97" s="767"/>
      <c r="E97" s="767"/>
      <c r="F97" s="767"/>
      <c r="G97" s="767"/>
      <c r="H97" s="767"/>
      <c r="I97" s="767"/>
      <c r="J97" s="767"/>
      <c r="K97" s="767"/>
      <c r="L97" s="768"/>
      <c r="M97" s="10"/>
      <c r="O97" s="10" t="str">
        <f>"Account 1 - "&amp;Pro!C119</f>
        <v xml:space="preserve">Account 1 - </v>
      </c>
      <c r="P97" s="10" t="str">
        <f>"Client 1 - "&amp;Pro!C119</f>
        <v xml:space="preserve">Client 1 - </v>
      </c>
    </row>
    <row r="98" spans="2:16" x14ac:dyDescent="0.3">
      <c r="B98" s="735" t="str">
        <f>IF(Intro!$G$20="English",Variables!$B$23,Variables!$C$23)</f>
        <v>tonnes</v>
      </c>
      <c r="C98" s="736"/>
      <c r="D98" s="736"/>
      <c r="E98" s="141"/>
      <c r="F98" s="141"/>
      <c r="G98" s="141"/>
      <c r="H98" s="141"/>
      <c r="I98" s="141"/>
      <c r="J98" s="141"/>
      <c r="K98" s="141"/>
      <c r="L98" s="142"/>
      <c r="M98" s="10"/>
    </row>
    <row r="99" spans="2:16" x14ac:dyDescent="0.3">
      <c r="B99" s="735" t="str">
        <f>IF(Intro!G$20="English","net delivered selling value (CAD)","valeur de vente nette rendue (CAD)")</f>
        <v>valeur de vente nette rendue (CAD)</v>
      </c>
      <c r="C99" s="736"/>
      <c r="D99" s="736"/>
      <c r="E99" s="141"/>
      <c r="F99" s="141"/>
      <c r="G99" s="141"/>
      <c r="H99" s="141"/>
      <c r="I99" s="141"/>
      <c r="J99" s="141"/>
      <c r="K99" s="141"/>
      <c r="L99" s="142"/>
      <c r="M99" s="10"/>
    </row>
    <row r="100" spans="2:16" x14ac:dyDescent="0.3">
      <c r="B100" s="735" t="str">
        <f>"$ / "&amp;IF(Intro!$G$20="English",Variables!$B$24,Variables!$C$24)</f>
        <v>$ / tonne</v>
      </c>
      <c r="C100" s="736"/>
      <c r="D100" s="736"/>
      <c r="E100" s="289" t="str">
        <f t="shared" ref="E100:L100" si="19">IF(E98=0,"-",E99/E98)</f>
        <v>-</v>
      </c>
      <c r="F100" s="289" t="str">
        <f t="shared" si="19"/>
        <v>-</v>
      </c>
      <c r="G100" s="289" t="str">
        <f t="shared" si="19"/>
        <v>-</v>
      </c>
      <c r="H100" s="289" t="str">
        <f t="shared" si="19"/>
        <v>-</v>
      </c>
      <c r="I100" s="289" t="str">
        <f t="shared" si="19"/>
        <v>-</v>
      </c>
      <c r="J100" s="289" t="str">
        <f t="shared" si="19"/>
        <v>-</v>
      </c>
      <c r="K100" s="289" t="str">
        <f t="shared" si="19"/>
        <v>-</v>
      </c>
      <c r="L100" s="290" t="str">
        <f t="shared" si="19"/>
        <v>-</v>
      </c>
      <c r="M100" s="10"/>
    </row>
    <row r="101" spans="2:16" x14ac:dyDescent="0.3">
      <c r="B101" s="766" t="str">
        <f>IF(Intro!$G$20="English",O101,P101)</f>
        <v xml:space="preserve">Client 2 - </v>
      </c>
      <c r="C101" s="767"/>
      <c r="D101" s="767"/>
      <c r="E101" s="767"/>
      <c r="F101" s="767"/>
      <c r="G101" s="767"/>
      <c r="H101" s="767"/>
      <c r="I101" s="767"/>
      <c r="J101" s="767"/>
      <c r="K101" s="767"/>
      <c r="L101" s="768"/>
      <c r="M101" s="10"/>
      <c r="O101" s="10" t="str">
        <f>"Account 2 - "&amp;Pro!C120</f>
        <v xml:space="preserve">Account 2 - </v>
      </c>
      <c r="P101" s="10" t="str">
        <f>"Client 2 - "&amp;Pro!C120</f>
        <v xml:space="preserve">Client 2 - </v>
      </c>
    </row>
    <row r="102" spans="2:16" x14ac:dyDescent="0.3">
      <c r="B102" s="735" t="str">
        <f>IF(Intro!$G$20="English",Variables!$B$23,Variables!$C$23)</f>
        <v>tonnes</v>
      </c>
      <c r="C102" s="736"/>
      <c r="D102" s="736"/>
      <c r="E102" s="141"/>
      <c r="F102" s="141"/>
      <c r="G102" s="141"/>
      <c r="H102" s="141"/>
      <c r="I102" s="141"/>
      <c r="J102" s="141"/>
      <c r="K102" s="141"/>
      <c r="L102" s="142"/>
      <c r="M102" s="10"/>
    </row>
    <row r="103" spans="2:16" x14ac:dyDescent="0.3">
      <c r="B103" s="735" t="str">
        <f>IF(Intro!G$20="English","net delivered selling value (CAD)","valeur de vente nette rendue (CAD)")</f>
        <v>valeur de vente nette rendue (CAD)</v>
      </c>
      <c r="C103" s="736"/>
      <c r="D103" s="736"/>
      <c r="E103" s="141"/>
      <c r="F103" s="141"/>
      <c r="G103" s="141"/>
      <c r="H103" s="141"/>
      <c r="I103" s="141"/>
      <c r="J103" s="141"/>
      <c r="K103" s="141"/>
      <c r="L103" s="142"/>
      <c r="M103" s="10"/>
    </row>
    <row r="104" spans="2:16" x14ac:dyDescent="0.3">
      <c r="B104" s="735" t="str">
        <f>"$ / "&amp;IF(Intro!$G$20="English",Variables!$B$24,Variables!$C$24)</f>
        <v>$ / tonne</v>
      </c>
      <c r="C104" s="736"/>
      <c r="D104" s="736"/>
      <c r="E104" s="289" t="str">
        <f t="shared" ref="E104:L104" si="20">IF(E102=0,"-",E103/E102)</f>
        <v>-</v>
      </c>
      <c r="F104" s="289" t="str">
        <f t="shared" si="20"/>
        <v>-</v>
      </c>
      <c r="G104" s="289" t="str">
        <f t="shared" si="20"/>
        <v>-</v>
      </c>
      <c r="H104" s="289" t="str">
        <f t="shared" si="20"/>
        <v>-</v>
      </c>
      <c r="I104" s="289" t="str">
        <f t="shared" si="20"/>
        <v>-</v>
      </c>
      <c r="J104" s="289" t="str">
        <f t="shared" si="20"/>
        <v>-</v>
      </c>
      <c r="K104" s="289" t="str">
        <f t="shared" si="20"/>
        <v>-</v>
      </c>
      <c r="L104" s="290" t="str">
        <f t="shared" si="20"/>
        <v>-</v>
      </c>
      <c r="M104" s="10"/>
    </row>
    <row r="105" spans="2:16" x14ac:dyDescent="0.3">
      <c r="B105" s="766" t="str">
        <f>IF(Intro!$G$20="English",O105,P105)</f>
        <v xml:space="preserve">Client 3 - </v>
      </c>
      <c r="C105" s="767"/>
      <c r="D105" s="767"/>
      <c r="E105" s="767"/>
      <c r="F105" s="767"/>
      <c r="G105" s="767"/>
      <c r="H105" s="767"/>
      <c r="I105" s="767"/>
      <c r="J105" s="767"/>
      <c r="K105" s="767"/>
      <c r="L105" s="768"/>
      <c r="M105" s="10"/>
      <c r="O105" s="10" t="str">
        <f>"Account 3 - "&amp;Pro!C121</f>
        <v xml:space="preserve">Account 3 - </v>
      </c>
      <c r="P105" s="10" t="str">
        <f>"Client 3 - "&amp;Pro!C121</f>
        <v xml:space="preserve">Client 3 - </v>
      </c>
    </row>
    <row r="106" spans="2:16" x14ac:dyDescent="0.3">
      <c r="B106" s="735" t="str">
        <f>IF(Intro!$G$20="English",Variables!$B$23,Variables!$C$23)</f>
        <v>tonnes</v>
      </c>
      <c r="C106" s="736"/>
      <c r="D106" s="736"/>
      <c r="E106" s="141"/>
      <c r="F106" s="141"/>
      <c r="G106" s="141"/>
      <c r="H106" s="141"/>
      <c r="I106" s="141"/>
      <c r="J106" s="141"/>
      <c r="K106" s="141"/>
      <c r="L106" s="142"/>
      <c r="M106" s="10"/>
    </row>
    <row r="107" spans="2:16" x14ac:dyDescent="0.3">
      <c r="B107" s="735" t="str">
        <f>IF(Intro!G$20="English","net delivered selling value (CAD)","valeur de vente nette rendue (CAD)")</f>
        <v>valeur de vente nette rendue (CAD)</v>
      </c>
      <c r="C107" s="736"/>
      <c r="D107" s="736"/>
      <c r="E107" s="141"/>
      <c r="F107" s="141"/>
      <c r="G107" s="141"/>
      <c r="H107" s="141"/>
      <c r="I107" s="141"/>
      <c r="J107" s="141"/>
      <c r="K107" s="141"/>
      <c r="L107" s="142"/>
      <c r="M107" s="10"/>
    </row>
    <row r="108" spans="2:16" x14ac:dyDescent="0.3">
      <c r="B108" s="735" t="str">
        <f>"$ / "&amp;IF(Intro!$G$20="English",Variables!$B$24,Variables!$C$24)</f>
        <v>$ / tonne</v>
      </c>
      <c r="C108" s="736"/>
      <c r="D108" s="736"/>
      <c r="E108" s="289" t="str">
        <f t="shared" ref="E108:L108" si="21">IF(E106=0,"-",E107/E106)</f>
        <v>-</v>
      </c>
      <c r="F108" s="289" t="str">
        <f t="shared" si="21"/>
        <v>-</v>
      </c>
      <c r="G108" s="289" t="str">
        <f t="shared" si="21"/>
        <v>-</v>
      </c>
      <c r="H108" s="289" t="str">
        <f t="shared" si="21"/>
        <v>-</v>
      </c>
      <c r="I108" s="289" t="str">
        <f t="shared" si="21"/>
        <v>-</v>
      </c>
      <c r="J108" s="289" t="str">
        <f t="shared" si="21"/>
        <v>-</v>
      </c>
      <c r="K108" s="289" t="str">
        <f t="shared" si="21"/>
        <v>-</v>
      </c>
      <c r="L108" s="290" t="str">
        <f t="shared" si="21"/>
        <v>-</v>
      </c>
      <c r="M108" s="10"/>
    </row>
    <row r="109" spans="2:16" x14ac:dyDescent="0.3">
      <c r="B109" s="766" t="str">
        <f>IF(Intro!$G$20="English",O109,P109)</f>
        <v xml:space="preserve">Client 4 - </v>
      </c>
      <c r="C109" s="767"/>
      <c r="D109" s="767"/>
      <c r="E109" s="767"/>
      <c r="F109" s="767"/>
      <c r="G109" s="767"/>
      <c r="H109" s="767"/>
      <c r="I109" s="767"/>
      <c r="J109" s="767"/>
      <c r="K109" s="767"/>
      <c r="L109" s="768"/>
      <c r="M109" s="10"/>
      <c r="O109" s="10" t="str">
        <f>"Account 4 - "&amp;Pro!C122</f>
        <v xml:space="preserve">Account 4 - </v>
      </c>
      <c r="P109" s="10" t="str">
        <f>"Client 4 - "&amp;Pro!C122</f>
        <v xml:space="preserve">Client 4 - </v>
      </c>
    </row>
    <row r="110" spans="2:16" x14ac:dyDescent="0.3">
      <c r="B110" s="735" t="str">
        <f>IF(Intro!$G$20="English",Variables!$B$23,Variables!$C$23)</f>
        <v>tonnes</v>
      </c>
      <c r="C110" s="736"/>
      <c r="D110" s="736"/>
      <c r="E110" s="141"/>
      <c r="F110" s="141"/>
      <c r="G110" s="141"/>
      <c r="H110" s="141"/>
      <c r="I110" s="141"/>
      <c r="J110" s="141"/>
      <c r="K110" s="141"/>
      <c r="L110" s="142"/>
      <c r="M110" s="10"/>
    </row>
    <row r="111" spans="2:16" x14ac:dyDescent="0.3">
      <c r="B111" s="735" t="str">
        <f>IF(Intro!G$20="English","net delivered selling value (CAD)","valeur de vente nette rendue (CAD)")</f>
        <v>valeur de vente nette rendue (CAD)</v>
      </c>
      <c r="C111" s="736"/>
      <c r="D111" s="736"/>
      <c r="E111" s="141"/>
      <c r="F111" s="141"/>
      <c r="G111" s="141"/>
      <c r="H111" s="141"/>
      <c r="I111" s="141"/>
      <c r="J111" s="141"/>
      <c r="K111" s="141"/>
      <c r="L111" s="142"/>
      <c r="M111" s="10"/>
    </row>
    <row r="112" spans="2:16" x14ac:dyDescent="0.3">
      <c r="B112" s="735" t="str">
        <f>"$ / "&amp;IF(Intro!$G$20="English",Variables!$B$24,Variables!$C$24)</f>
        <v>$ / tonne</v>
      </c>
      <c r="C112" s="736"/>
      <c r="D112" s="736"/>
      <c r="E112" s="289" t="str">
        <f t="shared" ref="E112:L112" si="22">IF(E110=0,"-",E111/E110)</f>
        <v>-</v>
      </c>
      <c r="F112" s="289" t="str">
        <f t="shared" si="22"/>
        <v>-</v>
      </c>
      <c r="G112" s="289" t="str">
        <f t="shared" si="22"/>
        <v>-</v>
      </c>
      <c r="H112" s="289" t="str">
        <f t="shared" si="22"/>
        <v>-</v>
      </c>
      <c r="I112" s="289" t="str">
        <f t="shared" si="22"/>
        <v>-</v>
      </c>
      <c r="J112" s="289" t="str">
        <f t="shared" si="22"/>
        <v>-</v>
      </c>
      <c r="K112" s="289" t="str">
        <f t="shared" si="22"/>
        <v>-</v>
      </c>
      <c r="L112" s="290" t="str">
        <f t="shared" si="22"/>
        <v>-</v>
      </c>
      <c r="M112" s="10"/>
    </row>
    <row r="113" spans="2:19" x14ac:dyDescent="0.3">
      <c r="B113" s="766" t="str">
        <f>IF(Intro!$G$20="English",O113,P113)</f>
        <v xml:space="preserve">Client 5 - </v>
      </c>
      <c r="C113" s="767"/>
      <c r="D113" s="767"/>
      <c r="E113" s="767"/>
      <c r="F113" s="767"/>
      <c r="G113" s="767"/>
      <c r="H113" s="767"/>
      <c r="I113" s="767"/>
      <c r="J113" s="767"/>
      <c r="K113" s="767"/>
      <c r="L113" s="768"/>
      <c r="M113" s="10"/>
      <c r="O113" s="10" t="str">
        <f>"Account 5 - "&amp;Pro!C123</f>
        <v xml:space="preserve">Account 5 - </v>
      </c>
      <c r="P113" s="10" t="str">
        <f>"Client 5 - "&amp;Pro!C123</f>
        <v xml:space="preserve">Client 5 - </v>
      </c>
    </row>
    <row r="114" spans="2:19" x14ac:dyDescent="0.3">
      <c r="B114" s="735" t="str">
        <f>IF(Intro!$G$20="English",Variables!$B$23,Variables!$C$23)</f>
        <v>tonnes</v>
      </c>
      <c r="C114" s="736"/>
      <c r="D114" s="736"/>
      <c r="E114" s="141"/>
      <c r="F114" s="141"/>
      <c r="G114" s="141"/>
      <c r="H114" s="141"/>
      <c r="I114" s="141"/>
      <c r="J114" s="141"/>
      <c r="K114" s="141"/>
      <c r="L114" s="142"/>
      <c r="M114" s="10"/>
    </row>
    <row r="115" spans="2:19" x14ac:dyDescent="0.3">
      <c r="B115" s="735" t="str">
        <f>IF(Intro!G$20="English","net delivered selling value (CAD)","valeur de vente nette rendue (CAD)")</f>
        <v>valeur de vente nette rendue (CAD)</v>
      </c>
      <c r="C115" s="736"/>
      <c r="D115" s="736"/>
      <c r="E115" s="141"/>
      <c r="F115" s="141"/>
      <c r="G115" s="141"/>
      <c r="H115" s="141"/>
      <c r="I115" s="141"/>
      <c r="J115" s="141"/>
      <c r="K115" s="141"/>
      <c r="L115" s="142"/>
      <c r="M115" s="10"/>
    </row>
    <row r="116" spans="2:19" x14ac:dyDescent="0.3">
      <c r="B116" s="735" t="str">
        <f>"$ / "&amp;IF(Intro!$G$20="English",Variables!$B$24,Variables!$C$24)</f>
        <v>$ / tonne</v>
      </c>
      <c r="C116" s="736"/>
      <c r="D116" s="736"/>
      <c r="E116" s="289" t="str">
        <f t="shared" ref="E116:L116" si="23">IF(E114=0,"-",E115/E114)</f>
        <v>-</v>
      </c>
      <c r="F116" s="289" t="str">
        <f t="shared" si="23"/>
        <v>-</v>
      </c>
      <c r="G116" s="289" t="str">
        <f t="shared" si="23"/>
        <v>-</v>
      </c>
      <c r="H116" s="289" t="str">
        <f t="shared" si="23"/>
        <v>-</v>
      </c>
      <c r="I116" s="289" t="str">
        <f t="shared" si="23"/>
        <v>-</v>
      </c>
      <c r="J116" s="289" t="str">
        <f t="shared" si="23"/>
        <v>-</v>
      </c>
      <c r="K116" s="289" t="str">
        <f t="shared" si="23"/>
        <v>-</v>
      </c>
      <c r="L116" s="290" t="str">
        <f t="shared" si="23"/>
        <v>-</v>
      </c>
      <c r="M116" s="10"/>
    </row>
    <row r="117" spans="2:19" x14ac:dyDescent="0.3">
      <c r="B117" s="766" t="str">
        <f>IF(Intro!$G$20="English",O117,P117)</f>
        <v xml:space="preserve">Client 5 - </v>
      </c>
      <c r="C117" s="767"/>
      <c r="D117" s="767"/>
      <c r="E117" s="767"/>
      <c r="F117" s="767"/>
      <c r="G117" s="767"/>
      <c r="H117" s="767"/>
      <c r="I117" s="767"/>
      <c r="J117" s="767"/>
      <c r="K117" s="767"/>
      <c r="L117" s="768"/>
      <c r="M117" s="10"/>
      <c r="O117" s="10" t="str">
        <f>"Account 5 - "&amp;Pro!C128</f>
        <v xml:space="preserve">Account 5 - </v>
      </c>
      <c r="P117" s="10" t="str">
        <f>"Client 5 - "&amp;Pro!C128</f>
        <v xml:space="preserve">Client 5 - </v>
      </c>
    </row>
    <row r="118" spans="2:19" x14ac:dyDescent="0.3">
      <c r="B118" s="735" t="str">
        <f>IF(Intro!$G$20="English",Variables!$B$23,Variables!$C$23)</f>
        <v>tonnes</v>
      </c>
      <c r="C118" s="736"/>
      <c r="D118" s="736"/>
      <c r="E118" s="141"/>
      <c r="F118" s="141"/>
      <c r="G118" s="141"/>
      <c r="H118" s="141"/>
      <c r="I118" s="141"/>
      <c r="J118" s="141"/>
      <c r="K118" s="141"/>
      <c r="L118" s="142"/>
      <c r="M118" s="10"/>
      <c r="O118" s="10" t="str">
        <f>"Account 6 - "&amp;Pro!C128</f>
        <v xml:space="preserve">Account 6 - </v>
      </c>
      <c r="P118" s="10" t="str">
        <f>"Client 6 - "&amp;Pro!C128</f>
        <v xml:space="preserve">Client 6 - </v>
      </c>
    </row>
    <row r="119" spans="2:19" x14ac:dyDescent="0.3">
      <c r="B119" s="735" t="str">
        <f>IF(Intro!G$20="English","net delivered selling value (CAD)","valeur de vente nette rendue (CAD)")</f>
        <v>valeur de vente nette rendue (CAD)</v>
      </c>
      <c r="C119" s="736"/>
      <c r="D119" s="736"/>
      <c r="E119" s="141"/>
      <c r="F119" s="141"/>
      <c r="G119" s="141"/>
      <c r="H119" s="141"/>
      <c r="I119" s="141"/>
      <c r="J119" s="141"/>
      <c r="K119" s="141"/>
      <c r="L119" s="142"/>
      <c r="M119" s="10"/>
    </row>
    <row r="120" spans="2:19" x14ac:dyDescent="0.3">
      <c r="B120" s="735" t="str">
        <f>"$ / "&amp;IF(Intro!$G$20="English",Variables!$B$24,Variables!$C$24)</f>
        <v>$ / tonne</v>
      </c>
      <c r="C120" s="736"/>
      <c r="D120" s="736"/>
      <c r="E120" s="289" t="str">
        <f t="shared" ref="E120:L120" si="24">IF(E118=0,"-",E119/E118)</f>
        <v>-</v>
      </c>
      <c r="F120" s="289" t="str">
        <f t="shared" si="24"/>
        <v>-</v>
      </c>
      <c r="G120" s="289" t="str">
        <f t="shared" si="24"/>
        <v>-</v>
      </c>
      <c r="H120" s="289" t="str">
        <f t="shared" si="24"/>
        <v>-</v>
      </c>
      <c r="I120" s="289" t="str">
        <f t="shared" si="24"/>
        <v>-</v>
      </c>
      <c r="J120" s="289" t="str">
        <f t="shared" si="24"/>
        <v>-</v>
      </c>
      <c r="K120" s="289" t="str">
        <f t="shared" si="24"/>
        <v>-</v>
      </c>
      <c r="L120" s="290" t="str">
        <f t="shared" si="24"/>
        <v>-</v>
      </c>
      <c r="M120" s="10"/>
    </row>
    <row r="121" spans="2:19" x14ac:dyDescent="0.3">
      <c r="B121" s="115"/>
      <c r="C121" s="116"/>
      <c r="D121" s="116"/>
      <c r="E121" s="29"/>
      <c r="F121" s="29"/>
      <c r="G121" s="29"/>
      <c r="H121" s="29"/>
      <c r="I121" s="29"/>
      <c r="J121" s="29"/>
      <c r="K121" s="29"/>
      <c r="L121" s="30"/>
      <c r="M121" s="10"/>
    </row>
    <row r="122" spans="2:19" x14ac:dyDescent="0.3">
      <c r="B122" s="500" t="str">
        <f>IF(Intro!$G$20="English",O122,P122)</f>
        <v>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v>
      </c>
      <c r="C122" s="501"/>
      <c r="D122" s="501"/>
      <c r="E122" s="501"/>
      <c r="F122" s="501"/>
      <c r="G122" s="501"/>
      <c r="H122" s="501"/>
      <c r="I122" s="501"/>
      <c r="J122" s="501"/>
      <c r="K122" s="501"/>
      <c r="L122" s="502"/>
      <c r="M122" s="10"/>
      <c r="O122" s="38" t="s">
        <v>364</v>
      </c>
      <c r="P122" s="38" t="s">
        <v>365</v>
      </c>
      <c r="Q122" s="38"/>
      <c r="R122" s="38"/>
      <c r="S122" s="38"/>
    </row>
    <row r="123" spans="2:19" x14ac:dyDescent="0.3">
      <c r="B123" s="500"/>
      <c r="C123" s="501"/>
      <c r="D123" s="501"/>
      <c r="E123" s="501"/>
      <c r="F123" s="501"/>
      <c r="G123" s="501"/>
      <c r="H123" s="501"/>
      <c r="I123" s="501"/>
      <c r="J123" s="501"/>
      <c r="K123" s="501"/>
      <c r="L123" s="502"/>
      <c r="M123" s="10"/>
      <c r="O123" s="38"/>
      <c r="P123" s="38"/>
      <c r="Q123" s="38"/>
      <c r="R123" s="38"/>
      <c r="S123" s="38"/>
    </row>
    <row r="124" spans="2:19" x14ac:dyDescent="0.3">
      <c r="B124" s="61"/>
      <c r="C124" s="62"/>
      <c r="D124" s="62"/>
      <c r="E124" s="29"/>
      <c r="F124" s="29"/>
      <c r="G124" s="29"/>
      <c r="H124" s="29"/>
      <c r="I124" s="29"/>
      <c r="J124" s="29"/>
      <c r="K124" s="29"/>
      <c r="L124" s="30"/>
      <c r="M124" s="10"/>
      <c r="O124" s="38"/>
      <c r="P124" s="38"/>
      <c r="Q124" s="38"/>
      <c r="R124" s="38"/>
      <c r="S124" s="38"/>
    </row>
    <row r="125" spans="2:19" ht="14.1" customHeight="1" x14ac:dyDescent="0.3">
      <c r="B125" s="756" t="str">
        <f>Variables!D62</f>
        <v>Vérification - volume</v>
      </c>
      <c r="C125" s="617"/>
      <c r="D125" s="617"/>
      <c r="E125" s="617"/>
      <c r="F125" s="618"/>
      <c r="G125" s="221">
        <f>H125-1</f>
        <v>2024</v>
      </c>
      <c r="H125" s="221">
        <f>Variables!B8-1</f>
        <v>2025</v>
      </c>
      <c r="I125" s="221" t="str">
        <f>L96</f>
        <v>T1 - 2026</v>
      </c>
      <c r="J125" s="291"/>
      <c r="K125" s="291"/>
      <c r="L125" s="292"/>
      <c r="M125" s="10"/>
      <c r="O125" s="10" t="s">
        <v>386</v>
      </c>
      <c r="P125" s="10" t="s">
        <v>387</v>
      </c>
    </row>
    <row r="126" spans="2:19" ht="14.1" customHeight="1" x14ac:dyDescent="0.3">
      <c r="B126" s="760" t="str">
        <f>D31</f>
        <v>tonnes</v>
      </c>
      <c r="C126" s="761"/>
      <c r="D126" s="761"/>
      <c r="E126" s="761"/>
      <c r="F126" s="762"/>
      <c r="G126" s="232" t="str">
        <f>IF(SUM(E98:G98,E102:G102,E106:G106,E110:G110,E114:G114)&gt;SUM(H37,H53,H69),Variables!$D$63,Variables!$D$64)</f>
        <v>Correct</v>
      </c>
      <c r="H126" s="232" t="str">
        <f>IF(SUM(H98:K98,H102:K102,H106:K106,H110:K110,H114:K114)&gt;SUM(I37,I53,I69),Variables!$D$63,Variables!$D$64)</f>
        <v>Correct</v>
      </c>
      <c r="I126" s="232" t="str">
        <f>IF(SUM(L98,L102,L106,L110,L114)&gt;SUM(K37,K53,K69),Variables!$D$63,Variables!$D$64)</f>
        <v>Correct</v>
      </c>
      <c r="J126" s="291"/>
      <c r="K126" s="291"/>
      <c r="L126" s="292"/>
      <c r="M126" s="10"/>
    </row>
    <row r="127" spans="2:19" ht="14.1" customHeight="1" x14ac:dyDescent="0.3">
      <c r="B127" s="757" t="str">
        <f>IF(Intro!$G$20="English",O127,P127)</f>
        <v>volume - total des ventes au Canada d'importations aux cinq principaux clients (Question 2)</v>
      </c>
      <c r="C127" s="758"/>
      <c r="D127" s="758"/>
      <c r="E127" s="758"/>
      <c r="F127" s="759"/>
      <c r="G127" s="232">
        <f>SUM(E98:G98,E102:G102,E106:G106,E110:G110,E114:G114)</f>
        <v>0</v>
      </c>
      <c r="H127" s="232">
        <f>SUM(H98:K98,H102:K102,H106:K106,H110:K110,H114:K114)</f>
        <v>0</v>
      </c>
      <c r="I127" s="232">
        <f>SUM(L98,L102,L106,L110,L114)</f>
        <v>0</v>
      </c>
      <c r="J127" s="291"/>
      <c r="K127" s="291"/>
      <c r="L127" s="292"/>
      <c r="M127" s="10"/>
      <c r="O127" s="73" t="s">
        <v>498</v>
      </c>
      <c r="P127" s="10" t="s">
        <v>500</v>
      </c>
    </row>
    <row r="128" spans="2:19" ht="14.1" customHeight="1" x14ac:dyDescent="0.3">
      <c r="B128" s="757" t="str">
        <f>IF(Intro!$G$20="English",O128,P128)</f>
        <v>volume - total des ventes au Canada d'importations (Question 1)</v>
      </c>
      <c r="C128" s="758"/>
      <c r="D128" s="758"/>
      <c r="E128" s="758"/>
      <c r="F128" s="759"/>
      <c r="G128" s="232">
        <f>H37</f>
        <v>0</v>
      </c>
      <c r="H128" s="232">
        <f>I37</f>
        <v>0</v>
      </c>
      <c r="I128" s="232">
        <f>K37</f>
        <v>0</v>
      </c>
      <c r="J128" s="291"/>
      <c r="K128" s="291"/>
      <c r="L128" s="292"/>
      <c r="M128" s="10"/>
      <c r="O128" s="10" t="s">
        <v>499</v>
      </c>
      <c r="P128" s="10" t="s">
        <v>501</v>
      </c>
    </row>
    <row r="129" spans="1:16" ht="14.1" customHeight="1" x14ac:dyDescent="0.3">
      <c r="B129" s="763" t="str">
        <f>Variables!D66</f>
        <v>Vérification - valeur</v>
      </c>
      <c r="C129" s="764"/>
      <c r="D129" s="764"/>
      <c r="E129" s="764"/>
      <c r="F129" s="765"/>
      <c r="G129" s="221">
        <f>G125</f>
        <v>2024</v>
      </c>
      <c r="H129" s="221">
        <f>H125</f>
        <v>2025</v>
      </c>
      <c r="I129" s="221" t="str">
        <f>I125</f>
        <v>T1 - 2026</v>
      </c>
      <c r="J129" s="291"/>
      <c r="K129" s="291"/>
      <c r="L129" s="292"/>
      <c r="M129" s="10"/>
    </row>
    <row r="130" spans="1:16" ht="14.1" customHeight="1" x14ac:dyDescent="0.3">
      <c r="B130" s="787" t="str">
        <f>D32</f>
        <v>valeur de vente nette rendue (CAD)</v>
      </c>
      <c r="C130" s="788"/>
      <c r="D130" s="788"/>
      <c r="E130" s="788"/>
      <c r="F130" s="789"/>
      <c r="G130" s="232" t="str">
        <f>IF(SUM(E99:G99,E103:G103,E107:G107,E111:G111,E115:G115)&gt;SUM(H38,H54,H70),Variables!$D$63,Variables!$D$64)</f>
        <v>Correct</v>
      </c>
      <c r="H130" s="232" t="str">
        <f>IF(SUM(H99:K99,H103:K103,H107:K107,H111:K111,H115:K115)&gt;SUM(I38,I54,I70),Variables!$D$63,Variables!$D$64)</f>
        <v>Correct</v>
      </c>
      <c r="I130" s="232" t="str">
        <f>IF(SUM(L99,L103,L107,L111,L115)&gt;SUM(K38,K54,K70),Variables!$D$63,Variables!$D$64)</f>
        <v>Correct</v>
      </c>
      <c r="J130" s="291"/>
      <c r="K130" s="291"/>
      <c r="L130" s="292"/>
      <c r="M130" s="10"/>
    </row>
    <row r="131" spans="1:16" ht="14.1" customHeight="1" x14ac:dyDescent="0.3">
      <c r="B131" s="790" t="str">
        <f>IF(Intro!$G$20="English",O131,P131)</f>
        <v>valeur - total des ventes au Canada d'importations aux cinq principaux clients (Question 2)</v>
      </c>
      <c r="C131" s="791"/>
      <c r="D131" s="791"/>
      <c r="E131" s="791"/>
      <c r="F131" s="792"/>
      <c r="G131" s="232">
        <f>SUM(E99:G99,E103:G103,E107:G107,E111:G111,E115:G115)</f>
        <v>0</v>
      </c>
      <c r="H131" s="232">
        <f>SUM(H99:K99,H103:K103,H107:K107,H111:K111,H115:K115)</f>
        <v>0</v>
      </c>
      <c r="I131" s="232">
        <f>SUM(L99,L103,L107,L111,L115)</f>
        <v>0</v>
      </c>
      <c r="J131" s="291"/>
      <c r="K131" s="291"/>
      <c r="L131" s="292"/>
      <c r="M131" s="10"/>
      <c r="O131" s="73" t="s">
        <v>504</v>
      </c>
      <c r="P131" s="10" t="s">
        <v>502</v>
      </c>
    </row>
    <row r="132" spans="1:16" ht="14.1" customHeight="1" x14ac:dyDescent="0.3">
      <c r="B132" s="790" t="str">
        <f>IF(Intro!$G$20="English",O132,P132)</f>
        <v>valeur - total des ventes au Canada d'importations (Question 1)</v>
      </c>
      <c r="C132" s="791"/>
      <c r="D132" s="791"/>
      <c r="E132" s="791"/>
      <c r="F132" s="792"/>
      <c r="G132" s="232">
        <f>H38</f>
        <v>0</v>
      </c>
      <c r="H132" s="232">
        <f>I38</f>
        <v>0</v>
      </c>
      <c r="I132" s="232">
        <f>K38</f>
        <v>0</v>
      </c>
      <c r="J132" s="291"/>
      <c r="K132" s="291"/>
      <c r="L132" s="292"/>
      <c r="M132" s="10"/>
      <c r="O132" s="10" t="s">
        <v>505</v>
      </c>
      <c r="P132" s="10" t="s">
        <v>503</v>
      </c>
    </row>
    <row r="133" spans="1:16" x14ac:dyDescent="0.3">
      <c r="B133" s="72"/>
      <c r="C133" s="69"/>
      <c r="D133" s="69"/>
      <c r="E133" s="69"/>
      <c r="F133" s="69"/>
      <c r="G133" s="69"/>
      <c r="H133" s="69"/>
      <c r="I133" s="69"/>
      <c r="J133" s="69"/>
      <c r="K133" s="69"/>
      <c r="L133" s="70"/>
      <c r="M133" s="10"/>
    </row>
    <row r="134" spans="1:16" s="11" customFormat="1" x14ac:dyDescent="0.3">
      <c r="A134" s="7"/>
      <c r="B134" s="31"/>
      <c r="C134" s="90"/>
      <c r="D134" s="90"/>
      <c r="E134" s="91"/>
      <c r="F134" s="91"/>
      <c r="G134" s="91"/>
      <c r="H134" s="91"/>
      <c r="I134" s="91"/>
      <c r="J134" s="91"/>
      <c r="K134" s="91"/>
      <c r="L134" s="91"/>
      <c r="M134" s="73"/>
    </row>
    <row r="135" spans="1:16" x14ac:dyDescent="0.3">
      <c r="B135" s="506" t="str">
        <f>IF(Intro!$G$20="English",O135,P135)</f>
        <v>IMPORTATIONS DE PRODUITS DE RÉFÉRENCE</v>
      </c>
      <c r="C135" s="507"/>
      <c r="D135" s="507"/>
      <c r="E135" s="507"/>
      <c r="F135" s="507"/>
      <c r="G135" s="507"/>
      <c r="H135" s="507"/>
      <c r="I135" s="507"/>
      <c r="J135" s="507"/>
      <c r="K135" s="507"/>
      <c r="L135" s="508"/>
      <c r="M135" s="10"/>
      <c r="O135" s="107" t="s">
        <v>331</v>
      </c>
      <c r="P135" s="107" t="s">
        <v>434</v>
      </c>
    </row>
    <row r="136" spans="1:16" x14ac:dyDescent="0.3">
      <c r="B136" s="647" t="s">
        <v>16</v>
      </c>
      <c r="C136" s="648"/>
      <c r="D136" s="648"/>
      <c r="E136" s="648"/>
      <c r="F136" s="648"/>
      <c r="G136" s="648"/>
      <c r="H136" s="648"/>
      <c r="I136" s="648"/>
      <c r="J136" s="648"/>
      <c r="K136" s="648"/>
      <c r="L136" s="649"/>
      <c r="M136" s="10"/>
    </row>
    <row r="137" spans="1:16" x14ac:dyDescent="0.3">
      <c r="B137" s="16"/>
      <c r="C137" s="35"/>
      <c r="D137" s="35"/>
      <c r="E137" s="36"/>
      <c r="F137" s="36"/>
      <c r="G137" s="36"/>
      <c r="H137" s="36"/>
      <c r="I137" s="36"/>
      <c r="J137" s="36"/>
      <c r="K137" s="36"/>
      <c r="L137" s="17"/>
      <c r="M137" s="10"/>
    </row>
    <row r="138" spans="1:16" x14ac:dyDescent="0.3">
      <c r="B138" s="503" t="str">
        <f>IF(Intro!$G$20="English",O138,P138)</f>
        <v>Indiquez le volume et la valeur des importations pour chaque produit de référence :</v>
      </c>
      <c r="C138" s="504"/>
      <c r="D138" s="504"/>
      <c r="E138" s="504"/>
      <c r="F138" s="504"/>
      <c r="G138" s="504"/>
      <c r="H138" s="504"/>
      <c r="I138" s="504"/>
      <c r="J138" s="504"/>
      <c r="K138" s="504"/>
      <c r="L138" s="505"/>
      <c r="M138" s="10"/>
      <c r="O138" s="18" t="s">
        <v>191</v>
      </c>
      <c r="P138" s="10" t="s">
        <v>192</v>
      </c>
    </row>
    <row r="139" spans="1:16" x14ac:dyDescent="0.3">
      <c r="B139" s="61"/>
      <c r="C139" s="35"/>
      <c r="D139" s="35"/>
      <c r="E139" s="36"/>
      <c r="F139" s="36"/>
      <c r="G139" s="36"/>
      <c r="H139" s="36"/>
      <c r="I139" s="36"/>
      <c r="J139" s="36"/>
      <c r="K139" s="36"/>
      <c r="L139" s="17"/>
      <c r="M139" s="10"/>
      <c r="O139" s="18"/>
    </row>
    <row r="140" spans="1:16" x14ac:dyDescent="0.3">
      <c r="B140" s="779"/>
      <c r="C140" s="780"/>
      <c r="D140" s="781"/>
      <c r="E140" s="129" t="str">
        <f t="shared" ref="E140:L140" si="25">E96</f>
        <v>T2 - 2024</v>
      </c>
      <c r="F140" s="129" t="str">
        <f t="shared" si="25"/>
        <v>T3 - 2024</v>
      </c>
      <c r="G140" s="129" t="str">
        <f t="shared" si="25"/>
        <v>T4 - 2024</v>
      </c>
      <c r="H140" s="129" t="str">
        <f t="shared" si="25"/>
        <v>T1 - 2025</v>
      </c>
      <c r="I140" s="129" t="str">
        <f t="shared" si="25"/>
        <v>T2 - 2025</v>
      </c>
      <c r="J140" s="129" t="str">
        <f t="shared" si="25"/>
        <v>T3 - 2025</v>
      </c>
      <c r="K140" s="129" t="str">
        <f t="shared" si="25"/>
        <v>T4 - 2025</v>
      </c>
      <c r="L140" s="140" t="str">
        <f t="shared" si="25"/>
        <v>T1 - 2026</v>
      </c>
      <c r="M140" s="10"/>
      <c r="O140" s="18"/>
    </row>
    <row r="141" spans="1:16" x14ac:dyDescent="0.3">
      <c r="B141" s="772" t="str">
        <f>IF(Intro!$G$20="English",Variables!B30,Variables!C30)</f>
        <v>Billes SAG - 5.0" (125mm) avec une tolérance de 5%</v>
      </c>
      <c r="C141" s="614"/>
      <c r="D141" s="614"/>
      <c r="E141" s="614"/>
      <c r="F141" s="614"/>
      <c r="G141" s="614"/>
      <c r="H141" s="614"/>
      <c r="I141" s="614"/>
      <c r="J141" s="614"/>
      <c r="K141" s="614"/>
      <c r="L141" s="773"/>
      <c r="M141" s="10"/>
    </row>
    <row r="142" spans="1:16" x14ac:dyDescent="0.3">
      <c r="B142" s="774"/>
      <c r="C142" s="620"/>
      <c r="D142" s="620"/>
      <c r="E142" s="620"/>
      <c r="F142" s="620"/>
      <c r="G142" s="620"/>
      <c r="H142" s="620"/>
      <c r="I142" s="620"/>
      <c r="J142" s="620"/>
      <c r="K142" s="620"/>
      <c r="L142" s="775"/>
      <c r="M142" s="10"/>
    </row>
    <row r="143" spans="1:16" x14ac:dyDescent="0.3">
      <c r="B143" s="735" t="str">
        <f>IF(Intro!$G$20="English",Variables!$B$23,Variables!$C$23)</f>
        <v>tonnes</v>
      </c>
      <c r="C143" s="736"/>
      <c r="D143" s="736"/>
      <c r="E143" s="141"/>
      <c r="F143" s="141"/>
      <c r="G143" s="141"/>
      <c r="H143" s="141"/>
      <c r="I143" s="141"/>
      <c r="J143" s="141"/>
      <c r="K143" s="141"/>
      <c r="L143" s="142"/>
      <c r="M143" s="10"/>
    </row>
    <row r="144" spans="1:16" x14ac:dyDescent="0.3">
      <c r="B144" s="735" t="str">
        <f>IF(Intro!G$20="English","net delivered purchase value (CAD)","valeur d'achat nette rendue (CAD)")</f>
        <v>valeur d'achat nette rendue (CAD)</v>
      </c>
      <c r="C144" s="736"/>
      <c r="D144" s="736"/>
      <c r="E144" s="141"/>
      <c r="F144" s="141"/>
      <c r="G144" s="141"/>
      <c r="H144" s="141"/>
      <c r="I144" s="141"/>
      <c r="J144" s="141"/>
      <c r="K144" s="141"/>
      <c r="L144" s="142"/>
      <c r="M144" s="10"/>
    </row>
    <row r="145" spans="2:13" x14ac:dyDescent="0.3">
      <c r="B145" s="735" t="str">
        <f>"$ / "&amp;IF(Intro!$G$20="English",Variables!$B$24,Variables!$C$24)</f>
        <v>$ / tonne</v>
      </c>
      <c r="C145" s="736"/>
      <c r="D145" s="736"/>
      <c r="E145" s="289" t="str">
        <f t="shared" ref="E145:L145" si="26">IF(E143=0,"-",E144/E143)</f>
        <v>-</v>
      </c>
      <c r="F145" s="289" t="str">
        <f t="shared" si="26"/>
        <v>-</v>
      </c>
      <c r="G145" s="289" t="str">
        <f t="shared" si="26"/>
        <v>-</v>
      </c>
      <c r="H145" s="289" t="str">
        <f t="shared" si="26"/>
        <v>-</v>
      </c>
      <c r="I145" s="289" t="str">
        <f t="shared" si="26"/>
        <v>-</v>
      </c>
      <c r="J145" s="289" t="str">
        <f t="shared" si="26"/>
        <v>-</v>
      </c>
      <c r="K145" s="289" t="str">
        <f t="shared" si="26"/>
        <v>-</v>
      </c>
      <c r="L145" s="289" t="str">
        <f t="shared" si="26"/>
        <v>-</v>
      </c>
      <c r="M145" s="10"/>
    </row>
    <row r="146" spans="2:13" x14ac:dyDescent="0.3">
      <c r="B146" s="772" t="str">
        <f>IF(Intro!$G$20="English",Variables!B31,Variables!C31)</f>
        <v>Billes SAG - 5.25" (133mm) avec une tolérance de 5%</v>
      </c>
      <c r="C146" s="614"/>
      <c r="D146" s="614"/>
      <c r="E146" s="614"/>
      <c r="F146" s="614"/>
      <c r="G146" s="614"/>
      <c r="H146" s="614"/>
      <c r="I146" s="614"/>
      <c r="J146" s="614"/>
      <c r="K146" s="614"/>
      <c r="L146" s="773"/>
      <c r="M146" s="10"/>
    </row>
    <row r="147" spans="2:13" x14ac:dyDescent="0.3">
      <c r="B147" s="774"/>
      <c r="C147" s="620"/>
      <c r="D147" s="620"/>
      <c r="E147" s="620"/>
      <c r="F147" s="620"/>
      <c r="G147" s="620"/>
      <c r="H147" s="620"/>
      <c r="I147" s="620"/>
      <c r="J147" s="620"/>
      <c r="K147" s="620"/>
      <c r="L147" s="775"/>
      <c r="M147" s="10"/>
    </row>
    <row r="148" spans="2:13" x14ac:dyDescent="0.3">
      <c r="B148" s="735" t="str">
        <f>IF(Intro!$G$20="English",Variables!$B$23,Variables!$C$23)</f>
        <v>tonnes</v>
      </c>
      <c r="C148" s="736"/>
      <c r="D148" s="736"/>
      <c r="E148" s="141"/>
      <c r="F148" s="141"/>
      <c r="G148" s="141"/>
      <c r="H148" s="141"/>
      <c r="I148" s="141"/>
      <c r="J148" s="141"/>
      <c r="K148" s="141"/>
      <c r="L148" s="142"/>
      <c r="M148" s="10"/>
    </row>
    <row r="149" spans="2:13" x14ac:dyDescent="0.3">
      <c r="B149" s="735" t="str">
        <f>IF(Intro!G$20="English","net delivered purchase value (CAD)","valeur d'achat nette rendue (CAD)")</f>
        <v>valeur d'achat nette rendue (CAD)</v>
      </c>
      <c r="C149" s="736"/>
      <c r="D149" s="736"/>
      <c r="E149" s="141"/>
      <c r="F149" s="141"/>
      <c r="G149" s="141"/>
      <c r="H149" s="141"/>
      <c r="I149" s="141"/>
      <c r="J149" s="141"/>
      <c r="K149" s="141"/>
      <c r="L149" s="142"/>
      <c r="M149" s="10"/>
    </row>
    <row r="150" spans="2:13" x14ac:dyDescent="0.3">
      <c r="B150" s="735" t="str">
        <f>"$ / "&amp;IF(Intro!$G$20="English",Variables!$B$24,Variables!$C$24)</f>
        <v>$ / tonne</v>
      </c>
      <c r="C150" s="736"/>
      <c r="D150" s="736"/>
      <c r="E150" s="289" t="str">
        <f t="shared" ref="E150:L150" si="27">IF(E148=0,"-",E149/E148)</f>
        <v>-</v>
      </c>
      <c r="F150" s="289" t="str">
        <f t="shared" si="27"/>
        <v>-</v>
      </c>
      <c r="G150" s="289" t="str">
        <f t="shared" si="27"/>
        <v>-</v>
      </c>
      <c r="H150" s="289" t="str">
        <f t="shared" si="27"/>
        <v>-</v>
      </c>
      <c r="I150" s="289" t="str">
        <f t="shared" si="27"/>
        <v>-</v>
      </c>
      <c r="J150" s="289" t="str">
        <f t="shared" si="27"/>
        <v>-</v>
      </c>
      <c r="K150" s="289" t="str">
        <f t="shared" si="27"/>
        <v>-</v>
      </c>
      <c r="L150" s="289" t="str">
        <f t="shared" si="27"/>
        <v>-</v>
      </c>
      <c r="M150" s="10"/>
    </row>
    <row r="151" spans="2:13" x14ac:dyDescent="0.3">
      <c r="B151" s="772" t="str">
        <f>IF(Intro!$G$20="English",Variables!B32,Variables!C32)</f>
        <v>Billes de taille moyenne - 2.5" (65mm) avec une tolérance de 5%</v>
      </c>
      <c r="C151" s="614"/>
      <c r="D151" s="614"/>
      <c r="E151" s="614"/>
      <c r="F151" s="614"/>
      <c r="G151" s="614"/>
      <c r="H151" s="614"/>
      <c r="I151" s="614"/>
      <c r="J151" s="614"/>
      <c r="K151" s="614"/>
      <c r="L151" s="773"/>
      <c r="M151" s="10"/>
    </row>
    <row r="152" spans="2:13" x14ac:dyDescent="0.3">
      <c r="B152" s="774"/>
      <c r="C152" s="620"/>
      <c r="D152" s="620"/>
      <c r="E152" s="620"/>
      <c r="F152" s="620"/>
      <c r="G152" s="620"/>
      <c r="H152" s="620"/>
      <c r="I152" s="620"/>
      <c r="J152" s="620"/>
      <c r="K152" s="620"/>
      <c r="L152" s="775"/>
      <c r="M152" s="10"/>
    </row>
    <row r="153" spans="2:13" x14ac:dyDescent="0.3">
      <c r="B153" s="735" t="str">
        <f>IF(Intro!$G$20="English",Variables!$B$23,Variables!$C$23)</f>
        <v>tonnes</v>
      </c>
      <c r="C153" s="736"/>
      <c r="D153" s="736"/>
      <c r="E153" s="141"/>
      <c r="F153" s="141"/>
      <c r="G153" s="141"/>
      <c r="H153" s="141"/>
      <c r="I153" s="141"/>
      <c r="J153" s="141"/>
      <c r="K153" s="141"/>
      <c r="L153" s="142"/>
      <c r="M153" s="10"/>
    </row>
    <row r="154" spans="2:13" x14ac:dyDescent="0.3">
      <c r="B154" s="735" t="str">
        <f>IF(Intro!G$20="English","net delivered purchase value (CAD)","valeur d'achat nette rendue (CAD)")</f>
        <v>valeur d'achat nette rendue (CAD)</v>
      </c>
      <c r="C154" s="736"/>
      <c r="D154" s="736"/>
      <c r="E154" s="141"/>
      <c r="F154" s="141"/>
      <c r="G154" s="141"/>
      <c r="H154" s="141"/>
      <c r="I154" s="141"/>
      <c r="J154" s="141"/>
      <c r="K154" s="141"/>
      <c r="L154" s="142"/>
      <c r="M154" s="10"/>
    </row>
    <row r="155" spans="2:13" x14ac:dyDescent="0.3">
      <c r="B155" s="735" t="str">
        <f>"$ / "&amp;IF(Intro!$G$20="English",Variables!$B$24,Variables!$C$24)</f>
        <v>$ / tonne</v>
      </c>
      <c r="C155" s="736"/>
      <c r="D155" s="736"/>
      <c r="E155" s="289" t="str">
        <f t="shared" ref="E155:L155" si="28">IF(E153=0,"-",E154/E153)</f>
        <v>-</v>
      </c>
      <c r="F155" s="289" t="str">
        <f t="shared" si="28"/>
        <v>-</v>
      </c>
      <c r="G155" s="289" t="str">
        <f t="shared" si="28"/>
        <v>-</v>
      </c>
      <c r="H155" s="289" t="str">
        <f t="shared" si="28"/>
        <v>-</v>
      </c>
      <c r="I155" s="289" t="str">
        <f t="shared" si="28"/>
        <v>-</v>
      </c>
      <c r="J155" s="289" t="str">
        <f t="shared" si="28"/>
        <v>-</v>
      </c>
      <c r="K155" s="289" t="str">
        <f t="shared" si="28"/>
        <v>-</v>
      </c>
      <c r="L155" s="289" t="str">
        <f t="shared" si="28"/>
        <v>-</v>
      </c>
      <c r="M155" s="10"/>
    </row>
    <row r="156" spans="2:13" x14ac:dyDescent="0.3">
      <c r="B156" s="772" t="str">
        <f>IF(Intro!$G$20="English",Variables!B33,Variables!C33)</f>
        <v>Billes de taille moyenne - 3.5" (94mm) avec une tolérance de 5%</v>
      </c>
      <c r="C156" s="614"/>
      <c r="D156" s="614"/>
      <c r="E156" s="614"/>
      <c r="F156" s="614"/>
      <c r="G156" s="614"/>
      <c r="H156" s="614"/>
      <c r="I156" s="614"/>
      <c r="J156" s="614"/>
      <c r="K156" s="614"/>
      <c r="L156" s="773"/>
      <c r="M156" s="10"/>
    </row>
    <row r="157" spans="2:13" x14ac:dyDescent="0.3">
      <c r="B157" s="774"/>
      <c r="C157" s="620"/>
      <c r="D157" s="620"/>
      <c r="E157" s="620"/>
      <c r="F157" s="620"/>
      <c r="G157" s="620"/>
      <c r="H157" s="620"/>
      <c r="I157" s="620"/>
      <c r="J157" s="620"/>
      <c r="K157" s="620"/>
      <c r="L157" s="775"/>
      <c r="M157" s="10"/>
    </row>
    <row r="158" spans="2:13" x14ac:dyDescent="0.3">
      <c r="B158" s="735" t="str">
        <f>IF(Intro!$G$20="English",Variables!$B$23,Variables!$C$23)</f>
        <v>tonnes</v>
      </c>
      <c r="C158" s="736"/>
      <c r="D158" s="736"/>
      <c r="E158" s="141"/>
      <c r="F158" s="141"/>
      <c r="G158" s="141"/>
      <c r="H158" s="141"/>
      <c r="I158" s="141"/>
      <c r="J158" s="141"/>
      <c r="K158" s="141"/>
      <c r="L158" s="142"/>
      <c r="M158" s="10"/>
    </row>
    <row r="159" spans="2:13" x14ac:dyDescent="0.3">
      <c r="B159" s="735" t="str">
        <f>IF(Intro!G$20="English","net delivered purchase value (CAD)","valeur d'achat nette rendue (CAD)")</f>
        <v>valeur d'achat nette rendue (CAD)</v>
      </c>
      <c r="C159" s="736"/>
      <c r="D159" s="736"/>
      <c r="E159" s="141"/>
      <c r="F159" s="141"/>
      <c r="G159" s="141"/>
      <c r="H159" s="141"/>
      <c r="I159" s="141"/>
      <c r="J159" s="141"/>
      <c r="K159" s="141"/>
      <c r="L159" s="142"/>
      <c r="M159" s="10"/>
    </row>
    <row r="160" spans="2:13" x14ac:dyDescent="0.3">
      <c r="B160" s="735" t="str">
        <f>"$ / "&amp;IF(Intro!$G$20="English",Variables!$B$24,Variables!$C$24)</f>
        <v>$ / tonne</v>
      </c>
      <c r="C160" s="736"/>
      <c r="D160" s="736"/>
      <c r="E160" s="289" t="str">
        <f t="shared" ref="E160:L160" si="29">IF(E158=0,"-",E159/E158)</f>
        <v>-</v>
      </c>
      <c r="F160" s="289" t="str">
        <f t="shared" si="29"/>
        <v>-</v>
      </c>
      <c r="G160" s="289" t="str">
        <f t="shared" si="29"/>
        <v>-</v>
      </c>
      <c r="H160" s="289" t="str">
        <f t="shared" si="29"/>
        <v>-</v>
      </c>
      <c r="I160" s="289" t="str">
        <f t="shared" si="29"/>
        <v>-</v>
      </c>
      <c r="J160" s="289" t="str">
        <f t="shared" si="29"/>
        <v>-</v>
      </c>
      <c r="K160" s="289" t="str">
        <f t="shared" si="29"/>
        <v>-</v>
      </c>
      <c r="L160" s="289" t="str">
        <f t="shared" si="29"/>
        <v>-</v>
      </c>
      <c r="M160" s="10"/>
    </row>
    <row r="161" spans="2:13" x14ac:dyDescent="0.3">
      <c r="B161" s="772" t="str">
        <f>IF(Intro!$G$20="English",Variables!B34,Variables!C34)</f>
        <v>Billes de rebroyeur - 1.0" (25mm) avec une tolérance de 5%</v>
      </c>
      <c r="C161" s="614"/>
      <c r="D161" s="614"/>
      <c r="E161" s="614"/>
      <c r="F161" s="614"/>
      <c r="G161" s="614"/>
      <c r="H161" s="614"/>
      <c r="I161" s="614"/>
      <c r="J161" s="614"/>
      <c r="K161" s="614"/>
      <c r="L161" s="773"/>
      <c r="M161" s="10"/>
    </row>
    <row r="162" spans="2:13" x14ac:dyDescent="0.3">
      <c r="B162" s="774"/>
      <c r="C162" s="620"/>
      <c r="D162" s="620"/>
      <c r="E162" s="620"/>
      <c r="F162" s="620"/>
      <c r="G162" s="620"/>
      <c r="H162" s="620"/>
      <c r="I162" s="620"/>
      <c r="J162" s="620"/>
      <c r="K162" s="620"/>
      <c r="L162" s="775"/>
      <c r="M162" s="10"/>
    </row>
    <row r="163" spans="2:13" x14ac:dyDescent="0.3">
      <c r="B163" s="735" t="str">
        <f>IF(Intro!$G$20="English",Variables!$B$23,Variables!$C$23)</f>
        <v>tonnes</v>
      </c>
      <c r="C163" s="736"/>
      <c r="D163" s="736"/>
      <c r="E163" s="141"/>
      <c r="F163" s="141"/>
      <c r="G163" s="141"/>
      <c r="H163" s="141"/>
      <c r="I163" s="141"/>
      <c r="J163" s="141"/>
      <c r="K163" s="141"/>
      <c r="L163" s="142"/>
      <c r="M163" s="10"/>
    </row>
    <row r="164" spans="2:13" x14ac:dyDescent="0.3">
      <c r="B164" s="735" t="str">
        <f>IF(Intro!G$20="English","net delivered purchase value (CAD)","valeur d'achat nette rendue (CAD)")</f>
        <v>valeur d'achat nette rendue (CAD)</v>
      </c>
      <c r="C164" s="736"/>
      <c r="D164" s="736"/>
      <c r="E164" s="141"/>
      <c r="F164" s="141"/>
      <c r="G164" s="141"/>
      <c r="H164" s="141"/>
      <c r="I164" s="141"/>
      <c r="J164" s="141"/>
      <c r="K164" s="141"/>
      <c r="L164" s="142"/>
      <c r="M164" s="10"/>
    </row>
    <row r="165" spans="2:13" x14ac:dyDescent="0.3">
      <c r="B165" s="735" t="str">
        <f>"$ / "&amp;IF(Intro!$G$20="English",Variables!$B$24,Variables!$C$24)</f>
        <v>$ / tonne</v>
      </c>
      <c r="C165" s="736"/>
      <c r="D165" s="736"/>
      <c r="E165" s="289" t="str">
        <f t="shared" ref="E165:L165" si="30">IF(E163=0,"-",E164/E163)</f>
        <v>-</v>
      </c>
      <c r="F165" s="289" t="str">
        <f t="shared" si="30"/>
        <v>-</v>
      </c>
      <c r="G165" s="289" t="str">
        <f t="shared" si="30"/>
        <v>-</v>
      </c>
      <c r="H165" s="289" t="str">
        <f t="shared" si="30"/>
        <v>-</v>
      </c>
      <c r="I165" s="289" t="str">
        <f t="shared" si="30"/>
        <v>-</v>
      </c>
      <c r="J165" s="289" t="str">
        <f t="shared" si="30"/>
        <v>-</v>
      </c>
      <c r="K165" s="289" t="str">
        <f t="shared" si="30"/>
        <v>-</v>
      </c>
      <c r="L165" s="289" t="str">
        <f t="shared" si="30"/>
        <v>-</v>
      </c>
      <c r="M165" s="10"/>
    </row>
    <row r="166" spans="2:13" hidden="1" x14ac:dyDescent="0.3">
      <c r="B166" s="772" t="str">
        <f>IF(Intro!$G$20="English",Variables!B35,Variables!C35)</f>
        <v>BMP6</v>
      </c>
      <c r="C166" s="614"/>
      <c r="D166" s="614"/>
      <c r="E166" s="614"/>
      <c r="F166" s="614"/>
      <c r="G166" s="614"/>
      <c r="H166" s="614"/>
      <c r="I166" s="614"/>
      <c r="J166" s="614"/>
      <c r="K166" s="614"/>
      <c r="L166" s="773"/>
      <c r="M166" s="10"/>
    </row>
    <row r="167" spans="2:13" hidden="1" x14ac:dyDescent="0.3">
      <c r="B167" s="774"/>
      <c r="C167" s="620"/>
      <c r="D167" s="620"/>
      <c r="E167" s="620"/>
      <c r="F167" s="620"/>
      <c r="G167" s="620"/>
      <c r="H167" s="620"/>
      <c r="I167" s="620"/>
      <c r="J167" s="620"/>
      <c r="K167" s="620"/>
      <c r="L167" s="775"/>
      <c r="M167" s="10"/>
    </row>
    <row r="168" spans="2:13" hidden="1" x14ac:dyDescent="0.3">
      <c r="B168" s="776" t="str">
        <f>IF(Intro!$G$20="English",Variables!$B$23,Variables!$C$23)</f>
        <v>tonnes</v>
      </c>
      <c r="C168" s="777"/>
      <c r="D168" s="778"/>
      <c r="E168" s="141"/>
      <c r="F168" s="141"/>
      <c r="G168" s="141"/>
      <c r="H168" s="141"/>
      <c r="I168" s="141"/>
      <c r="J168" s="141"/>
      <c r="K168" s="141"/>
      <c r="L168" s="142"/>
      <c r="M168" s="10"/>
    </row>
    <row r="169" spans="2:13" hidden="1" x14ac:dyDescent="0.3">
      <c r="B169" s="776" t="str">
        <f>IF(Intro!G$20="English","net delivered purchase value (CAD)","valeur d'achat nette rendue (CAD)")</f>
        <v>valeur d'achat nette rendue (CAD)</v>
      </c>
      <c r="C169" s="777"/>
      <c r="D169" s="778"/>
      <c r="E169" s="141"/>
      <c r="F169" s="141"/>
      <c r="G169" s="141"/>
      <c r="H169" s="141"/>
      <c r="I169" s="141"/>
      <c r="J169" s="141"/>
      <c r="K169" s="141"/>
      <c r="L169" s="142"/>
      <c r="M169" s="10"/>
    </row>
    <row r="170" spans="2:13" hidden="1" x14ac:dyDescent="0.3">
      <c r="B170" s="776" t="str">
        <f>"$ / "&amp;IF(Intro!$G$20="English",Variables!$B$24,Variables!$C$24)</f>
        <v>$ / tonne</v>
      </c>
      <c r="C170" s="777"/>
      <c r="D170" s="778"/>
      <c r="E170" s="289" t="str">
        <f t="shared" ref="E170:L170" si="31">IF(E168=0,"-",E169/E168)</f>
        <v>-</v>
      </c>
      <c r="F170" s="289" t="str">
        <f t="shared" si="31"/>
        <v>-</v>
      </c>
      <c r="G170" s="289" t="str">
        <f t="shared" si="31"/>
        <v>-</v>
      </c>
      <c r="H170" s="289" t="str">
        <f t="shared" si="31"/>
        <v>-</v>
      </c>
      <c r="I170" s="289" t="str">
        <f t="shared" si="31"/>
        <v>-</v>
      </c>
      <c r="J170" s="289" t="str">
        <f t="shared" si="31"/>
        <v>-</v>
      </c>
      <c r="K170" s="289" t="str">
        <f t="shared" si="31"/>
        <v>-</v>
      </c>
      <c r="L170" s="289" t="str">
        <f t="shared" si="31"/>
        <v>-</v>
      </c>
      <c r="M170" s="10"/>
    </row>
    <row r="171" spans="2:13" hidden="1" x14ac:dyDescent="0.3">
      <c r="B171" s="772" t="str">
        <f>IF(Intro!$G$20="English",Variables!B36,Variables!C36)</f>
        <v>BMP7</v>
      </c>
      <c r="C171" s="614"/>
      <c r="D171" s="614"/>
      <c r="E171" s="614"/>
      <c r="F171" s="614"/>
      <c r="G171" s="614"/>
      <c r="H171" s="614"/>
      <c r="I171" s="614"/>
      <c r="J171" s="614"/>
      <c r="K171" s="614"/>
      <c r="L171" s="773"/>
      <c r="M171" s="10"/>
    </row>
    <row r="172" spans="2:13" hidden="1" x14ac:dyDescent="0.3">
      <c r="B172" s="774"/>
      <c r="C172" s="620"/>
      <c r="D172" s="620"/>
      <c r="E172" s="620"/>
      <c r="F172" s="620"/>
      <c r="G172" s="620"/>
      <c r="H172" s="620"/>
      <c r="I172" s="620"/>
      <c r="J172" s="620"/>
      <c r="K172" s="620"/>
      <c r="L172" s="775"/>
      <c r="M172" s="10"/>
    </row>
    <row r="173" spans="2:13" hidden="1" x14ac:dyDescent="0.3">
      <c r="B173" s="776" t="str">
        <f>IF(Intro!$G$20="English",Variables!$B$23,Variables!$C$23)</f>
        <v>tonnes</v>
      </c>
      <c r="C173" s="777"/>
      <c r="D173" s="778"/>
      <c r="E173" s="141"/>
      <c r="F173" s="141"/>
      <c r="G173" s="141"/>
      <c r="H173" s="141"/>
      <c r="I173" s="141"/>
      <c r="J173" s="141"/>
      <c r="K173" s="141"/>
      <c r="L173" s="142"/>
      <c r="M173" s="10"/>
    </row>
    <row r="174" spans="2:13" hidden="1" x14ac:dyDescent="0.3">
      <c r="B174" s="776" t="str">
        <f>IF(Intro!G$20="English","net delivered purchase value (CAD)","valeur d'achat nette rendue (CAD)")</f>
        <v>valeur d'achat nette rendue (CAD)</v>
      </c>
      <c r="C174" s="777"/>
      <c r="D174" s="778"/>
      <c r="E174" s="141"/>
      <c r="F174" s="141"/>
      <c r="G174" s="141"/>
      <c r="H174" s="141"/>
      <c r="I174" s="141"/>
      <c r="J174" s="141"/>
      <c r="K174" s="141"/>
      <c r="L174" s="142"/>
      <c r="M174" s="10"/>
    </row>
    <row r="175" spans="2:13" hidden="1" x14ac:dyDescent="0.3">
      <c r="B175" s="776" t="str">
        <f>"$ / "&amp;IF(Intro!$G$20="English",Variables!$B$24,Variables!$C$24)</f>
        <v>$ / tonne</v>
      </c>
      <c r="C175" s="777"/>
      <c r="D175" s="778"/>
      <c r="E175" s="289" t="str">
        <f t="shared" ref="E175:L175" si="32">IF(E173=0,"-",E174/E173)</f>
        <v>-</v>
      </c>
      <c r="F175" s="289" t="str">
        <f t="shared" si="32"/>
        <v>-</v>
      </c>
      <c r="G175" s="289" t="str">
        <f t="shared" si="32"/>
        <v>-</v>
      </c>
      <c r="H175" s="289" t="str">
        <f t="shared" si="32"/>
        <v>-</v>
      </c>
      <c r="I175" s="289" t="str">
        <f t="shared" si="32"/>
        <v>-</v>
      </c>
      <c r="J175" s="289" t="str">
        <f t="shared" si="32"/>
        <v>-</v>
      </c>
      <c r="K175" s="289" t="str">
        <f t="shared" si="32"/>
        <v>-</v>
      </c>
      <c r="L175" s="289" t="str">
        <f t="shared" si="32"/>
        <v>-</v>
      </c>
      <c r="M175" s="10"/>
    </row>
    <row r="176" spans="2:13" hidden="1" x14ac:dyDescent="0.3">
      <c r="B176" s="772" t="str">
        <f>IF(Intro!$G$20="English",Variables!B37,Variables!C37)</f>
        <v>BMP8</v>
      </c>
      <c r="C176" s="614"/>
      <c r="D176" s="614"/>
      <c r="E176" s="614"/>
      <c r="F176" s="614"/>
      <c r="G176" s="614"/>
      <c r="H176" s="614"/>
      <c r="I176" s="614"/>
      <c r="J176" s="614"/>
      <c r="K176" s="614"/>
      <c r="L176" s="773"/>
      <c r="M176" s="10"/>
    </row>
    <row r="177" spans="2:19" hidden="1" x14ac:dyDescent="0.3">
      <c r="B177" s="774"/>
      <c r="C177" s="620"/>
      <c r="D177" s="620"/>
      <c r="E177" s="620"/>
      <c r="F177" s="620"/>
      <c r="G177" s="620"/>
      <c r="H177" s="620"/>
      <c r="I177" s="620"/>
      <c r="J177" s="620"/>
      <c r="K177" s="620"/>
      <c r="L177" s="775"/>
      <c r="M177" s="10"/>
    </row>
    <row r="178" spans="2:19" hidden="1" x14ac:dyDescent="0.3">
      <c r="B178" s="776" t="str">
        <f>IF(Intro!$G$20="English",Variables!$B$23,Variables!$C$23)</f>
        <v>tonnes</v>
      </c>
      <c r="C178" s="777"/>
      <c r="D178" s="778"/>
      <c r="E178" s="141"/>
      <c r="F178" s="141"/>
      <c r="G178" s="141"/>
      <c r="H178" s="141"/>
      <c r="I178" s="141"/>
      <c r="J178" s="141"/>
      <c r="K178" s="141"/>
      <c r="L178" s="142"/>
      <c r="M178" s="10"/>
    </row>
    <row r="179" spans="2:19" hidden="1" x14ac:dyDescent="0.3">
      <c r="B179" s="776" t="str">
        <f>IF(Intro!G$20="English","net delivered purchase value (CAD)","valeur d'achat nette rendue (CAD)")</f>
        <v>valeur d'achat nette rendue (CAD)</v>
      </c>
      <c r="C179" s="777"/>
      <c r="D179" s="778"/>
      <c r="E179" s="141"/>
      <c r="F179" s="141"/>
      <c r="G179" s="141"/>
      <c r="H179" s="141"/>
      <c r="I179" s="141"/>
      <c r="J179" s="141"/>
      <c r="K179" s="141"/>
      <c r="L179" s="142"/>
      <c r="M179" s="10"/>
    </row>
    <row r="180" spans="2:19" hidden="1" x14ac:dyDescent="0.3">
      <c r="B180" s="776" t="str">
        <f>"$ / "&amp;IF(Intro!$G$20="English",Variables!$B$24,Variables!$C$24)</f>
        <v>$ / tonne</v>
      </c>
      <c r="C180" s="777"/>
      <c r="D180" s="778"/>
      <c r="E180" s="289" t="str">
        <f t="shared" ref="E180:L180" si="33">IF(E178=0,"-",E179/E178)</f>
        <v>-</v>
      </c>
      <c r="F180" s="289" t="str">
        <f t="shared" si="33"/>
        <v>-</v>
      </c>
      <c r="G180" s="289" t="str">
        <f t="shared" si="33"/>
        <v>-</v>
      </c>
      <c r="H180" s="289" t="str">
        <f t="shared" si="33"/>
        <v>-</v>
      </c>
      <c r="I180" s="289" t="str">
        <f t="shared" si="33"/>
        <v>-</v>
      </c>
      <c r="J180" s="289" t="str">
        <f t="shared" si="33"/>
        <v>-</v>
      </c>
      <c r="K180" s="289" t="str">
        <f t="shared" si="33"/>
        <v>-</v>
      </c>
      <c r="L180" s="289" t="str">
        <f t="shared" si="33"/>
        <v>-</v>
      </c>
      <c r="M180" s="10"/>
    </row>
    <row r="181" spans="2:19" x14ac:dyDescent="0.3">
      <c r="B181" s="115"/>
      <c r="C181" s="116"/>
      <c r="D181" s="116"/>
      <c r="E181" s="29"/>
      <c r="F181" s="29"/>
      <c r="G181" s="29"/>
      <c r="H181" s="29"/>
      <c r="I181" s="29"/>
      <c r="J181" s="29"/>
      <c r="K181" s="29"/>
      <c r="L181" s="30"/>
      <c r="M181" s="10"/>
    </row>
    <row r="182" spans="2:19" x14ac:dyDescent="0.3">
      <c r="B182" s="500" t="str">
        <f>IF(Intro!$G$20="English",O182,P182)</f>
        <v>Dans le tableau ci-dessous, « Erreur » signifie que les importations totales des produits de référence de votre entreprise dépassent les importations totales de votre entreprise pour cette période. Par conséquent, veuillez modifier les données ci-dessus si nécessaire.</v>
      </c>
      <c r="C182" s="501"/>
      <c r="D182" s="501"/>
      <c r="E182" s="501"/>
      <c r="F182" s="501"/>
      <c r="G182" s="501"/>
      <c r="H182" s="501"/>
      <c r="I182" s="501"/>
      <c r="J182" s="501"/>
      <c r="K182" s="501"/>
      <c r="L182" s="502"/>
      <c r="M182" s="10"/>
      <c r="O182" s="38" t="s">
        <v>366</v>
      </c>
      <c r="P182" s="38" t="s">
        <v>367</v>
      </c>
      <c r="Q182" s="38"/>
      <c r="R182" s="38"/>
      <c r="S182" s="38"/>
    </row>
    <row r="183" spans="2:19" x14ac:dyDescent="0.3">
      <c r="B183" s="500"/>
      <c r="C183" s="501"/>
      <c r="D183" s="501"/>
      <c r="E183" s="501"/>
      <c r="F183" s="501"/>
      <c r="G183" s="501"/>
      <c r="H183" s="501"/>
      <c r="I183" s="501"/>
      <c r="J183" s="501"/>
      <c r="K183" s="501"/>
      <c r="L183" s="502"/>
      <c r="M183" s="10"/>
      <c r="O183" s="38"/>
      <c r="P183" s="38"/>
      <c r="Q183" s="38"/>
      <c r="R183" s="38"/>
      <c r="S183" s="38"/>
    </row>
    <row r="184" spans="2:19" x14ac:dyDescent="0.3">
      <c r="B184" s="61"/>
      <c r="C184" s="62"/>
      <c r="D184" s="62"/>
      <c r="E184" s="29"/>
      <c r="F184" s="29"/>
      <c r="G184" s="29"/>
      <c r="H184" s="29"/>
      <c r="I184" s="29"/>
      <c r="J184" s="29"/>
      <c r="K184" s="29"/>
      <c r="L184" s="30"/>
      <c r="M184" s="10"/>
      <c r="O184" s="38"/>
      <c r="P184" s="38"/>
      <c r="Q184" s="38"/>
      <c r="R184" s="38"/>
      <c r="S184" s="38"/>
    </row>
    <row r="185" spans="2:19" ht="14.1" customHeight="1" x14ac:dyDescent="0.3">
      <c r="B185" s="763" t="str">
        <f>Variables!D62</f>
        <v>Vérification - volume</v>
      </c>
      <c r="C185" s="764"/>
      <c r="D185" s="764"/>
      <c r="E185" s="764"/>
      <c r="F185" s="765"/>
      <c r="G185" s="221">
        <f>G125</f>
        <v>2024</v>
      </c>
      <c r="H185" s="221">
        <f>H125</f>
        <v>2025</v>
      </c>
      <c r="I185" s="221" t="str">
        <f>I125</f>
        <v>T1 - 2026</v>
      </c>
      <c r="J185" s="291"/>
      <c r="K185" s="291"/>
      <c r="L185" s="292"/>
      <c r="M185" s="10"/>
    </row>
    <row r="186" spans="2:19" ht="14.1" customHeight="1" x14ac:dyDescent="0.3">
      <c r="B186" s="776" t="str">
        <f>B143</f>
        <v>tonnes</v>
      </c>
      <c r="C186" s="777"/>
      <c r="D186" s="777"/>
      <c r="E186" s="777"/>
      <c r="F186" s="778"/>
      <c r="G186" s="232" t="str">
        <f>IF(SUM(E143:G143,E148:G148,E153:G153,E158:G158,E163:G163,E168:G168,E173:G173,E178:G178)&gt;SUM(H27,H43,H59),Variables!$D$63,Variables!$D$64)</f>
        <v>Correct</v>
      </c>
      <c r="H186" s="232" t="str">
        <f>IF(SUM(H143:K143,H148:K148,H153:K153,H158:K158,H163:K163,H168:K168,H173:K173,H178:K178)&gt;SUM(I27,I43,I59),Variables!$D$63,Variables!$D$64)</f>
        <v>Correct</v>
      </c>
      <c r="I186" s="232" t="str">
        <f>IF(SUM(L143,L148,L153,L158,L163,L168,L173,L178)&gt;SUM(K27,K43,K59),Variables!$D$63,Variables!$D$64)</f>
        <v>Correct</v>
      </c>
      <c r="J186" s="291"/>
      <c r="K186" s="291"/>
      <c r="L186" s="292"/>
      <c r="M186" s="10"/>
    </row>
    <row r="187" spans="2:19" ht="14.1" customHeight="1" x14ac:dyDescent="0.3">
      <c r="B187" s="782" t="str">
        <f>IF(Intro!$G$20="English",O187,P187)</f>
        <v>volume - total des importations des produits de référence (Question 3)</v>
      </c>
      <c r="C187" s="783"/>
      <c r="D187" s="783"/>
      <c r="E187" s="783"/>
      <c r="F187" s="784"/>
      <c r="G187" s="232">
        <f>SUM(E143:G143,E148:G148,E153:G153,E158:G158,E163:G163,E168:G168,E173:G173,E178:G178)</f>
        <v>0</v>
      </c>
      <c r="H187" s="232">
        <f>SUM(H143:K143,H148:K148,H153:K153,H158:K158,H163:K163,H168:K168,H173:K173,H178:K178)</f>
        <v>0</v>
      </c>
      <c r="I187" s="232">
        <f>SUM(L143,L148,L153,L158,L163,L168,L173,L178)</f>
        <v>0</v>
      </c>
      <c r="J187" s="291"/>
      <c r="K187" s="291"/>
      <c r="L187" s="292"/>
      <c r="M187" s="10"/>
      <c r="O187" s="10" t="s">
        <v>491</v>
      </c>
      <c r="P187" s="10" t="s">
        <v>492</v>
      </c>
    </row>
    <row r="188" spans="2:19" ht="14.1" customHeight="1" x14ac:dyDescent="0.3">
      <c r="B188" s="782" t="str">
        <f>IF(Intro!$G$20="English",O188,P188)</f>
        <v>volume - total des importations (Question 1)</v>
      </c>
      <c r="C188" s="783"/>
      <c r="D188" s="783"/>
      <c r="E188" s="783"/>
      <c r="F188" s="784"/>
      <c r="G188" s="232">
        <f>H27</f>
        <v>0</v>
      </c>
      <c r="H188" s="232">
        <f>I27</f>
        <v>0</v>
      </c>
      <c r="I188" s="232">
        <f>K27</f>
        <v>0</v>
      </c>
      <c r="J188" s="291"/>
      <c r="K188" s="291"/>
      <c r="L188" s="292"/>
      <c r="M188" s="10"/>
      <c r="O188" s="10" t="s">
        <v>493</v>
      </c>
      <c r="P188" s="10" t="s">
        <v>494</v>
      </c>
    </row>
    <row r="189" spans="2:19" x14ac:dyDescent="0.3">
      <c r="B189" s="763" t="str">
        <f>Variables!D66</f>
        <v>Vérification - valeur</v>
      </c>
      <c r="C189" s="764"/>
      <c r="D189" s="764"/>
      <c r="E189" s="764"/>
      <c r="F189" s="765"/>
      <c r="G189" s="221">
        <f>G185</f>
        <v>2024</v>
      </c>
      <c r="H189" s="221">
        <f>H185</f>
        <v>2025</v>
      </c>
      <c r="I189" s="221" t="str">
        <f>I185</f>
        <v>T1 - 2026</v>
      </c>
      <c r="J189" s="291"/>
      <c r="K189" s="291"/>
      <c r="L189" s="292"/>
      <c r="M189" s="10"/>
    </row>
    <row r="190" spans="2:19" ht="14.1" customHeight="1" x14ac:dyDescent="0.3">
      <c r="B190" s="776" t="str">
        <f>B144</f>
        <v>valeur d'achat nette rendue (CAD)</v>
      </c>
      <c r="C190" s="777"/>
      <c r="D190" s="777"/>
      <c r="E190" s="777"/>
      <c r="F190" s="778"/>
      <c r="G190" s="232" t="str">
        <f>IF(SUM(E144:G144,E149:G149,E154:G154,E159:G159,E164:G164,E169:G169,E174:G174,E179:G179)&gt;SUM(H28,H44,H60),Variables!$D$63,Variables!$D$64)</f>
        <v>Correct</v>
      </c>
      <c r="H190" s="232" t="str">
        <f>IF(SUM(H144:K144,H149:K149,H154:K154,H159:K159,H164:K164,H169:K169,H174:K174,H179:K179)&gt;SUM(I28,I44,I60),Variables!$D$63,Variables!$D$64)</f>
        <v>Correct</v>
      </c>
      <c r="I190" s="232" t="str">
        <f>IF(SUM(L144,L149,L154,L159,L164,L169,L174,L179)&gt;SUM(K28,K44,K60),Variables!$D$63,Variables!$D$64)</f>
        <v>Correct</v>
      </c>
      <c r="J190" s="291"/>
      <c r="K190" s="291"/>
      <c r="L190" s="292"/>
      <c r="M190" s="10"/>
    </row>
    <row r="191" spans="2:19" ht="14.1" customHeight="1" x14ac:dyDescent="0.3">
      <c r="B191" s="782" t="str">
        <f>IF(Intro!$G$20="English",O191,P191)</f>
        <v>valeur - total des importations des produits de référence (Question 3)</v>
      </c>
      <c r="C191" s="783"/>
      <c r="D191" s="783"/>
      <c r="E191" s="783"/>
      <c r="F191" s="784"/>
      <c r="G191" s="232">
        <f>SUM(E144:G144,E149:G149,E154:G154,E159:G159,E164:G164,E169:G169,E174:G174,E179:G179)</f>
        <v>0</v>
      </c>
      <c r="H191" s="232">
        <f>SUM(H144:K144,H149:K149,H154:K154,H159:K159,H164:K164,H169:K169,H174:K174,H179:K179)</f>
        <v>0</v>
      </c>
      <c r="I191" s="232">
        <f>SUM(L144,L149,L154,L159,L164,L169,L174,L179)</f>
        <v>0</v>
      </c>
      <c r="J191" s="291"/>
      <c r="K191" s="291"/>
      <c r="L191" s="292"/>
      <c r="M191" s="10"/>
      <c r="O191" s="10" t="s">
        <v>495</v>
      </c>
      <c r="P191" s="10" t="s">
        <v>496</v>
      </c>
    </row>
    <row r="192" spans="2:19" ht="14.1" customHeight="1" x14ac:dyDescent="0.3">
      <c r="B192" s="782" t="str">
        <f>IF(Intro!$G$20="English",O192,P192)</f>
        <v>valeur - total des importations (Question 1)</v>
      </c>
      <c r="C192" s="783"/>
      <c r="D192" s="783"/>
      <c r="E192" s="783"/>
      <c r="F192" s="784"/>
      <c r="G192" s="232">
        <f>H28</f>
        <v>0</v>
      </c>
      <c r="H192" s="232">
        <f>I28</f>
        <v>0</v>
      </c>
      <c r="I192" s="232">
        <f>K28</f>
        <v>0</v>
      </c>
      <c r="J192" s="291"/>
      <c r="K192" s="291"/>
      <c r="L192" s="292"/>
      <c r="M192" s="10"/>
      <c r="O192" s="10" t="s">
        <v>571</v>
      </c>
      <c r="P192" s="10" t="s">
        <v>497</v>
      </c>
    </row>
    <row r="193" spans="1:16" x14ac:dyDescent="0.3">
      <c r="B193" s="72"/>
      <c r="C193" s="69"/>
      <c r="D193" s="69"/>
      <c r="E193" s="69"/>
      <c r="F193" s="69"/>
      <c r="G193" s="69"/>
      <c r="H193" s="69"/>
      <c r="I193" s="69"/>
      <c r="J193" s="69"/>
      <c r="K193" s="69"/>
      <c r="L193" s="70"/>
      <c r="M193" s="10"/>
    </row>
    <row r="194" spans="1:16" s="11" customFormat="1" x14ac:dyDescent="0.3">
      <c r="A194" s="7"/>
      <c r="B194" s="92"/>
      <c r="C194" s="90"/>
      <c r="D194" s="90"/>
      <c r="E194" s="91"/>
      <c r="F194" s="91"/>
      <c r="G194" s="91"/>
      <c r="H194" s="91"/>
      <c r="I194" s="91"/>
      <c r="J194" s="91"/>
      <c r="K194" s="91"/>
      <c r="L194" s="91"/>
      <c r="M194" s="73"/>
    </row>
    <row r="195" spans="1:16" x14ac:dyDescent="0.3">
      <c r="B195" s="506" t="str">
        <f>IF(Intro!$G$20="English",O195,P195)</f>
        <v>VENTES AU CANADA D'IMPORTATIONS DE PRODUITS DE RÉFÉRENCE</v>
      </c>
      <c r="C195" s="507"/>
      <c r="D195" s="507"/>
      <c r="E195" s="507"/>
      <c r="F195" s="507"/>
      <c r="G195" s="507"/>
      <c r="H195" s="507"/>
      <c r="I195" s="507"/>
      <c r="J195" s="507"/>
      <c r="K195" s="507"/>
      <c r="L195" s="508"/>
      <c r="M195" s="10"/>
      <c r="O195" s="107" t="s">
        <v>335</v>
      </c>
      <c r="P195" s="107" t="s">
        <v>436</v>
      </c>
    </row>
    <row r="196" spans="1:16" x14ac:dyDescent="0.3">
      <c r="B196" s="647" t="s">
        <v>17</v>
      </c>
      <c r="C196" s="648"/>
      <c r="D196" s="648"/>
      <c r="E196" s="648"/>
      <c r="F196" s="648"/>
      <c r="G196" s="648"/>
      <c r="H196" s="648"/>
      <c r="I196" s="648"/>
      <c r="J196" s="648"/>
      <c r="K196" s="648"/>
      <c r="L196" s="649"/>
      <c r="M196" s="10"/>
    </row>
    <row r="197" spans="1:16" x14ac:dyDescent="0.3">
      <c r="B197" s="16"/>
      <c r="C197" s="35"/>
      <c r="D197" s="35"/>
      <c r="E197" s="36"/>
      <c r="F197" s="36"/>
      <c r="G197" s="36"/>
      <c r="H197" s="36"/>
      <c r="I197" s="36"/>
      <c r="J197" s="36"/>
      <c r="K197" s="36"/>
      <c r="L197" s="17"/>
      <c r="M197" s="10"/>
    </row>
    <row r="198" spans="1:16" x14ac:dyDescent="0.3">
      <c r="B198" s="503" t="str">
        <f>IF(Intro!$G$20="English",O198,P198)</f>
        <v>Indiquez le volume et la valeur des ventes d'importations au Canada pour chaque produit de référence :</v>
      </c>
      <c r="C198" s="504"/>
      <c r="D198" s="504"/>
      <c r="E198" s="504"/>
      <c r="F198" s="504"/>
      <c r="G198" s="504"/>
      <c r="H198" s="504"/>
      <c r="I198" s="504"/>
      <c r="J198" s="504"/>
      <c r="K198" s="504"/>
      <c r="L198" s="505"/>
      <c r="M198" s="10"/>
      <c r="O198" s="18" t="s">
        <v>170</v>
      </c>
      <c r="P198" s="10" t="s">
        <v>435</v>
      </c>
    </row>
    <row r="199" spans="1:16" x14ac:dyDescent="0.3">
      <c r="B199" s="503" t="str">
        <f>Pro!B22</f>
        <v>Note - Ne répondez à cette question que si votre entreprise a vendu les marchandises du 1er janvier 2023 au 31 mars 2026.</v>
      </c>
      <c r="C199" s="504"/>
      <c r="D199" s="504"/>
      <c r="E199" s="504"/>
      <c r="F199" s="504"/>
      <c r="G199" s="504"/>
      <c r="H199" s="504"/>
      <c r="I199" s="504"/>
      <c r="J199" s="504"/>
      <c r="K199" s="504"/>
      <c r="L199" s="505"/>
      <c r="M199" s="10"/>
      <c r="O199" s="18"/>
    </row>
    <row r="200" spans="1:16" x14ac:dyDescent="0.3">
      <c r="B200" s="61"/>
      <c r="C200" s="35"/>
      <c r="D200" s="35"/>
      <c r="E200" s="36"/>
      <c r="F200" s="36"/>
      <c r="G200" s="36"/>
      <c r="H200" s="36"/>
      <c r="I200" s="36"/>
      <c r="J200" s="36"/>
      <c r="K200" s="36"/>
      <c r="L200" s="17"/>
      <c r="M200" s="10"/>
      <c r="O200" s="18"/>
    </row>
    <row r="201" spans="1:16" x14ac:dyDescent="0.3">
      <c r="B201" s="779"/>
      <c r="C201" s="780"/>
      <c r="D201" s="781"/>
      <c r="E201" s="147" t="str">
        <f t="shared" ref="E201:L201" si="34">E140</f>
        <v>T2 - 2024</v>
      </c>
      <c r="F201" s="147" t="str">
        <f t="shared" si="34"/>
        <v>T3 - 2024</v>
      </c>
      <c r="G201" s="147" t="str">
        <f t="shared" si="34"/>
        <v>T4 - 2024</v>
      </c>
      <c r="H201" s="147" t="str">
        <f t="shared" si="34"/>
        <v>T1 - 2025</v>
      </c>
      <c r="I201" s="147" t="str">
        <f t="shared" si="34"/>
        <v>T2 - 2025</v>
      </c>
      <c r="J201" s="147" t="str">
        <f t="shared" si="34"/>
        <v>T3 - 2025</v>
      </c>
      <c r="K201" s="147" t="str">
        <f t="shared" si="34"/>
        <v>T4 - 2025</v>
      </c>
      <c r="L201" s="148" t="str">
        <f t="shared" si="34"/>
        <v>T1 - 2026</v>
      </c>
      <c r="M201" s="10"/>
      <c r="O201" s="18"/>
    </row>
    <row r="202" spans="1:16" x14ac:dyDescent="0.3">
      <c r="B202" s="772" t="str">
        <f>B141</f>
        <v>Billes SAG - 5.0" (125mm) avec une tolérance de 5%</v>
      </c>
      <c r="C202" s="614"/>
      <c r="D202" s="614"/>
      <c r="E202" s="614"/>
      <c r="F202" s="614"/>
      <c r="G202" s="614"/>
      <c r="H202" s="614"/>
      <c r="I202" s="614"/>
      <c r="J202" s="614"/>
      <c r="K202" s="614"/>
      <c r="L202" s="773"/>
      <c r="M202" s="10"/>
    </row>
    <row r="203" spans="1:16" x14ac:dyDescent="0.3">
      <c r="B203" s="774"/>
      <c r="C203" s="620"/>
      <c r="D203" s="620"/>
      <c r="E203" s="620"/>
      <c r="F203" s="620"/>
      <c r="G203" s="620"/>
      <c r="H203" s="620"/>
      <c r="I203" s="620"/>
      <c r="J203" s="620"/>
      <c r="K203" s="620"/>
      <c r="L203" s="775"/>
      <c r="M203" s="10"/>
    </row>
    <row r="204" spans="1:16" x14ac:dyDescent="0.3">
      <c r="B204" s="735" t="str">
        <f>IF(Intro!$G$20="English",Variables!$B$23,Variables!$C$23)</f>
        <v>tonnes</v>
      </c>
      <c r="C204" s="736"/>
      <c r="D204" s="736"/>
      <c r="E204" s="141"/>
      <c r="F204" s="141"/>
      <c r="G204" s="141"/>
      <c r="H204" s="141"/>
      <c r="I204" s="141"/>
      <c r="J204" s="141"/>
      <c r="K204" s="141"/>
      <c r="L204" s="142"/>
      <c r="M204" s="10"/>
    </row>
    <row r="205" spans="1:16" x14ac:dyDescent="0.3">
      <c r="B205" s="735" t="str">
        <f>IF(Intro!G$20="English","net delivered selling value (CAD)","valeur de vente nette rendue (CAD)")</f>
        <v>valeur de vente nette rendue (CAD)</v>
      </c>
      <c r="C205" s="736"/>
      <c r="D205" s="736"/>
      <c r="E205" s="141"/>
      <c r="F205" s="141"/>
      <c r="G205" s="141"/>
      <c r="H205" s="141"/>
      <c r="I205" s="141"/>
      <c r="J205" s="141"/>
      <c r="K205" s="141"/>
      <c r="L205" s="142"/>
      <c r="M205" s="10"/>
    </row>
    <row r="206" spans="1:16" x14ac:dyDescent="0.3">
      <c r="B206" s="735" t="str">
        <f>"$ / "&amp;IF(Intro!$G$20="English",Variables!$B$24,Variables!$C$24)</f>
        <v>$ / tonne</v>
      </c>
      <c r="C206" s="736"/>
      <c r="D206" s="736"/>
      <c r="E206" s="289" t="str">
        <f t="shared" ref="E206:L206" si="35">IF(E204=0,"-",E205/E204)</f>
        <v>-</v>
      </c>
      <c r="F206" s="289" t="str">
        <f t="shared" si="35"/>
        <v>-</v>
      </c>
      <c r="G206" s="289" t="str">
        <f t="shared" si="35"/>
        <v>-</v>
      </c>
      <c r="H206" s="289" t="str">
        <f t="shared" si="35"/>
        <v>-</v>
      </c>
      <c r="I206" s="289" t="str">
        <f t="shared" si="35"/>
        <v>-</v>
      </c>
      <c r="J206" s="289" t="str">
        <f t="shared" si="35"/>
        <v>-</v>
      </c>
      <c r="K206" s="289" t="str">
        <f t="shared" si="35"/>
        <v>-</v>
      </c>
      <c r="L206" s="289" t="str">
        <f t="shared" si="35"/>
        <v>-</v>
      </c>
      <c r="M206" s="10"/>
    </row>
    <row r="207" spans="1:16" x14ac:dyDescent="0.3">
      <c r="B207" s="772" t="str">
        <f>B146</f>
        <v>Billes SAG - 5.25" (133mm) avec une tolérance de 5%</v>
      </c>
      <c r="C207" s="614"/>
      <c r="D207" s="614"/>
      <c r="E207" s="614"/>
      <c r="F207" s="614"/>
      <c r="G207" s="614"/>
      <c r="H207" s="614"/>
      <c r="I207" s="614"/>
      <c r="J207" s="614"/>
      <c r="K207" s="614"/>
      <c r="L207" s="773"/>
      <c r="M207" s="10"/>
    </row>
    <row r="208" spans="1:16" x14ac:dyDescent="0.3">
      <c r="B208" s="774"/>
      <c r="C208" s="620"/>
      <c r="D208" s="620"/>
      <c r="E208" s="620"/>
      <c r="F208" s="620"/>
      <c r="G208" s="620"/>
      <c r="H208" s="620"/>
      <c r="I208" s="620"/>
      <c r="J208" s="620"/>
      <c r="K208" s="620"/>
      <c r="L208" s="775"/>
      <c r="M208" s="10"/>
    </row>
    <row r="209" spans="2:13" x14ac:dyDescent="0.3">
      <c r="B209" s="735" t="str">
        <f>IF(Intro!$G$20="English",Variables!$B$23,Variables!$C$23)</f>
        <v>tonnes</v>
      </c>
      <c r="C209" s="736"/>
      <c r="D209" s="736"/>
      <c r="E209" s="141"/>
      <c r="F209" s="141"/>
      <c r="G209" s="141"/>
      <c r="H209" s="141"/>
      <c r="I209" s="141"/>
      <c r="J209" s="141"/>
      <c r="K209" s="141"/>
      <c r="L209" s="142"/>
      <c r="M209" s="10"/>
    </row>
    <row r="210" spans="2:13" x14ac:dyDescent="0.3">
      <c r="B210" s="735" t="str">
        <f>IF(Intro!G$20="English","net delivered selling value (CAD)","valeur de vente nette rendue (CAD)")</f>
        <v>valeur de vente nette rendue (CAD)</v>
      </c>
      <c r="C210" s="736"/>
      <c r="D210" s="736"/>
      <c r="E210" s="141"/>
      <c r="F210" s="141"/>
      <c r="G210" s="141"/>
      <c r="H210" s="141"/>
      <c r="I210" s="141"/>
      <c r="J210" s="141"/>
      <c r="K210" s="141"/>
      <c r="L210" s="142"/>
      <c r="M210" s="10"/>
    </row>
    <row r="211" spans="2:13" x14ac:dyDescent="0.3">
      <c r="B211" s="735" t="str">
        <f>"$ / "&amp;IF(Intro!$G$20="English",Variables!$B$24,Variables!$C$24)</f>
        <v>$ / tonne</v>
      </c>
      <c r="C211" s="736"/>
      <c r="D211" s="736"/>
      <c r="E211" s="289" t="str">
        <f t="shared" ref="E211:L211" si="36">IF(E209=0,"-",E210/E209)</f>
        <v>-</v>
      </c>
      <c r="F211" s="289" t="str">
        <f t="shared" si="36"/>
        <v>-</v>
      </c>
      <c r="G211" s="289" t="str">
        <f t="shared" si="36"/>
        <v>-</v>
      </c>
      <c r="H211" s="289" t="str">
        <f t="shared" si="36"/>
        <v>-</v>
      </c>
      <c r="I211" s="289" t="str">
        <f t="shared" si="36"/>
        <v>-</v>
      </c>
      <c r="J211" s="289" t="str">
        <f t="shared" si="36"/>
        <v>-</v>
      </c>
      <c r="K211" s="289" t="str">
        <f t="shared" si="36"/>
        <v>-</v>
      </c>
      <c r="L211" s="289" t="str">
        <f t="shared" si="36"/>
        <v>-</v>
      </c>
      <c r="M211" s="10"/>
    </row>
    <row r="212" spans="2:13" x14ac:dyDescent="0.3">
      <c r="B212" s="772" t="str">
        <f>B151</f>
        <v>Billes de taille moyenne - 2.5" (65mm) avec une tolérance de 5%</v>
      </c>
      <c r="C212" s="614"/>
      <c r="D212" s="614"/>
      <c r="E212" s="614"/>
      <c r="F212" s="614"/>
      <c r="G212" s="614"/>
      <c r="H212" s="614"/>
      <c r="I212" s="614"/>
      <c r="J212" s="614"/>
      <c r="K212" s="614"/>
      <c r="L212" s="773"/>
      <c r="M212" s="10"/>
    </row>
    <row r="213" spans="2:13" x14ac:dyDescent="0.3">
      <c r="B213" s="774"/>
      <c r="C213" s="620"/>
      <c r="D213" s="620"/>
      <c r="E213" s="620"/>
      <c r="F213" s="620"/>
      <c r="G213" s="620"/>
      <c r="H213" s="620"/>
      <c r="I213" s="620"/>
      <c r="J213" s="620"/>
      <c r="K213" s="620"/>
      <c r="L213" s="775"/>
      <c r="M213" s="10"/>
    </row>
    <row r="214" spans="2:13" x14ac:dyDescent="0.3">
      <c r="B214" s="735" t="str">
        <f>IF(Intro!$G$20="English",Variables!$B$23,Variables!$C$23)</f>
        <v>tonnes</v>
      </c>
      <c r="C214" s="736"/>
      <c r="D214" s="736"/>
      <c r="E214" s="141"/>
      <c r="F214" s="141"/>
      <c r="G214" s="141"/>
      <c r="H214" s="141"/>
      <c r="I214" s="141"/>
      <c r="J214" s="141"/>
      <c r="K214" s="141"/>
      <c r="L214" s="142"/>
      <c r="M214" s="10"/>
    </row>
    <row r="215" spans="2:13" x14ac:dyDescent="0.3">
      <c r="B215" s="735" t="str">
        <f>IF(Intro!G$20="English","net delivered selling value (CAD)","valeur de vente nette rendue (CAD)")</f>
        <v>valeur de vente nette rendue (CAD)</v>
      </c>
      <c r="C215" s="736"/>
      <c r="D215" s="736"/>
      <c r="E215" s="141"/>
      <c r="F215" s="141"/>
      <c r="G215" s="141"/>
      <c r="H215" s="141"/>
      <c r="I215" s="141"/>
      <c r="J215" s="141"/>
      <c r="K215" s="141"/>
      <c r="L215" s="142"/>
      <c r="M215" s="10"/>
    </row>
    <row r="216" spans="2:13" x14ac:dyDescent="0.3">
      <c r="B216" s="735" t="str">
        <f>"$ / "&amp;IF(Intro!$G$20="English",Variables!$B$24,Variables!$C$24)</f>
        <v>$ / tonne</v>
      </c>
      <c r="C216" s="736"/>
      <c r="D216" s="736"/>
      <c r="E216" s="289" t="str">
        <f t="shared" ref="E216:L216" si="37">IF(E214=0,"-",E215/E214)</f>
        <v>-</v>
      </c>
      <c r="F216" s="289" t="str">
        <f t="shared" si="37"/>
        <v>-</v>
      </c>
      <c r="G216" s="289" t="str">
        <f t="shared" si="37"/>
        <v>-</v>
      </c>
      <c r="H216" s="289" t="str">
        <f t="shared" si="37"/>
        <v>-</v>
      </c>
      <c r="I216" s="289" t="str">
        <f t="shared" si="37"/>
        <v>-</v>
      </c>
      <c r="J216" s="289" t="str">
        <f t="shared" si="37"/>
        <v>-</v>
      </c>
      <c r="K216" s="289" t="str">
        <f t="shared" si="37"/>
        <v>-</v>
      </c>
      <c r="L216" s="289" t="str">
        <f t="shared" si="37"/>
        <v>-</v>
      </c>
      <c r="M216" s="10"/>
    </row>
    <row r="217" spans="2:13" x14ac:dyDescent="0.3">
      <c r="B217" s="772" t="str">
        <f>B156</f>
        <v>Billes de taille moyenne - 3.5" (94mm) avec une tolérance de 5%</v>
      </c>
      <c r="C217" s="614"/>
      <c r="D217" s="614"/>
      <c r="E217" s="614"/>
      <c r="F217" s="614"/>
      <c r="G217" s="614"/>
      <c r="H217" s="614"/>
      <c r="I217" s="614"/>
      <c r="J217" s="614"/>
      <c r="K217" s="614"/>
      <c r="L217" s="773"/>
      <c r="M217" s="10"/>
    </row>
    <row r="218" spans="2:13" x14ac:dyDescent="0.3">
      <c r="B218" s="774"/>
      <c r="C218" s="620"/>
      <c r="D218" s="620"/>
      <c r="E218" s="620"/>
      <c r="F218" s="620"/>
      <c r="G218" s="620"/>
      <c r="H218" s="620"/>
      <c r="I218" s="620"/>
      <c r="J218" s="620"/>
      <c r="K218" s="620"/>
      <c r="L218" s="775"/>
      <c r="M218" s="10"/>
    </row>
    <row r="219" spans="2:13" x14ac:dyDescent="0.3">
      <c r="B219" s="735" t="str">
        <f>IF(Intro!$G$20="English",Variables!$B$23,Variables!$C$23)</f>
        <v>tonnes</v>
      </c>
      <c r="C219" s="736"/>
      <c r="D219" s="736"/>
      <c r="E219" s="141"/>
      <c r="F219" s="141"/>
      <c r="G219" s="141"/>
      <c r="H219" s="141"/>
      <c r="I219" s="141"/>
      <c r="J219" s="141"/>
      <c r="K219" s="141"/>
      <c r="L219" s="142"/>
      <c r="M219" s="10"/>
    </row>
    <row r="220" spans="2:13" x14ac:dyDescent="0.3">
      <c r="B220" s="735" t="str">
        <f>IF(Intro!G$20="English","net delivered selling value (CAD)","valeur de vente nette rendue (CAD)")</f>
        <v>valeur de vente nette rendue (CAD)</v>
      </c>
      <c r="C220" s="736"/>
      <c r="D220" s="736"/>
      <c r="E220" s="141"/>
      <c r="F220" s="141"/>
      <c r="G220" s="141"/>
      <c r="H220" s="141"/>
      <c r="I220" s="141"/>
      <c r="J220" s="141"/>
      <c r="K220" s="141"/>
      <c r="L220" s="142"/>
      <c r="M220" s="10"/>
    </row>
    <row r="221" spans="2:13" x14ac:dyDescent="0.3">
      <c r="B221" s="735" t="str">
        <f>"$ / "&amp;IF(Intro!$G$20="English",Variables!$B$24,Variables!$C$24)</f>
        <v>$ / tonne</v>
      </c>
      <c r="C221" s="736"/>
      <c r="D221" s="736"/>
      <c r="E221" s="289" t="str">
        <f t="shared" ref="E221:L221" si="38">IF(E219=0,"-",E220/E219)</f>
        <v>-</v>
      </c>
      <c r="F221" s="289" t="str">
        <f t="shared" si="38"/>
        <v>-</v>
      </c>
      <c r="G221" s="289" t="str">
        <f t="shared" si="38"/>
        <v>-</v>
      </c>
      <c r="H221" s="289" t="str">
        <f t="shared" si="38"/>
        <v>-</v>
      </c>
      <c r="I221" s="289" t="str">
        <f t="shared" si="38"/>
        <v>-</v>
      </c>
      <c r="J221" s="289" t="str">
        <f t="shared" si="38"/>
        <v>-</v>
      </c>
      <c r="K221" s="289" t="str">
        <f t="shared" si="38"/>
        <v>-</v>
      </c>
      <c r="L221" s="289" t="str">
        <f t="shared" si="38"/>
        <v>-</v>
      </c>
      <c r="M221" s="10"/>
    </row>
    <row r="222" spans="2:13" x14ac:dyDescent="0.3">
      <c r="B222" s="772" t="str">
        <f>B161</f>
        <v>Billes de rebroyeur - 1.0" (25mm) avec une tolérance de 5%</v>
      </c>
      <c r="C222" s="614"/>
      <c r="D222" s="614"/>
      <c r="E222" s="614"/>
      <c r="F222" s="614"/>
      <c r="G222" s="614"/>
      <c r="H222" s="614"/>
      <c r="I222" s="614"/>
      <c r="J222" s="614"/>
      <c r="K222" s="614"/>
      <c r="L222" s="773"/>
      <c r="M222" s="10"/>
    </row>
    <row r="223" spans="2:13" x14ac:dyDescent="0.3">
      <c r="B223" s="774"/>
      <c r="C223" s="620"/>
      <c r="D223" s="620"/>
      <c r="E223" s="620"/>
      <c r="F223" s="620"/>
      <c r="G223" s="620"/>
      <c r="H223" s="620"/>
      <c r="I223" s="620"/>
      <c r="J223" s="620"/>
      <c r="K223" s="620"/>
      <c r="L223" s="775"/>
      <c r="M223" s="10"/>
    </row>
    <row r="224" spans="2:13" x14ac:dyDescent="0.3">
      <c r="B224" s="735" t="str">
        <f>IF(Intro!$G$20="English",Variables!$B$23,Variables!$C$23)</f>
        <v>tonnes</v>
      </c>
      <c r="C224" s="736"/>
      <c r="D224" s="736"/>
      <c r="E224" s="141"/>
      <c r="F224" s="141"/>
      <c r="G224" s="141"/>
      <c r="H224" s="141"/>
      <c r="I224" s="141"/>
      <c r="J224" s="141"/>
      <c r="K224" s="141"/>
      <c r="L224" s="142"/>
      <c r="M224" s="10"/>
    </row>
    <row r="225" spans="2:13" x14ac:dyDescent="0.3">
      <c r="B225" s="735" t="str">
        <f>IF(Intro!G$20="English","net delivered selling value (CAD)","valeur de vente nette rendue (CAD)")</f>
        <v>valeur de vente nette rendue (CAD)</v>
      </c>
      <c r="C225" s="736"/>
      <c r="D225" s="736"/>
      <c r="E225" s="141"/>
      <c r="F225" s="141"/>
      <c r="G225" s="141"/>
      <c r="H225" s="141"/>
      <c r="I225" s="141"/>
      <c r="J225" s="141"/>
      <c r="K225" s="141"/>
      <c r="L225" s="142"/>
      <c r="M225" s="10"/>
    </row>
    <row r="226" spans="2:13" x14ac:dyDescent="0.3">
      <c r="B226" s="735" t="str">
        <f>"$ / "&amp;IF(Intro!$G$20="English",Variables!$B$24,Variables!$C$24)</f>
        <v>$ / tonne</v>
      </c>
      <c r="C226" s="736"/>
      <c r="D226" s="736"/>
      <c r="E226" s="289" t="str">
        <f t="shared" ref="E226:L226" si="39">IF(E224=0,"-",E225/E224)</f>
        <v>-</v>
      </c>
      <c r="F226" s="289" t="str">
        <f t="shared" si="39"/>
        <v>-</v>
      </c>
      <c r="G226" s="289" t="str">
        <f t="shared" si="39"/>
        <v>-</v>
      </c>
      <c r="H226" s="289" t="str">
        <f t="shared" si="39"/>
        <v>-</v>
      </c>
      <c r="I226" s="289" t="str">
        <f t="shared" si="39"/>
        <v>-</v>
      </c>
      <c r="J226" s="289" t="str">
        <f t="shared" si="39"/>
        <v>-</v>
      </c>
      <c r="K226" s="289" t="str">
        <f t="shared" si="39"/>
        <v>-</v>
      </c>
      <c r="L226" s="289" t="str">
        <f t="shared" si="39"/>
        <v>-</v>
      </c>
      <c r="M226" s="10"/>
    </row>
    <row r="227" spans="2:13" hidden="1" x14ac:dyDescent="0.3">
      <c r="B227" s="772" t="str">
        <f>B166</f>
        <v>BMP6</v>
      </c>
      <c r="C227" s="614"/>
      <c r="D227" s="614"/>
      <c r="E227" s="614"/>
      <c r="F227" s="614"/>
      <c r="G227" s="614"/>
      <c r="H227" s="614"/>
      <c r="I227" s="614"/>
      <c r="J227" s="614"/>
      <c r="K227" s="614"/>
      <c r="L227" s="773"/>
      <c r="M227" s="10"/>
    </row>
    <row r="228" spans="2:13" hidden="1" x14ac:dyDescent="0.3">
      <c r="B228" s="774"/>
      <c r="C228" s="620"/>
      <c r="D228" s="620"/>
      <c r="E228" s="620"/>
      <c r="F228" s="620"/>
      <c r="G228" s="620"/>
      <c r="H228" s="620"/>
      <c r="I228" s="620"/>
      <c r="J228" s="620"/>
      <c r="K228" s="620"/>
      <c r="L228" s="775"/>
      <c r="M228" s="10"/>
    </row>
    <row r="229" spans="2:13" hidden="1" x14ac:dyDescent="0.3">
      <c r="B229" s="735" t="str">
        <f>IF(Intro!$G$20="English",Variables!$B$23,Variables!$C$23)</f>
        <v>tonnes</v>
      </c>
      <c r="C229" s="736"/>
      <c r="D229" s="736"/>
      <c r="E229" s="141"/>
      <c r="F229" s="141"/>
      <c r="G229" s="141"/>
      <c r="H229" s="141"/>
      <c r="I229" s="141"/>
      <c r="J229" s="141"/>
      <c r="K229" s="141"/>
      <c r="L229" s="142"/>
      <c r="M229" s="10"/>
    </row>
    <row r="230" spans="2:13" hidden="1" x14ac:dyDescent="0.3">
      <c r="B230" s="735" t="str">
        <f>IF(Intro!G$20="English","net delivered selling value (CAD)","valeur de vente nette rendue (CAD)")</f>
        <v>valeur de vente nette rendue (CAD)</v>
      </c>
      <c r="C230" s="736"/>
      <c r="D230" s="736"/>
      <c r="E230" s="141"/>
      <c r="F230" s="141"/>
      <c r="G230" s="141"/>
      <c r="H230" s="141"/>
      <c r="I230" s="141"/>
      <c r="J230" s="141"/>
      <c r="K230" s="141"/>
      <c r="L230" s="142"/>
      <c r="M230" s="10"/>
    </row>
    <row r="231" spans="2:13" hidden="1" x14ac:dyDescent="0.3">
      <c r="B231" s="735" t="str">
        <f>"$ / "&amp;IF(Intro!$G$20="English",Variables!$B$24,Variables!$C$24)</f>
        <v>$ / tonne</v>
      </c>
      <c r="C231" s="736"/>
      <c r="D231" s="736"/>
      <c r="E231" s="289" t="str">
        <f t="shared" ref="E231:L231" si="40">IF(E229=0,"-",E230/E229)</f>
        <v>-</v>
      </c>
      <c r="F231" s="289" t="str">
        <f t="shared" si="40"/>
        <v>-</v>
      </c>
      <c r="G231" s="289" t="str">
        <f t="shared" si="40"/>
        <v>-</v>
      </c>
      <c r="H231" s="289" t="str">
        <f t="shared" si="40"/>
        <v>-</v>
      </c>
      <c r="I231" s="289" t="str">
        <f t="shared" si="40"/>
        <v>-</v>
      </c>
      <c r="J231" s="289" t="str">
        <f t="shared" si="40"/>
        <v>-</v>
      </c>
      <c r="K231" s="289" t="str">
        <f t="shared" si="40"/>
        <v>-</v>
      </c>
      <c r="L231" s="289" t="str">
        <f t="shared" si="40"/>
        <v>-</v>
      </c>
      <c r="M231" s="10"/>
    </row>
    <row r="232" spans="2:13" hidden="1" x14ac:dyDescent="0.3">
      <c r="B232" s="772" t="str">
        <f>B171</f>
        <v>BMP7</v>
      </c>
      <c r="C232" s="614"/>
      <c r="D232" s="614"/>
      <c r="E232" s="614"/>
      <c r="F232" s="614"/>
      <c r="G232" s="614"/>
      <c r="H232" s="614"/>
      <c r="I232" s="614"/>
      <c r="J232" s="614"/>
      <c r="K232" s="614"/>
      <c r="L232" s="773"/>
      <c r="M232" s="10"/>
    </row>
    <row r="233" spans="2:13" hidden="1" x14ac:dyDescent="0.3">
      <c r="B233" s="774"/>
      <c r="C233" s="620"/>
      <c r="D233" s="620"/>
      <c r="E233" s="620"/>
      <c r="F233" s="620"/>
      <c r="G233" s="620"/>
      <c r="H233" s="620"/>
      <c r="I233" s="620"/>
      <c r="J233" s="620"/>
      <c r="K233" s="620"/>
      <c r="L233" s="775"/>
      <c r="M233" s="10"/>
    </row>
    <row r="234" spans="2:13" hidden="1" x14ac:dyDescent="0.3">
      <c r="B234" s="735" t="str">
        <f>IF(Intro!$G$20="English",Variables!$B$23,Variables!$C$23)</f>
        <v>tonnes</v>
      </c>
      <c r="C234" s="736"/>
      <c r="D234" s="736"/>
      <c r="E234" s="141"/>
      <c r="F234" s="141"/>
      <c r="G234" s="141"/>
      <c r="H234" s="141"/>
      <c r="I234" s="141"/>
      <c r="J234" s="141"/>
      <c r="K234" s="141"/>
      <c r="L234" s="142"/>
      <c r="M234" s="10"/>
    </row>
    <row r="235" spans="2:13" hidden="1" x14ac:dyDescent="0.3">
      <c r="B235" s="735" t="str">
        <f>IF(Intro!G$20="English","net delivered selling value (CAD)","valeur de vente nette rendue (CAD)")</f>
        <v>valeur de vente nette rendue (CAD)</v>
      </c>
      <c r="C235" s="736"/>
      <c r="D235" s="736"/>
      <c r="E235" s="141"/>
      <c r="F235" s="141"/>
      <c r="G235" s="141"/>
      <c r="H235" s="141"/>
      <c r="I235" s="141"/>
      <c r="J235" s="141"/>
      <c r="K235" s="141"/>
      <c r="L235" s="142"/>
      <c r="M235" s="10"/>
    </row>
    <row r="236" spans="2:13" hidden="1" x14ac:dyDescent="0.3">
      <c r="B236" s="735" t="str">
        <f>"$ / "&amp;IF(Intro!$G$20="English",Variables!$B$24,Variables!$C$24)</f>
        <v>$ / tonne</v>
      </c>
      <c r="C236" s="736"/>
      <c r="D236" s="736"/>
      <c r="E236" s="289" t="str">
        <f t="shared" ref="E236:L236" si="41">IF(E234=0,"-",E235/E234)</f>
        <v>-</v>
      </c>
      <c r="F236" s="289" t="str">
        <f t="shared" si="41"/>
        <v>-</v>
      </c>
      <c r="G236" s="289" t="str">
        <f t="shared" si="41"/>
        <v>-</v>
      </c>
      <c r="H236" s="289" t="str">
        <f t="shared" si="41"/>
        <v>-</v>
      </c>
      <c r="I236" s="289" t="str">
        <f t="shared" si="41"/>
        <v>-</v>
      </c>
      <c r="J236" s="289" t="str">
        <f t="shared" si="41"/>
        <v>-</v>
      </c>
      <c r="K236" s="289" t="str">
        <f t="shared" si="41"/>
        <v>-</v>
      </c>
      <c r="L236" s="289" t="str">
        <f t="shared" si="41"/>
        <v>-</v>
      </c>
      <c r="M236" s="10"/>
    </row>
    <row r="237" spans="2:13" hidden="1" x14ac:dyDescent="0.3">
      <c r="B237" s="772" t="str">
        <f>B176</f>
        <v>BMP8</v>
      </c>
      <c r="C237" s="614"/>
      <c r="D237" s="614"/>
      <c r="E237" s="614"/>
      <c r="F237" s="614"/>
      <c r="G237" s="614"/>
      <c r="H237" s="614"/>
      <c r="I237" s="614"/>
      <c r="J237" s="614"/>
      <c r="K237" s="614"/>
      <c r="L237" s="773"/>
      <c r="M237" s="10"/>
    </row>
    <row r="238" spans="2:13" hidden="1" x14ac:dyDescent="0.3">
      <c r="B238" s="774"/>
      <c r="C238" s="620"/>
      <c r="D238" s="620"/>
      <c r="E238" s="620"/>
      <c r="F238" s="620"/>
      <c r="G238" s="620"/>
      <c r="H238" s="620"/>
      <c r="I238" s="620"/>
      <c r="J238" s="620"/>
      <c r="K238" s="620"/>
      <c r="L238" s="775"/>
      <c r="M238" s="10"/>
    </row>
    <row r="239" spans="2:13" hidden="1" x14ac:dyDescent="0.3">
      <c r="B239" s="735" t="str">
        <f>IF(Intro!$G$20="English",Variables!$B$23,Variables!$C$23)</f>
        <v>tonnes</v>
      </c>
      <c r="C239" s="736"/>
      <c r="D239" s="736"/>
      <c r="E239" s="141"/>
      <c r="F239" s="141"/>
      <c r="G239" s="141"/>
      <c r="H239" s="141"/>
      <c r="I239" s="141"/>
      <c r="J239" s="141"/>
      <c r="K239" s="141"/>
      <c r="L239" s="142"/>
      <c r="M239" s="10"/>
    </row>
    <row r="240" spans="2:13" hidden="1" x14ac:dyDescent="0.3">
      <c r="B240" s="735" t="str">
        <f>IF(Intro!G$20="English","net delivered selling value (CAD)","valeur de vente nette rendue (CAD)")</f>
        <v>valeur de vente nette rendue (CAD)</v>
      </c>
      <c r="C240" s="736"/>
      <c r="D240" s="736"/>
      <c r="E240" s="141"/>
      <c r="F240" s="141"/>
      <c r="G240" s="141"/>
      <c r="H240" s="141"/>
      <c r="I240" s="141"/>
      <c r="J240" s="141"/>
      <c r="K240" s="141"/>
      <c r="L240" s="142"/>
      <c r="M240" s="10"/>
    </row>
    <row r="241" spans="1:19" hidden="1" x14ac:dyDescent="0.3">
      <c r="B241" s="735" t="str">
        <f>"$ / "&amp;IF(Intro!$G$20="English",Variables!$B$24,Variables!$C$24)</f>
        <v>$ / tonne</v>
      </c>
      <c r="C241" s="736"/>
      <c r="D241" s="736"/>
      <c r="E241" s="289" t="str">
        <f t="shared" ref="E241:L241" si="42">IF(E239=0,"-",E240/E239)</f>
        <v>-</v>
      </c>
      <c r="F241" s="289" t="str">
        <f t="shared" si="42"/>
        <v>-</v>
      </c>
      <c r="G241" s="289" t="str">
        <f t="shared" si="42"/>
        <v>-</v>
      </c>
      <c r="H241" s="289" t="str">
        <f t="shared" si="42"/>
        <v>-</v>
      </c>
      <c r="I241" s="289" t="str">
        <f t="shared" si="42"/>
        <v>-</v>
      </c>
      <c r="J241" s="289" t="str">
        <f t="shared" si="42"/>
        <v>-</v>
      </c>
      <c r="K241" s="289" t="str">
        <f t="shared" si="42"/>
        <v>-</v>
      </c>
      <c r="L241" s="289" t="str">
        <f t="shared" si="42"/>
        <v>-</v>
      </c>
      <c r="M241" s="10"/>
    </row>
    <row r="242" spans="1:19" x14ac:dyDescent="0.3">
      <c r="B242" s="115"/>
      <c r="C242" s="116"/>
      <c r="D242" s="116"/>
      <c r="E242" s="29"/>
      <c r="F242" s="29"/>
      <c r="G242" s="29"/>
      <c r="H242" s="29"/>
      <c r="I242" s="29"/>
      <c r="J242" s="29"/>
      <c r="K242" s="29"/>
      <c r="L242" s="30"/>
      <c r="M242" s="10"/>
    </row>
    <row r="243" spans="1:19" x14ac:dyDescent="0.3">
      <c r="B243" s="500" t="str">
        <f>IF(Intro!$G$20="English",O243,P243)</f>
        <v>Dans le tableau ci-dessous, « Erreur » signifie que les ventes totales des produits de référence de votre entreprise dépassent les ventes totales d'importations de votre entreprise pour cette période. Par conséquent, veuillez modifier les données ci-dessus si nécessaire.</v>
      </c>
      <c r="C243" s="501"/>
      <c r="D243" s="501"/>
      <c r="E243" s="501"/>
      <c r="F243" s="501"/>
      <c r="G243" s="501"/>
      <c r="H243" s="501"/>
      <c r="I243" s="501"/>
      <c r="J243" s="501"/>
      <c r="K243" s="501"/>
      <c r="L243" s="502"/>
      <c r="M243" s="10"/>
      <c r="O243" s="38" t="s">
        <v>368</v>
      </c>
      <c r="P243" s="38" t="s">
        <v>437</v>
      </c>
      <c r="Q243" s="38"/>
      <c r="R243" s="38"/>
      <c r="S243" s="38"/>
    </row>
    <row r="244" spans="1:19" x14ac:dyDescent="0.3">
      <c r="B244" s="500"/>
      <c r="C244" s="501"/>
      <c r="D244" s="501"/>
      <c r="E244" s="501"/>
      <c r="F244" s="501"/>
      <c r="G244" s="501"/>
      <c r="H244" s="501"/>
      <c r="I244" s="501"/>
      <c r="J244" s="501"/>
      <c r="K244" s="501"/>
      <c r="L244" s="502"/>
      <c r="M244" s="10"/>
      <c r="O244" s="38"/>
      <c r="P244" s="38"/>
      <c r="Q244" s="38"/>
      <c r="R244" s="38"/>
      <c r="S244" s="38"/>
    </row>
    <row r="245" spans="1:19" x14ac:dyDescent="0.3">
      <c r="B245" s="61"/>
      <c r="C245" s="62"/>
      <c r="D245" s="62"/>
      <c r="E245" s="29"/>
      <c r="F245" s="29"/>
      <c r="G245" s="29"/>
      <c r="H245" s="29"/>
      <c r="I245" s="29"/>
      <c r="J245" s="29"/>
      <c r="K245" s="29"/>
      <c r="L245" s="30"/>
      <c r="M245" s="10"/>
      <c r="O245" s="38"/>
      <c r="P245" s="38"/>
      <c r="Q245" s="38"/>
      <c r="R245" s="38"/>
      <c r="S245" s="38"/>
    </row>
    <row r="246" spans="1:19" ht="14.1" customHeight="1" x14ac:dyDescent="0.3">
      <c r="B246" s="763" t="str">
        <f>Variables!D62</f>
        <v>Vérification - volume</v>
      </c>
      <c r="C246" s="764"/>
      <c r="D246" s="764"/>
      <c r="E246" s="764"/>
      <c r="F246" s="765"/>
      <c r="G246" s="221">
        <f>G185</f>
        <v>2024</v>
      </c>
      <c r="H246" s="221">
        <f>H185</f>
        <v>2025</v>
      </c>
      <c r="I246" s="221" t="str">
        <f>I185</f>
        <v>T1 - 2026</v>
      </c>
      <c r="J246" s="291"/>
      <c r="K246" s="291"/>
      <c r="L246" s="292"/>
      <c r="M246" s="10"/>
      <c r="O246" s="18"/>
    </row>
    <row r="247" spans="1:19" ht="14.1" customHeight="1" x14ac:dyDescent="0.3">
      <c r="B247" s="760" t="str">
        <f>B204</f>
        <v>tonnes</v>
      </c>
      <c r="C247" s="761"/>
      <c r="D247" s="761"/>
      <c r="E247" s="761"/>
      <c r="F247" s="762"/>
      <c r="G247" s="232" t="str">
        <f>IF(SUM(E204:G204,E209:G209,E214:G214,E219:G219,E224:G224,E229:G229,E234:G234,E239:G239)&gt;SUM(H37,H69,H53),Variables!$D$63,Variables!$D$64)</f>
        <v>Correct</v>
      </c>
      <c r="H247" s="232" t="str">
        <f>IF(SUM(H204:K204,H209:K209,H214:K214,H219:K219,H224:K224,H229:K229,H234:K234,H239:K239)&gt;SUM(I37,I53,I69),Variables!$D$63,Variables!$D$64)</f>
        <v>Correct</v>
      </c>
      <c r="I247" s="232" t="str">
        <f>IF(SUM(L204,L209,L214,L219,L224,L229,L234,L239)&gt;SUM(K37,K53,K69),Variables!$D$63,Variables!$D$64)</f>
        <v>Correct</v>
      </c>
      <c r="J247" s="291"/>
      <c r="K247" s="291"/>
      <c r="L247" s="292"/>
      <c r="M247" s="10"/>
    </row>
    <row r="248" spans="1:19" ht="14.1" customHeight="1" x14ac:dyDescent="0.3">
      <c r="B248" s="782" t="str">
        <f>IF(Intro!$G$20="English",O248,P248)</f>
        <v>volume - total des ventes au Canada d'importations des produits de référence (Question 4)</v>
      </c>
      <c r="C248" s="783"/>
      <c r="D248" s="783"/>
      <c r="E248" s="783"/>
      <c r="F248" s="784"/>
      <c r="G248" s="236">
        <f>(SUM(E204:G204,E209:G209,E214:G214,E219:G219,E224:G224,E229:G229,E234:G234,E239:G239))</f>
        <v>0</v>
      </c>
      <c r="H248" s="236">
        <f>SUM(H204:K204,H209:K209,H214:K214,H219:K219,H224:K224,H229:K229,H234:K234,H239:K239)</f>
        <v>0</v>
      </c>
      <c r="I248" s="236">
        <f>SUM(L204,L209,L214,L219,L224,L229,L234,L239)</f>
        <v>0</v>
      </c>
      <c r="J248" s="291"/>
      <c r="K248" s="291"/>
      <c r="L248" s="292"/>
      <c r="M248" s="10"/>
      <c r="O248" s="10" t="s">
        <v>506</v>
      </c>
      <c r="P248" s="10" t="s">
        <v>508</v>
      </c>
    </row>
    <row r="249" spans="1:19" ht="14.1" customHeight="1" x14ac:dyDescent="0.3">
      <c r="B249" s="782" t="str">
        <f>IF(Intro!$G$20="English",O249,P249)</f>
        <v>volume - total des ventes au Canada d'importations (Question 1)</v>
      </c>
      <c r="C249" s="783"/>
      <c r="D249" s="783"/>
      <c r="E249" s="783"/>
      <c r="F249" s="784"/>
      <c r="G249" s="232">
        <f>H37</f>
        <v>0</v>
      </c>
      <c r="H249" s="232">
        <f>I37</f>
        <v>0</v>
      </c>
      <c r="I249" s="232">
        <f>K37</f>
        <v>0</v>
      </c>
      <c r="J249" s="291"/>
      <c r="K249" s="291"/>
      <c r="L249" s="292"/>
      <c r="M249" s="10"/>
      <c r="O249" s="10" t="s">
        <v>499</v>
      </c>
      <c r="P249" s="10" t="s">
        <v>501</v>
      </c>
    </row>
    <row r="250" spans="1:19" x14ac:dyDescent="0.3">
      <c r="B250" s="763" t="str">
        <f>Variables!D66</f>
        <v>Vérification - valeur</v>
      </c>
      <c r="C250" s="764"/>
      <c r="D250" s="764"/>
      <c r="E250" s="764"/>
      <c r="F250" s="765"/>
      <c r="G250" s="221">
        <f>G246</f>
        <v>2024</v>
      </c>
      <c r="H250" s="221">
        <f t="shared" ref="H250:I250" si="43">H246</f>
        <v>2025</v>
      </c>
      <c r="I250" s="221" t="str">
        <f t="shared" si="43"/>
        <v>T1 - 2026</v>
      </c>
      <c r="J250" s="291"/>
      <c r="K250" s="291"/>
      <c r="L250" s="292"/>
      <c r="M250" s="10"/>
    </row>
    <row r="251" spans="1:19" ht="14.1" customHeight="1" x14ac:dyDescent="0.3">
      <c r="B251" s="760" t="str">
        <f>B205</f>
        <v>valeur de vente nette rendue (CAD)</v>
      </c>
      <c r="C251" s="761"/>
      <c r="D251" s="761"/>
      <c r="E251" s="761"/>
      <c r="F251" s="762"/>
      <c r="G251" s="232" t="str">
        <f>IF(SUM(E205:G205,E210:G210,E215:G215,E220:G220,E225:G225,E230:G230,E235:G235,E240:G240)&gt;SUM(H38,H54,H70),Variables!$D$63,Variables!$D$64)</f>
        <v>Correct</v>
      </c>
      <c r="H251" s="232" t="str">
        <f>IF(SUM(H205:K205,H210:K210,H215:K215,H220:K220,H225:K225,H230:K230,H235:K235,H240:K240)&gt;SUM(I38,I54,I70),Variables!$D$63,Variables!$D$64)</f>
        <v>Correct</v>
      </c>
      <c r="I251" s="232" t="str">
        <f>IF(SUM(L205,L210,L215,L220,L225,L230,L235,L240)&gt;SUM(K38,K54,K70),Variables!$D$63,Variables!$D$64)</f>
        <v>Correct</v>
      </c>
      <c r="J251" s="291"/>
      <c r="K251" s="291"/>
      <c r="L251" s="292"/>
      <c r="M251" s="10"/>
    </row>
    <row r="252" spans="1:19" ht="14.1" customHeight="1" x14ac:dyDescent="0.3">
      <c r="B252" s="782" t="str">
        <f>IF(Intro!$G$20="English",O252,P252)</f>
        <v>valeur - total des ventes au Canada d'importations des produits de référence (Question 4)</v>
      </c>
      <c r="C252" s="783"/>
      <c r="D252" s="783"/>
      <c r="E252" s="783"/>
      <c r="F252" s="784"/>
      <c r="G252" s="236">
        <f>SUM(E205:G205,E210:G210,E215:G215,E220:G220,E225:G225,E230:G230,E235:G235,E240:G240)</f>
        <v>0</v>
      </c>
      <c r="H252" s="236">
        <f>SUM(H205:K205,H210:K210,H215:K215,H220:K220,H225:K225,H230:K230,H235:K235,H240:K240)</f>
        <v>0</v>
      </c>
      <c r="I252" s="236">
        <f>SUM(L205,L210,L215,L220,L225,L230,L235,L240)</f>
        <v>0</v>
      </c>
      <c r="J252" s="291"/>
      <c r="K252" s="291"/>
      <c r="L252" s="292"/>
      <c r="M252" s="10"/>
      <c r="O252" s="10" t="s">
        <v>507</v>
      </c>
      <c r="P252" s="10" t="s">
        <v>509</v>
      </c>
    </row>
    <row r="253" spans="1:19" ht="14.1" customHeight="1" x14ac:dyDescent="0.3">
      <c r="B253" s="782" t="str">
        <f>IF(Intro!$G$20="English",O253,P253)</f>
        <v>valeur - total des ventes au Canada d'importations (Question 1)</v>
      </c>
      <c r="C253" s="783"/>
      <c r="D253" s="783"/>
      <c r="E253" s="783"/>
      <c r="F253" s="784"/>
      <c r="G253" s="232">
        <f>H38</f>
        <v>0</v>
      </c>
      <c r="H253" s="232">
        <f>I38</f>
        <v>0</v>
      </c>
      <c r="I253" s="232">
        <f>K38</f>
        <v>0</v>
      </c>
      <c r="J253" s="291"/>
      <c r="K253" s="291"/>
      <c r="L253" s="292"/>
      <c r="M253" s="10"/>
      <c r="O253" s="10" t="s">
        <v>505</v>
      </c>
      <c r="P253" s="10" t="s">
        <v>503</v>
      </c>
    </row>
    <row r="254" spans="1:19" x14ac:dyDescent="0.3">
      <c r="B254" s="72"/>
      <c r="C254" s="69"/>
      <c r="D254" s="69"/>
      <c r="E254" s="69"/>
      <c r="F254" s="69"/>
      <c r="G254" s="69"/>
      <c r="H254" s="69"/>
      <c r="I254" s="69"/>
      <c r="J254" s="69"/>
      <c r="K254" s="69"/>
      <c r="L254" s="70"/>
      <c r="M254" s="10"/>
    </row>
    <row r="255" spans="1:19" s="44" customFormat="1" x14ac:dyDescent="0.3">
      <c r="A255" s="93"/>
      <c r="B255" s="4"/>
      <c r="C255" s="77"/>
      <c r="D255" s="77"/>
      <c r="E255" s="77"/>
      <c r="F255" s="77"/>
      <c r="G255" s="77"/>
      <c r="H255" s="77"/>
      <c r="I255" s="77"/>
      <c r="J255" s="77"/>
      <c r="K255" s="77"/>
      <c r="L255" s="77"/>
      <c r="N255" s="78"/>
    </row>
    <row r="256" spans="1:19" x14ac:dyDescent="0.3">
      <c r="B256" s="506" t="str">
        <f>UPPER(IF(Intro!$G$20="English",O256,P256))</f>
        <v>DONNÉES SUR LES IMPORTATIONS POUR LA PÉRIODE D'ENQUÊTE ANTIDUMPING DE L'ASFC</v>
      </c>
      <c r="C256" s="507"/>
      <c r="D256" s="507"/>
      <c r="E256" s="507"/>
      <c r="F256" s="507"/>
      <c r="G256" s="507"/>
      <c r="H256" s="507"/>
      <c r="I256" s="507"/>
      <c r="J256" s="507"/>
      <c r="K256" s="507"/>
      <c r="L256" s="508"/>
      <c r="M256" s="10"/>
      <c r="O256" s="107" t="s">
        <v>336</v>
      </c>
      <c r="P256" s="107" t="s">
        <v>337</v>
      </c>
    </row>
    <row r="257" spans="1:16" s="11" customFormat="1" x14ac:dyDescent="0.3">
      <c r="A257" s="7"/>
      <c r="B257" s="647" t="s">
        <v>18</v>
      </c>
      <c r="C257" s="648"/>
      <c r="D257" s="648"/>
      <c r="E257" s="648"/>
      <c r="F257" s="648"/>
      <c r="G257" s="648"/>
      <c r="H257" s="648"/>
      <c r="I257" s="648"/>
      <c r="J257" s="648"/>
      <c r="K257" s="648"/>
      <c r="L257" s="649"/>
      <c r="M257" s="73"/>
      <c r="O257" s="10"/>
    </row>
    <row r="258" spans="1:16" x14ac:dyDescent="0.3">
      <c r="B258" s="16"/>
      <c r="C258" s="35"/>
      <c r="D258" s="35"/>
      <c r="E258" s="36"/>
      <c r="F258" s="36"/>
      <c r="G258" s="36"/>
      <c r="H258" s="36"/>
      <c r="I258" s="36"/>
      <c r="J258" s="36"/>
      <c r="K258" s="36"/>
      <c r="L258" s="17"/>
      <c r="M258" s="10"/>
    </row>
    <row r="259" spans="1:16" x14ac:dyDescent="0.3">
      <c r="B259" s="503" t="str">
        <f>IF(Intro!$G$20="English",O259,P259)</f>
        <v>Indiquez le volume et la valeur des importations pendant la période d'enquête de dumping de l'ASFC :</v>
      </c>
      <c r="C259" s="504"/>
      <c r="D259" s="504"/>
      <c r="E259" s="504"/>
      <c r="F259" s="504"/>
      <c r="G259" s="504"/>
      <c r="H259" s="504"/>
      <c r="I259" s="504"/>
      <c r="J259" s="504"/>
      <c r="K259" s="504"/>
      <c r="L259" s="505"/>
      <c r="M259" s="10"/>
      <c r="O259" s="18" t="s">
        <v>198</v>
      </c>
      <c r="P259" s="10" t="s">
        <v>199</v>
      </c>
    </row>
    <row r="260" spans="1:16" x14ac:dyDescent="0.3">
      <c r="B260" s="61"/>
      <c r="C260" s="35"/>
      <c r="D260" s="35"/>
      <c r="E260" s="36"/>
      <c r="F260" s="36"/>
      <c r="G260" s="36"/>
      <c r="H260" s="36"/>
      <c r="I260" s="36"/>
      <c r="J260" s="36"/>
      <c r="K260" s="36"/>
      <c r="L260" s="17"/>
      <c r="M260" s="10"/>
      <c r="O260" s="18"/>
    </row>
    <row r="261" spans="1:16" ht="14.4" customHeight="1" x14ac:dyDescent="0.3">
      <c r="B261" s="48"/>
      <c r="C261" s="45"/>
      <c r="D261" s="35"/>
      <c r="E261" s="10"/>
      <c r="F261" s="860" t="str">
        <f>IF(Intro!$G$20="English",Variables!B39,Variables!C39)</f>
        <v>1 octobre 2024 - 30 septembre 2025</v>
      </c>
      <c r="G261" s="860"/>
      <c r="H261" s="860"/>
      <c r="I261" s="291"/>
      <c r="J261" s="291"/>
      <c r="K261" s="291"/>
      <c r="L261" s="292"/>
      <c r="M261" s="10"/>
      <c r="O261" s="47"/>
      <c r="P261" s="9"/>
    </row>
    <row r="262" spans="1:16" x14ac:dyDescent="0.3">
      <c r="B262" s="540" t="str">
        <f>B27</f>
        <v>Importations</v>
      </c>
      <c r="C262" s="736" t="str">
        <f>IF(Intro!$G$20="English",Variables!$B$23,Variables!$C$23)</f>
        <v>tonnes</v>
      </c>
      <c r="D262" s="736"/>
      <c r="E262" s="859"/>
      <c r="F262" s="861"/>
      <c r="G262" s="861"/>
      <c r="H262" s="861"/>
      <c r="I262" s="291"/>
      <c r="J262" s="291"/>
      <c r="K262" s="291"/>
      <c r="L262" s="292"/>
      <c r="M262" s="10"/>
    </row>
    <row r="263" spans="1:16" x14ac:dyDescent="0.3">
      <c r="B263" s="540"/>
      <c r="C263" s="736" t="str">
        <f>IF(Intro!G$20="English","net delivered purchase value (CAD)","valeur d'achat nette rendue (CAD)")</f>
        <v>valeur d'achat nette rendue (CAD)</v>
      </c>
      <c r="D263" s="736"/>
      <c r="E263" s="859"/>
      <c r="F263" s="861"/>
      <c r="G263" s="861"/>
      <c r="H263" s="861"/>
      <c r="I263" s="291"/>
      <c r="J263" s="291"/>
      <c r="K263" s="291"/>
      <c r="L263" s="292"/>
      <c r="M263" s="10"/>
    </row>
    <row r="264" spans="1:16" x14ac:dyDescent="0.3">
      <c r="B264" s="540"/>
      <c r="C264" s="736" t="str">
        <f>"$ / "&amp;IF(Intro!$G$20="English",Variables!$B$24,Variables!$C$24)</f>
        <v>$ / tonne</v>
      </c>
      <c r="D264" s="736"/>
      <c r="E264" s="859"/>
      <c r="F264" s="862" t="str">
        <f>IF(F262=0,"-",F263/F262)</f>
        <v>-</v>
      </c>
      <c r="G264" s="862"/>
      <c r="H264" s="862"/>
      <c r="I264" s="291"/>
      <c r="J264" s="291"/>
      <c r="K264" s="291"/>
      <c r="L264" s="292"/>
      <c r="M264" s="10"/>
    </row>
    <row r="265" spans="1:16" x14ac:dyDescent="0.3">
      <c r="B265" s="46"/>
      <c r="C265" s="117"/>
      <c r="D265" s="64"/>
      <c r="E265" s="34"/>
      <c r="F265" s="34"/>
      <c r="G265" s="34"/>
      <c r="H265" s="34"/>
      <c r="I265" s="34"/>
      <c r="J265" s="34"/>
      <c r="K265" s="34"/>
      <c r="L265" s="37"/>
      <c r="M265" s="10"/>
    </row>
    <row r="266" spans="1:16" s="44" customFormat="1" x14ac:dyDescent="0.3">
      <c r="A266" s="93"/>
      <c r="B266" s="4"/>
      <c r="C266" s="77"/>
      <c r="D266" s="77"/>
      <c r="E266" s="77"/>
      <c r="F266" s="77"/>
      <c r="G266" s="77"/>
      <c r="H266" s="77"/>
      <c r="I266" s="77"/>
      <c r="J266" s="77"/>
      <c r="K266" s="77"/>
      <c r="L266" s="77"/>
      <c r="N266" s="78"/>
    </row>
    <row r="267" spans="1:16" x14ac:dyDescent="0.3">
      <c r="B267" s="506" t="str">
        <f>IF(Intro!$G$20="English",O267,P267)</f>
        <v>DONNÉES SUR LES IMPORTATIONS POUR L'ANALYSE DES IMPORTATIONS MASSIVES</v>
      </c>
      <c r="C267" s="507"/>
      <c r="D267" s="507"/>
      <c r="E267" s="507"/>
      <c r="F267" s="507"/>
      <c r="G267" s="507"/>
      <c r="H267" s="507"/>
      <c r="I267" s="507"/>
      <c r="J267" s="507"/>
      <c r="K267" s="507"/>
      <c r="L267" s="508"/>
      <c r="M267" s="159"/>
      <c r="O267" s="107" t="s">
        <v>338</v>
      </c>
      <c r="P267" s="107" t="s">
        <v>438</v>
      </c>
    </row>
    <row r="268" spans="1:16" s="11" customFormat="1" x14ac:dyDescent="0.3">
      <c r="A268" s="7"/>
      <c r="B268" s="647" t="s">
        <v>19</v>
      </c>
      <c r="C268" s="648"/>
      <c r="D268" s="648"/>
      <c r="E268" s="648"/>
      <c r="F268" s="648"/>
      <c r="G268" s="648"/>
      <c r="H268" s="648"/>
      <c r="I268" s="648"/>
      <c r="J268" s="648"/>
      <c r="K268" s="648"/>
      <c r="L268" s="649"/>
      <c r="M268" s="160"/>
      <c r="O268" s="10"/>
    </row>
    <row r="269" spans="1:16" x14ac:dyDescent="0.3">
      <c r="B269" s="16"/>
      <c r="C269" s="35"/>
      <c r="D269" s="35"/>
      <c r="E269" s="36"/>
      <c r="F269" s="36"/>
      <c r="G269" s="36"/>
      <c r="H269" s="36"/>
      <c r="I269" s="36"/>
      <c r="J269" s="36"/>
      <c r="K269" s="36"/>
      <c r="L269" s="17"/>
      <c r="M269" s="160"/>
    </row>
    <row r="270" spans="1:16" x14ac:dyDescent="0.3">
      <c r="B270" s="503" t="str">
        <f>IF(Intro!$G$20="English",O270,P270)</f>
        <v>Indiquez le volume des importations et le stock de clôture au Canada des marchandises importées des États-Unis d'Amérique.</v>
      </c>
      <c r="C270" s="504"/>
      <c r="D270" s="504"/>
      <c r="E270" s="504"/>
      <c r="F270" s="504"/>
      <c r="G270" s="504"/>
      <c r="H270" s="504"/>
      <c r="I270" s="504"/>
      <c r="J270" s="504"/>
      <c r="K270" s="504"/>
      <c r="L270" s="505"/>
      <c r="M270" s="159"/>
      <c r="O270" s="18" t="s">
        <v>530</v>
      </c>
      <c r="P270" s="10" t="s">
        <v>533</v>
      </c>
    </row>
    <row r="271" spans="1:16" x14ac:dyDescent="0.3">
      <c r="B271" s="61"/>
      <c r="C271" s="35"/>
      <c r="D271" s="35"/>
      <c r="E271" s="36"/>
      <c r="F271" s="36"/>
      <c r="G271" s="36"/>
      <c r="H271" s="36"/>
      <c r="I271" s="36"/>
      <c r="J271" s="36"/>
      <c r="K271" s="36"/>
      <c r="L271" s="17"/>
      <c r="M271" s="10"/>
      <c r="O271" s="18"/>
    </row>
    <row r="272" spans="1:16" x14ac:dyDescent="0.3">
      <c r="B272" s="61"/>
      <c r="C272" s="62"/>
      <c r="D272" s="35"/>
      <c r="E272" s="223" t="str">
        <f>H201</f>
        <v>T1 - 2025</v>
      </c>
      <c r="F272" s="279" t="str">
        <f>I201</f>
        <v>T2 - 2025</v>
      </c>
      <c r="G272" s="279" t="str">
        <f>J201</f>
        <v>T3 - 2025</v>
      </c>
      <c r="H272" s="279" t="str">
        <f>K201</f>
        <v>T4 - 2025</v>
      </c>
      <c r="I272" s="490" t="str">
        <f>L201</f>
        <v>T1 - 2026</v>
      </c>
      <c r="J272" s="36"/>
      <c r="K272" s="36"/>
      <c r="L272" s="17"/>
      <c r="M272" s="10"/>
      <c r="O272" s="18"/>
    </row>
    <row r="273" spans="1:19" x14ac:dyDescent="0.3">
      <c r="B273" s="750" t="str">
        <f>B27</f>
        <v>Importations</v>
      </c>
      <c r="C273" s="751"/>
      <c r="D273" s="149" t="str">
        <f>IF(Intro!$G$20="English",Variables!$B$23,Variables!$C$23)</f>
        <v>tonnes</v>
      </c>
      <c r="E273" s="227"/>
      <c r="F273" s="227"/>
      <c r="G273" s="227"/>
      <c r="H273" s="227"/>
      <c r="I273" s="227"/>
      <c r="J273" s="36"/>
      <c r="K273" s="36"/>
      <c r="L273" s="17"/>
      <c r="M273" s="10"/>
    </row>
    <row r="274" spans="1:19" x14ac:dyDescent="0.3">
      <c r="B274" s="750" t="str">
        <f>IF(Intro!$G$20="English",O274,P274)</f>
        <v>Stock de clôture</v>
      </c>
      <c r="C274" s="751"/>
      <c r="D274" s="149" t="str">
        <f>IF(Intro!$G$20="English",Variables!$B$23,Variables!$C$23)</f>
        <v>tonnes</v>
      </c>
      <c r="E274" s="227"/>
      <c r="F274" s="227"/>
      <c r="G274" s="227"/>
      <c r="H274" s="227"/>
      <c r="I274" s="227"/>
      <c r="J274" s="36"/>
      <c r="K274" s="36"/>
      <c r="L274" s="17"/>
      <c r="M274" s="10"/>
      <c r="O274" s="10" t="s">
        <v>194</v>
      </c>
      <c r="P274" s="10" t="s">
        <v>439</v>
      </c>
    </row>
    <row r="275" spans="1:19" x14ac:dyDescent="0.3">
      <c r="B275" s="273"/>
      <c r="C275" s="35"/>
      <c r="D275" s="35"/>
      <c r="E275" s="36"/>
      <c r="F275" s="36"/>
      <c r="G275" s="36"/>
      <c r="H275" s="36"/>
      <c r="I275" s="36"/>
      <c r="J275" s="36"/>
      <c r="K275" s="36"/>
      <c r="L275" s="17"/>
      <c r="M275" s="10"/>
      <c r="O275" s="18"/>
    </row>
    <row r="276" spans="1:19" x14ac:dyDescent="0.3">
      <c r="B276" s="273"/>
      <c r="C276" s="274"/>
      <c r="D276" s="35"/>
      <c r="E276" s="294">
        <f>Variables!B45</f>
        <v>45748</v>
      </c>
      <c r="F276" s="36"/>
      <c r="G276" s="294">
        <f>Variables!C45</f>
        <v>45901</v>
      </c>
      <c r="H276" s="36"/>
      <c r="I276" s="294">
        <f>Variables!D45</f>
        <v>46113</v>
      </c>
      <c r="K276" s="36"/>
      <c r="L276" s="17"/>
      <c r="M276" s="10"/>
      <c r="O276" s="18"/>
    </row>
    <row r="277" spans="1:19" x14ac:dyDescent="0.3">
      <c r="B277" s="750" t="str">
        <f>B273</f>
        <v>Importations</v>
      </c>
      <c r="C277" s="751"/>
      <c r="D277" s="281" t="str">
        <f>D273</f>
        <v>tonnes</v>
      </c>
      <c r="E277" s="227"/>
      <c r="F277" s="36"/>
      <c r="G277" s="227"/>
      <c r="H277" s="36"/>
      <c r="I277" s="227"/>
      <c r="K277" s="36"/>
      <c r="L277" s="17"/>
      <c r="M277" s="10"/>
    </row>
    <row r="278" spans="1:19" x14ac:dyDescent="0.3">
      <c r="B278" s="750" t="str">
        <f>IF(Intro!$G$20="English",O278,P278)</f>
        <v>Stock de clôture</v>
      </c>
      <c r="C278" s="751"/>
      <c r="D278" s="281" t="str">
        <f>D274</f>
        <v>tonnes</v>
      </c>
      <c r="E278" s="227"/>
      <c r="F278" s="36"/>
      <c r="G278" s="227"/>
      <c r="H278" s="36"/>
      <c r="I278" s="227"/>
      <c r="K278" s="36"/>
      <c r="L278" s="17"/>
      <c r="M278" s="10"/>
      <c r="O278" s="10" t="s">
        <v>194</v>
      </c>
      <c r="P278" s="10" t="s">
        <v>439</v>
      </c>
    </row>
    <row r="279" spans="1:19" x14ac:dyDescent="0.3">
      <c r="B279" s="218"/>
      <c r="C279" s="219"/>
      <c r="D279" s="219"/>
      <c r="E279" s="29"/>
      <c r="F279" s="29"/>
      <c r="G279" s="29"/>
      <c r="H279" s="29"/>
      <c r="I279" s="36"/>
      <c r="J279" s="29"/>
      <c r="K279" s="29"/>
      <c r="L279" s="30"/>
      <c r="M279" s="10"/>
    </row>
    <row r="280" spans="1:19" x14ac:dyDescent="0.3">
      <c r="B280" s="500" t="str">
        <f>IF(Intro!$G$20="English",O280,P280)</f>
        <v>Dans le tableau ci-dessous, « Erreur » signifie que la somme des importations trimestrielles déclarées ci-dessus dépasse les importations annuelles déclarées à la question 1. Par conséquent, veuillez modifier les données si nécessaire.</v>
      </c>
      <c r="C280" s="501"/>
      <c r="D280" s="501"/>
      <c r="E280" s="501"/>
      <c r="F280" s="501"/>
      <c r="G280" s="501"/>
      <c r="H280" s="501"/>
      <c r="I280" s="501"/>
      <c r="J280" s="501"/>
      <c r="K280" s="501"/>
      <c r="L280" s="502"/>
      <c r="M280" s="10"/>
      <c r="O280" s="10" t="s">
        <v>516</v>
      </c>
      <c r="P280" s="10" t="s">
        <v>517</v>
      </c>
      <c r="S280" s="38"/>
    </row>
    <row r="281" spans="1:19" x14ac:dyDescent="0.3">
      <c r="B281" s="500"/>
      <c r="C281" s="501"/>
      <c r="D281" s="501"/>
      <c r="E281" s="501"/>
      <c r="F281" s="501"/>
      <c r="G281" s="501"/>
      <c r="H281" s="501"/>
      <c r="I281" s="501"/>
      <c r="J281" s="501"/>
      <c r="K281" s="501"/>
      <c r="L281" s="502"/>
      <c r="M281" s="10"/>
      <c r="S281" s="38"/>
    </row>
    <row r="282" spans="1:19" x14ac:dyDescent="0.3">
      <c r="B282" s="215"/>
      <c r="C282" s="216"/>
      <c r="D282" s="216"/>
      <c r="E282" s="216"/>
      <c r="F282" s="216"/>
      <c r="G282" s="216"/>
      <c r="H282" s="216"/>
      <c r="I282" s="216"/>
      <c r="J282" s="216"/>
      <c r="K282" s="216"/>
      <c r="L282" s="217"/>
      <c r="M282" s="10"/>
      <c r="S282" s="38"/>
    </row>
    <row r="283" spans="1:19" x14ac:dyDescent="0.3">
      <c r="B283" s="237"/>
      <c r="C283" s="224"/>
      <c r="D283" s="238"/>
      <c r="E283" s="45"/>
      <c r="F283" s="221">
        <f>G283-1</f>
        <v>2025</v>
      </c>
      <c r="G283" s="221">
        <f>Variables!B8</f>
        <v>2026</v>
      </c>
      <c r="H283" s="295"/>
      <c r="I283" s="291"/>
      <c r="J283" s="291"/>
      <c r="K283" s="291"/>
      <c r="L283" s="296"/>
      <c r="M283" s="10"/>
      <c r="O283" s="18"/>
    </row>
    <row r="284" spans="1:19" ht="14.85" customHeight="1" x14ac:dyDescent="0.3">
      <c r="B284" s="237"/>
      <c r="C284" s="243"/>
      <c r="D284" s="785" t="str">
        <f>B246</f>
        <v>Vérification - volume</v>
      </c>
      <c r="E284" s="786"/>
      <c r="F284" s="232" t="str">
        <f>IF(SUM(E273:H273)&gt;SUM(I43,I59,I27),Variables!$D$63,Variables!$D$64)</f>
        <v>Correct</v>
      </c>
      <c r="G284" s="232" t="str">
        <f>IF(SUM(I273)&gt;SUM(K27,K43,K59),Variables!$D$63,Variables!$D$64)</f>
        <v>Correct</v>
      </c>
      <c r="H284" s="295"/>
      <c r="I284" s="291"/>
      <c r="J284" s="291"/>
      <c r="K284" s="291"/>
      <c r="L284" s="296"/>
      <c r="M284" s="10"/>
    </row>
    <row r="285" spans="1:19" s="44" customFormat="1" x14ac:dyDescent="0.3">
      <c r="A285" s="93"/>
      <c r="B285" s="239"/>
      <c r="C285" s="240"/>
      <c r="D285" s="241"/>
      <c r="E285" s="241"/>
      <c r="F285" s="241"/>
      <c r="G285" s="241"/>
      <c r="H285" s="241"/>
      <c r="I285" s="241"/>
      <c r="J285" s="241"/>
      <c r="K285" s="241"/>
      <c r="L285" s="242"/>
      <c r="N285" s="78"/>
    </row>
    <row r="286" spans="1:19" s="11" customFormat="1" x14ac:dyDescent="0.3">
      <c r="A286" s="7"/>
      <c r="B286" s="650" t="s">
        <v>20</v>
      </c>
      <c r="C286" s="651"/>
      <c r="D286" s="651"/>
      <c r="E286" s="651"/>
      <c r="F286" s="651"/>
      <c r="G286" s="651"/>
      <c r="H286" s="651"/>
      <c r="I286" s="651"/>
      <c r="J286" s="651"/>
      <c r="K286" s="651"/>
      <c r="L286" s="652"/>
      <c r="M286" s="73"/>
    </row>
    <row r="287" spans="1:19" s="38" customFormat="1" x14ac:dyDescent="0.3">
      <c r="A287" s="49"/>
      <c r="B287" s="53"/>
      <c r="C287" s="94"/>
      <c r="D287" s="94"/>
      <c r="E287" s="94"/>
      <c r="F287" s="94"/>
      <c r="G287" s="94"/>
      <c r="H287" s="94"/>
      <c r="I287" s="94"/>
      <c r="J287" s="94"/>
      <c r="K287" s="94"/>
      <c r="L287" s="54"/>
    </row>
    <row r="288" spans="1:19" s="38" customFormat="1" x14ac:dyDescent="0.3">
      <c r="A288" s="49"/>
      <c r="B288" s="500" t="str">
        <f>IF(Intro!$G$20="English",O288,P288)</f>
        <v>Décrivez tous les facteurs (par exemple, les retards d’expédition, la saisonnalité, etc.) qui pourraient expliquer la tendance générale des volumes d’importation trimestriels et des stocks finals de votre entreprise, comme indiqué dans la question 5.</v>
      </c>
      <c r="C288" s="501"/>
      <c r="D288" s="501"/>
      <c r="E288" s="501"/>
      <c r="F288" s="501"/>
      <c r="G288" s="501"/>
      <c r="H288" s="501"/>
      <c r="I288" s="501"/>
      <c r="J288" s="501"/>
      <c r="K288" s="501"/>
      <c r="L288" s="502"/>
      <c r="O288" s="38" t="s">
        <v>212</v>
      </c>
      <c r="P288" s="38" t="s">
        <v>213</v>
      </c>
    </row>
    <row r="289" spans="1:13" s="38" customFormat="1" x14ac:dyDescent="0.3">
      <c r="A289" s="49"/>
      <c r="B289" s="500"/>
      <c r="C289" s="501"/>
      <c r="D289" s="501"/>
      <c r="E289" s="501"/>
      <c r="F289" s="501"/>
      <c r="G289" s="501"/>
      <c r="H289" s="501"/>
      <c r="I289" s="501"/>
      <c r="J289" s="501"/>
      <c r="K289" s="501"/>
      <c r="L289" s="502"/>
    </row>
    <row r="290" spans="1:13" s="38" customFormat="1" x14ac:dyDescent="0.3">
      <c r="A290" s="49"/>
      <c r="B290" s="53"/>
      <c r="C290" s="94"/>
      <c r="D290" s="94"/>
      <c r="E290" s="94"/>
      <c r="F290" s="94"/>
      <c r="G290" s="94"/>
      <c r="H290" s="94"/>
      <c r="I290" s="94"/>
      <c r="J290" s="94"/>
      <c r="K290" s="94"/>
      <c r="L290" s="54"/>
    </row>
    <row r="291" spans="1:13" s="11" customFormat="1" x14ac:dyDescent="0.3">
      <c r="A291" s="8"/>
      <c r="B291" s="639"/>
      <c r="C291" s="640"/>
      <c r="D291" s="640"/>
      <c r="E291" s="640"/>
      <c r="F291" s="640"/>
      <c r="G291" s="640"/>
      <c r="H291" s="640"/>
      <c r="I291" s="640"/>
      <c r="J291" s="640"/>
      <c r="K291" s="640"/>
      <c r="L291" s="641"/>
      <c r="M291" s="38"/>
    </row>
    <row r="292" spans="1:13" s="11" customFormat="1" x14ac:dyDescent="0.3">
      <c r="A292" s="8"/>
      <c r="B292" s="639"/>
      <c r="C292" s="640"/>
      <c r="D292" s="640"/>
      <c r="E292" s="640"/>
      <c r="F292" s="640"/>
      <c r="G292" s="640"/>
      <c r="H292" s="640"/>
      <c r="I292" s="640"/>
      <c r="J292" s="640"/>
      <c r="K292" s="640"/>
      <c r="L292" s="641"/>
      <c r="M292" s="38"/>
    </row>
    <row r="293" spans="1:13" s="11" customFormat="1" x14ac:dyDescent="0.3">
      <c r="A293" s="8"/>
      <c r="B293" s="639"/>
      <c r="C293" s="640"/>
      <c r="D293" s="640"/>
      <c r="E293" s="640"/>
      <c r="F293" s="640"/>
      <c r="G293" s="640"/>
      <c r="H293" s="640"/>
      <c r="I293" s="640"/>
      <c r="J293" s="640"/>
      <c r="K293" s="640"/>
      <c r="L293" s="641"/>
      <c r="M293" s="38"/>
    </row>
    <row r="294" spans="1:13" s="11" customFormat="1" x14ac:dyDescent="0.3">
      <c r="A294" s="8"/>
      <c r="B294" s="639"/>
      <c r="C294" s="640"/>
      <c r="D294" s="640"/>
      <c r="E294" s="640"/>
      <c r="F294" s="640"/>
      <c r="G294" s="640"/>
      <c r="H294" s="640"/>
      <c r="I294" s="640"/>
      <c r="J294" s="640"/>
      <c r="K294" s="640"/>
      <c r="L294" s="641"/>
      <c r="M294" s="38"/>
    </row>
    <row r="295" spans="1:13" s="11" customFormat="1" x14ac:dyDescent="0.3">
      <c r="A295" s="8"/>
      <c r="B295" s="639"/>
      <c r="C295" s="640"/>
      <c r="D295" s="640"/>
      <c r="E295" s="640"/>
      <c r="F295" s="640"/>
      <c r="G295" s="640"/>
      <c r="H295" s="640"/>
      <c r="I295" s="640"/>
      <c r="J295" s="640"/>
      <c r="K295" s="640"/>
      <c r="L295" s="641"/>
      <c r="M295" s="38"/>
    </row>
    <row r="296" spans="1:13" s="11" customFormat="1" x14ac:dyDescent="0.3">
      <c r="A296" s="8"/>
      <c r="B296" s="639"/>
      <c r="C296" s="640"/>
      <c r="D296" s="640"/>
      <c r="E296" s="640"/>
      <c r="F296" s="640"/>
      <c r="G296" s="640"/>
      <c r="H296" s="640"/>
      <c r="I296" s="640"/>
      <c r="J296" s="640"/>
      <c r="K296" s="640"/>
      <c r="L296" s="641"/>
      <c r="M296" s="38"/>
    </row>
    <row r="297" spans="1:13" s="11" customFormat="1" x14ac:dyDescent="0.3">
      <c r="A297" s="8"/>
      <c r="B297" s="639"/>
      <c r="C297" s="640"/>
      <c r="D297" s="640"/>
      <c r="E297" s="640"/>
      <c r="F297" s="640"/>
      <c r="G297" s="640"/>
      <c r="H297" s="640"/>
      <c r="I297" s="640"/>
      <c r="J297" s="640"/>
      <c r="K297" s="640"/>
      <c r="L297" s="641"/>
      <c r="M297" s="38"/>
    </row>
    <row r="298" spans="1:13" s="11" customFormat="1" x14ac:dyDescent="0.3">
      <c r="A298" s="8"/>
      <c r="B298" s="639"/>
      <c r="C298" s="640"/>
      <c r="D298" s="640"/>
      <c r="E298" s="640"/>
      <c r="F298" s="640"/>
      <c r="G298" s="640"/>
      <c r="H298" s="640"/>
      <c r="I298" s="640"/>
      <c r="J298" s="640"/>
      <c r="K298" s="640"/>
      <c r="L298" s="641"/>
      <c r="M298" s="38"/>
    </row>
    <row r="299" spans="1:13" s="38" customFormat="1" x14ac:dyDescent="0.3">
      <c r="A299" s="49"/>
      <c r="B299" s="50"/>
      <c r="C299" s="51"/>
      <c r="D299" s="51"/>
      <c r="E299" s="51"/>
      <c r="F299" s="51"/>
      <c r="G299" s="51"/>
      <c r="H299" s="51"/>
      <c r="I299" s="51"/>
      <c r="J299" s="51"/>
      <c r="K299" s="51"/>
      <c r="L299" s="52"/>
    </row>
  </sheetData>
  <sheetProtection algorithmName="SHA-512" hashValue="4Pcrnr9tbikB1dDMOPBRV+naE52vjqOv86tIc5vdjRQ8Z4Jc5pvQplcGiFlNd9ucU4/d66EkzvkomSwVAcbXUw==" saltValue="SOfUUCo05K/kIgnwt8TGbw==" spinCount="100000" sheet="1" objects="1" scenarios="1" selectLockedCells="1"/>
  <mergeCells count="244">
    <mergeCell ref="F262:H262"/>
    <mergeCell ref="F261:H261"/>
    <mergeCell ref="B85:C87"/>
    <mergeCell ref="D85:F85"/>
    <mergeCell ref="D86:F86"/>
    <mergeCell ref="D87:F87"/>
    <mergeCell ref="B75:C77"/>
    <mergeCell ref="D75:F75"/>
    <mergeCell ref="D76:F76"/>
    <mergeCell ref="D77:F77"/>
    <mergeCell ref="B78:K78"/>
    <mergeCell ref="B79:C81"/>
    <mergeCell ref="D79:F79"/>
    <mergeCell ref="D80:F80"/>
    <mergeCell ref="D81:F81"/>
    <mergeCell ref="B69:C71"/>
    <mergeCell ref="D69:F69"/>
    <mergeCell ref="D70:F70"/>
    <mergeCell ref="D71:F71"/>
    <mergeCell ref="B74:K74"/>
    <mergeCell ref="B82:C84"/>
    <mergeCell ref="D82:F82"/>
    <mergeCell ref="D83:F83"/>
    <mergeCell ref="D84:F84"/>
    <mergeCell ref="B280:L281"/>
    <mergeCell ref="D284:E284"/>
    <mergeCell ref="B127:F127"/>
    <mergeCell ref="B126:F126"/>
    <mergeCell ref="B125:F125"/>
    <mergeCell ref="B128:F128"/>
    <mergeCell ref="B129:F129"/>
    <mergeCell ref="B130:F130"/>
    <mergeCell ref="B131:F131"/>
    <mergeCell ref="B132:F132"/>
    <mergeCell ref="B185:F185"/>
    <mergeCell ref="B186:F186"/>
    <mergeCell ref="B187:F187"/>
    <mergeCell ref="B188:F188"/>
    <mergeCell ref="B189:F189"/>
    <mergeCell ref="B190:F190"/>
    <mergeCell ref="B191:F191"/>
    <mergeCell ref="B192:F192"/>
    <mergeCell ref="B246:F246"/>
    <mergeCell ref="B247:F247"/>
    <mergeCell ref="B248:F248"/>
    <mergeCell ref="B249:F249"/>
    <mergeCell ref="B250:F250"/>
    <mergeCell ref="B251:F251"/>
    <mergeCell ref="B214:D214"/>
    <mergeCell ref="B220:D220"/>
    <mergeCell ref="B262:B264"/>
    <mergeCell ref="B270:L270"/>
    <mergeCell ref="B256:L256"/>
    <mergeCell ref="B236:D236"/>
    <mergeCell ref="B229:D229"/>
    <mergeCell ref="B205:D205"/>
    <mergeCell ref="B273:C273"/>
    <mergeCell ref="C263:E263"/>
    <mergeCell ref="B241:D241"/>
    <mergeCell ref="C264:E264"/>
    <mergeCell ref="B267:L267"/>
    <mergeCell ref="B206:D206"/>
    <mergeCell ref="B211:D211"/>
    <mergeCell ref="B216:D216"/>
    <mergeCell ref="B221:D221"/>
    <mergeCell ref="B215:D215"/>
    <mergeCell ref="B219:D219"/>
    <mergeCell ref="B209:D209"/>
    <mergeCell ref="F264:H264"/>
    <mergeCell ref="F263:H263"/>
    <mergeCell ref="B286:L286"/>
    <mergeCell ref="B291:L298"/>
    <mergeCell ref="B201:D201"/>
    <mergeCell ref="B202:L203"/>
    <mergeCell ref="B207:L208"/>
    <mergeCell ref="B212:L213"/>
    <mergeCell ref="B217:L218"/>
    <mergeCell ref="B222:L223"/>
    <mergeCell ref="B227:L228"/>
    <mergeCell ref="B232:L233"/>
    <mergeCell ref="B237:L238"/>
    <mergeCell ref="C262:E262"/>
    <mergeCell ref="B259:L259"/>
    <mergeCell ref="B274:C274"/>
    <mergeCell ref="B243:L244"/>
    <mergeCell ref="B224:D224"/>
    <mergeCell ref="B225:D225"/>
    <mergeCell ref="B257:L257"/>
    <mergeCell ref="B234:D234"/>
    <mergeCell ref="B235:D235"/>
    <mergeCell ref="B268:L268"/>
    <mergeCell ref="B204:D204"/>
    <mergeCell ref="B25:F25"/>
    <mergeCell ref="B288:L289"/>
    <mergeCell ref="B96:D96"/>
    <mergeCell ref="B140:D140"/>
    <mergeCell ref="B141:L142"/>
    <mergeCell ref="B146:L147"/>
    <mergeCell ref="B151:L152"/>
    <mergeCell ref="B156:L157"/>
    <mergeCell ref="B135:L135"/>
    <mergeCell ref="B122:L123"/>
    <mergeCell ref="B114:D114"/>
    <mergeCell ref="B143:D143"/>
    <mergeCell ref="B115:D115"/>
    <mergeCell ref="B116:D116"/>
    <mergeCell ref="B97:L97"/>
    <mergeCell ref="B101:L101"/>
    <mergeCell ref="B105:L105"/>
    <mergeCell ref="B109:L109"/>
    <mergeCell ref="B113:L113"/>
    <mergeCell ref="B102:D102"/>
    <mergeCell ref="B103:D103"/>
    <mergeCell ref="B252:F252"/>
    <mergeCell ref="B253:F253"/>
    <mergeCell ref="B230:D230"/>
    <mergeCell ref="B94:L94"/>
    <mergeCell ref="B104:D104"/>
    <mergeCell ref="B4:L4"/>
    <mergeCell ref="B5:L5"/>
    <mergeCell ref="B6:L6"/>
    <mergeCell ref="B11:L11"/>
    <mergeCell ref="B26:K26"/>
    <mergeCell ref="B30:K30"/>
    <mergeCell ref="D27:F27"/>
    <mergeCell ref="D28:F28"/>
    <mergeCell ref="D29:F29"/>
    <mergeCell ref="G22:K22"/>
    <mergeCell ref="B22:F22"/>
    <mergeCell ref="B8:L8"/>
    <mergeCell ref="B9:L9"/>
    <mergeCell ref="B10:L10"/>
    <mergeCell ref="B12:L12"/>
    <mergeCell ref="B14:L14"/>
    <mergeCell ref="B15:L15"/>
    <mergeCell ref="B13:L13"/>
    <mergeCell ref="B19:L19"/>
    <mergeCell ref="B20:L20"/>
    <mergeCell ref="B16:L16"/>
    <mergeCell ref="B17:L17"/>
    <mergeCell ref="B98:D98"/>
    <mergeCell ref="B99:D99"/>
    <mergeCell ref="B100:D100"/>
    <mergeCell ref="B108:D108"/>
    <mergeCell ref="B110:D110"/>
    <mergeCell ref="B111:D111"/>
    <mergeCell ref="B112:D112"/>
    <mergeCell ref="B145:D145"/>
    <mergeCell ref="B148:D148"/>
    <mergeCell ref="B136:L136"/>
    <mergeCell ref="B178:D178"/>
    <mergeCell ref="B179:D179"/>
    <mergeCell ref="B180:D180"/>
    <mergeCell ref="B198:L198"/>
    <mergeCell ref="B182:L183"/>
    <mergeCell ref="B199:L199"/>
    <mergeCell ref="B210:D210"/>
    <mergeCell ref="B106:D106"/>
    <mergeCell ref="B42:K42"/>
    <mergeCell ref="B43:C45"/>
    <mergeCell ref="D43:F43"/>
    <mergeCell ref="D44:F44"/>
    <mergeCell ref="D45:F45"/>
    <mergeCell ref="B46:K46"/>
    <mergeCell ref="B47:C49"/>
    <mergeCell ref="D47:F47"/>
    <mergeCell ref="D48:F48"/>
    <mergeCell ref="D49:F49"/>
    <mergeCell ref="B50:C52"/>
    <mergeCell ref="D50:F50"/>
    <mergeCell ref="D51:F51"/>
    <mergeCell ref="D52:F52"/>
    <mergeCell ref="B53:C55"/>
    <mergeCell ref="D53:F53"/>
    <mergeCell ref="D54:F54"/>
    <mergeCell ref="D55:F55"/>
    <mergeCell ref="B58:K58"/>
    <mergeCell ref="B59:C61"/>
    <mergeCell ref="B90:L90"/>
    <mergeCell ref="B91:L91"/>
    <mergeCell ref="B93:L93"/>
    <mergeCell ref="B37:C39"/>
    <mergeCell ref="D37:F37"/>
    <mergeCell ref="D39:F39"/>
    <mergeCell ref="B41:F41"/>
    <mergeCell ref="B57:F57"/>
    <mergeCell ref="D59:F59"/>
    <mergeCell ref="D60:F60"/>
    <mergeCell ref="D61:F61"/>
    <mergeCell ref="B62:K62"/>
    <mergeCell ref="B63:C65"/>
    <mergeCell ref="D63:F63"/>
    <mergeCell ref="D64:F64"/>
    <mergeCell ref="D65:F65"/>
    <mergeCell ref="B66:C68"/>
    <mergeCell ref="D66:F66"/>
    <mergeCell ref="D67:F67"/>
    <mergeCell ref="D68:F68"/>
    <mergeCell ref="B27:C29"/>
    <mergeCell ref="D33:F33"/>
    <mergeCell ref="D34:F34"/>
    <mergeCell ref="D35:F35"/>
    <mergeCell ref="B31:C33"/>
    <mergeCell ref="D31:F31"/>
    <mergeCell ref="D32:F32"/>
    <mergeCell ref="D38:F38"/>
    <mergeCell ref="D36:F36"/>
    <mergeCell ref="B34:C36"/>
    <mergeCell ref="B168:D168"/>
    <mergeCell ref="B169:D169"/>
    <mergeCell ref="B107:D107"/>
    <mergeCell ref="B170:D170"/>
    <mergeCell ref="B173:D173"/>
    <mergeCell ref="B174:D174"/>
    <mergeCell ref="B166:L167"/>
    <mergeCell ref="B171:L172"/>
    <mergeCell ref="B117:L117"/>
    <mergeCell ref="B118:D118"/>
    <mergeCell ref="B119:D119"/>
    <mergeCell ref="B120:D120"/>
    <mergeCell ref="B277:C277"/>
    <mergeCell ref="B278:C278"/>
    <mergeCell ref="B138:L138"/>
    <mergeCell ref="B144:D144"/>
    <mergeCell ref="B149:D149"/>
    <mergeCell ref="B150:D150"/>
    <mergeCell ref="B153:D153"/>
    <mergeCell ref="B154:D154"/>
    <mergeCell ref="B155:D155"/>
    <mergeCell ref="B239:D239"/>
    <mergeCell ref="B240:D240"/>
    <mergeCell ref="B226:D226"/>
    <mergeCell ref="B196:L196"/>
    <mergeCell ref="B231:D231"/>
    <mergeCell ref="B161:L162"/>
    <mergeCell ref="B176:L177"/>
    <mergeCell ref="B195:L195"/>
    <mergeCell ref="B158:D158"/>
    <mergeCell ref="B159:D159"/>
    <mergeCell ref="B160:D160"/>
    <mergeCell ref="B163:D163"/>
    <mergeCell ref="B175:D175"/>
    <mergeCell ref="B164:D164"/>
    <mergeCell ref="B165:D165"/>
  </mergeCells>
  <conditionalFormatting sqref="F284:G284">
    <cfRule type="cellIs" dxfId="9" priority="1" operator="equal">
      <formula>"Error"</formula>
    </cfRule>
  </conditionalFormatting>
  <conditionalFormatting sqref="G126:I128 G130:I132">
    <cfRule type="cellIs" dxfId="8" priority="5" operator="equal">
      <formula>"Error"</formula>
    </cfRule>
  </conditionalFormatting>
  <conditionalFormatting sqref="G186:I188 G190:I192">
    <cfRule type="cellIs" dxfId="7" priority="4" operator="equal">
      <formula>"Error"</formula>
    </cfRule>
  </conditionalFormatting>
  <conditionalFormatting sqref="G247:I249">
    <cfRule type="cellIs" dxfId="6" priority="2" operator="equal">
      <formula>"Error"</formula>
    </cfRule>
  </conditionalFormatting>
  <conditionalFormatting sqref="G251:I253">
    <cfRule type="cellIs" dxfId="5" priority="3"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7CE81191-6855-4838-B5C5-D1E1C9A6472E}">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91" xr:uid="{B904300F-099B-4E7C-BDEC-96D87EC74B17}">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95 E226:L226 F264 E108:L108 F284:G284 E165:L165 G190:I192 G36:K39 E100:L100 G29:K29 E104:L104 E170:L170 E112:L112 E241:L241 E145:L145 E150:L150 E155:L155 E160:L160 E231:L231 E175:L175 E180:L180 E206:L206 E211:L211 E216:L216 E221:L221 E236:L236 G33:K33 G186:I188 G126:I128 G130:I132 G247:I249 G251:I253 G45:K45 G52:K55 G49:K49 G68:K71 G61:K61 G84:K87 G65:K65 G77:K77 G81:K81 E116:L116 E120:L120" xr:uid="{B203C37C-B064-4E0C-9018-0B337FF1AFF2}">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82:K83 I277:I278 E239:L240 E234:L235 E229:L230 E224:L225 E219:L220 E214:L215 E209:L210 E204:L205 E178:L179 E173:L174 E168:L169 E163:L164 E158:L159 E153:L154 E148:L149 E143:L144 E114:L115 E118:L119 E106:L107 E102:L103 E98:L99 G27:K28 G31:K32 G34:K35 G43:K44 G47:K48 G50:K51 G59:K60 G63:K64 G66:K67 G75:K76 G79:K80 E110:L111 E273:I274 E277:E278 G277:G278 F262:F263" xr:uid="{830880E6-0E00-4F53-93A3-FED4FC9F9070}">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88" min="1" max="11" man="1"/>
    <brk id="133" min="1" max="11" man="1"/>
    <brk id="193" min="1" max="11" man="1"/>
    <brk id="254" min="1" max="11" man="1"/>
  </row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FCD36-4A87-45B4-B647-3A9928B2DF37}">
  <sheetPr codeName="Sheet10">
    <tabColor rgb="FF92D050"/>
    <pageSetUpPr fitToPage="1"/>
  </sheetPr>
  <dimension ref="A1:S298"/>
  <sheetViews>
    <sheetView showGridLines="0" zoomScaleNormal="100" workbookViewId="0">
      <selection activeCell="G20" sqref="G20:G21"/>
    </sheetView>
  </sheetViews>
  <sheetFormatPr defaultColWidth="9.44140625" defaultRowHeight="14.4" x14ac:dyDescent="0.3"/>
  <cols>
    <col min="1" max="1" width="1.5546875" style="7" customWidth="1"/>
    <col min="2" max="12" width="14.5546875" style="1" customWidth="1"/>
    <col min="13" max="13" width="6.44140625" style="9" customWidth="1"/>
    <col min="14" max="14" width="9.44140625" style="10" customWidth="1"/>
    <col min="15" max="15" width="10.5546875" style="10" hidden="1" customWidth="1"/>
    <col min="16" max="16" width="8.5546875" style="10" hidden="1" customWidth="1"/>
    <col min="17" max="18" width="9.44140625" style="10" customWidth="1"/>
    <col min="19" max="16384" width="9.44140625" style="10"/>
  </cols>
  <sheetData>
    <row r="1" spans="1:16" x14ac:dyDescent="0.3">
      <c r="O1" s="10" t="s">
        <v>481</v>
      </c>
      <c r="P1" s="10" t="s">
        <v>481</v>
      </c>
    </row>
    <row r="2" spans="1:16" x14ac:dyDescent="0.3">
      <c r="B2" s="12" t="str">
        <f>Pro!B2</f>
        <v>PROTÉGÉ</v>
      </c>
      <c r="C2" s="12"/>
      <c r="D2" s="12"/>
      <c r="O2" s="197" t="s">
        <v>93</v>
      </c>
      <c r="P2" s="197" t="s">
        <v>109</v>
      </c>
    </row>
    <row r="3" spans="1:16" x14ac:dyDescent="0.3">
      <c r="B3" s="13"/>
      <c r="C3" s="13"/>
      <c r="D3" s="13"/>
      <c r="O3" s="2"/>
      <c r="P3" s="2"/>
    </row>
    <row r="4" spans="1:16" s="2" customFormat="1" x14ac:dyDescent="0.3">
      <c r="A4" s="33"/>
      <c r="B4" s="588" t="str">
        <f>Info!B4</f>
        <v>QUESTIONNAIRE À L'INTENTION DES IMPORTATEURS</v>
      </c>
      <c r="C4" s="589"/>
      <c r="D4" s="589"/>
      <c r="E4" s="589"/>
      <c r="F4" s="589"/>
      <c r="G4" s="589"/>
      <c r="H4" s="589"/>
      <c r="I4" s="589"/>
      <c r="J4" s="589"/>
      <c r="K4" s="589"/>
      <c r="L4" s="590"/>
      <c r="M4" s="25"/>
      <c r="N4" s="25"/>
      <c r="O4" s="19"/>
      <c r="P4" s="19"/>
    </row>
    <row r="5" spans="1:16" s="2" customFormat="1" x14ac:dyDescent="0.3">
      <c r="A5" s="33"/>
      <c r="B5" s="630" t="str">
        <f>Info!B5</f>
        <v>NQ-2026-002</v>
      </c>
      <c r="C5" s="631"/>
      <c r="D5" s="631"/>
      <c r="E5" s="631"/>
      <c r="F5" s="631"/>
      <c r="G5" s="631"/>
      <c r="H5" s="631"/>
      <c r="I5" s="631"/>
      <c r="J5" s="631"/>
      <c r="K5" s="631"/>
      <c r="L5" s="632"/>
      <c r="M5" s="25"/>
      <c r="N5" s="25"/>
      <c r="O5" s="19"/>
      <c r="P5" s="19"/>
    </row>
    <row r="6" spans="1:16" s="6" customFormat="1" x14ac:dyDescent="0.3">
      <c r="A6" s="33"/>
      <c r="B6" s="630" t="str">
        <f>Info!B6</f>
        <v>CORPS DE BROYAGE FORGÉS</v>
      </c>
      <c r="C6" s="631"/>
      <c r="D6" s="631"/>
      <c r="E6" s="631"/>
      <c r="F6" s="631"/>
      <c r="G6" s="631"/>
      <c r="H6" s="631"/>
      <c r="I6" s="631"/>
      <c r="J6" s="631"/>
      <c r="K6" s="631"/>
      <c r="L6" s="632"/>
      <c r="M6" s="19"/>
      <c r="N6" s="19"/>
      <c r="O6" s="15"/>
      <c r="P6" s="15"/>
    </row>
    <row r="7" spans="1:16" s="6" customFormat="1" x14ac:dyDescent="0.3">
      <c r="A7" s="33"/>
      <c r="B7" s="161"/>
      <c r="C7" s="162"/>
      <c r="D7" s="162"/>
      <c r="E7" s="162"/>
      <c r="F7" s="162"/>
      <c r="G7" s="162"/>
      <c r="H7" s="162"/>
      <c r="I7" s="162"/>
      <c r="J7" s="162"/>
      <c r="K7" s="162"/>
      <c r="L7" s="163"/>
      <c r="M7" s="19"/>
      <c r="N7" s="19"/>
      <c r="O7" s="20"/>
    </row>
    <row r="8" spans="1:16" s="6" customFormat="1" x14ac:dyDescent="0.3">
      <c r="A8" s="33"/>
      <c r="B8" s="633" t="str">
        <f>Public!B8</f>
        <v>Les marchandises dans les questions suivantes font référence aux marchandises comme définies dans la description du produit de l'onglet Intro.</v>
      </c>
      <c r="C8" s="634"/>
      <c r="D8" s="634"/>
      <c r="E8" s="634"/>
      <c r="F8" s="634"/>
      <c r="G8" s="634"/>
      <c r="H8" s="634"/>
      <c r="I8" s="634"/>
      <c r="J8" s="634"/>
      <c r="K8" s="634"/>
      <c r="L8" s="635"/>
      <c r="M8" s="19"/>
      <c r="N8" s="19"/>
      <c r="O8" s="15"/>
      <c r="P8" s="15"/>
    </row>
    <row r="9" spans="1:16" s="6" customFormat="1" x14ac:dyDescent="0.3">
      <c r="A9" s="33"/>
      <c r="B9" s="633" t="str">
        <f>Public!B9</f>
        <v>Des informations sur le produit et un glossaire de termes sont disponibles dans l'onglet Info.</v>
      </c>
      <c r="C9" s="634"/>
      <c r="D9" s="634"/>
      <c r="E9" s="634"/>
      <c r="F9" s="634"/>
      <c r="G9" s="634"/>
      <c r="H9" s="634"/>
      <c r="I9" s="634"/>
      <c r="J9" s="634"/>
      <c r="K9" s="634"/>
      <c r="L9" s="635"/>
      <c r="M9" s="19"/>
      <c r="N9" s="19"/>
      <c r="O9" s="15"/>
    </row>
    <row r="10" spans="1:16" s="6" customFormat="1" x14ac:dyDescent="0.3">
      <c r="A10" s="33"/>
      <c r="B10" s="633" t="str">
        <f>Pro!B10</f>
        <v xml:space="preserve">Utilisez l'onglet AddPro si vous avez besoin de plus d'espace.
</v>
      </c>
      <c r="C10" s="634"/>
      <c r="D10" s="634"/>
      <c r="E10" s="634"/>
      <c r="F10" s="634"/>
      <c r="G10" s="634"/>
      <c r="H10" s="634"/>
      <c r="I10" s="634"/>
      <c r="J10" s="634"/>
      <c r="K10" s="634"/>
      <c r="L10" s="635"/>
      <c r="M10" s="19"/>
      <c r="N10" s="19"/>
      <c r="O10" s="15"/>
      <c r="P10" s="15"/>
    </row>
    <row r="11" spans="1:16" s="6" customFormat="1" x14ac:dyDescent="0.3">
      <c r="A11" s="33"/>
      <c r="B11" s="633"/>
      <c r="C11" s="634"/>
      <c r="D11" s="634"/>
      <c r="E11" s="634"/>
      <c r="F11" s="634"/>
      <c r="G11" s="634"/>
      <c r="H11" s="634"/>
      <c r="I11" s="634"/>
      <c r="J11" s="634"/>
      <c r="K11" s="634"/>
      <c r="L11" s="635"/>
      <c r="M11" s="19"/>
      <c r="N11" s="19"/>
      <c r="O11" s="15"/>
      <c r="P11" s="15"/>
    </row>
    <row r="12" spans="1:16" s="6" customFormat="1" x14ac:dyDescent="0.3">
      <c r="A12" s="33"/>
      <c r="B12" s="633" t="str">
        <f>Pro!B12</f>
        <v>Pour les questions de cet onglet, notez ce qui suit :</v>
      </c>
      <c r="C12" s="634"/>
      <c r="D12" s="634"/>
      <c r="E12" s="634"/>
      <c r="F12" s="634"/>
      <c r="G12" s="634"/>
      <c r="H12" s="634"/>
      <c r="I12" s="634"/>
      <c r="J12" s="634"/>
      <c r="K12" s="634"/>
      <c r="L12" s="635"/>
      <c r="M12" s="19"/>
      <c r="N12" s="19"/>
      <c r="O12" s="15"/>
      <c r="P12" s="15"/>
    </row>
    <row r="13" spans="1:16" s="6" customFormat="1" x14ac:dyDescent="0.3">
      <c r="A13" s="33"/>
      <c r="B13" s="725" t="str">
        <f>Pro!B13</f>
        <v xml:space="preserve">• Veuillez indiquer seulement les ventes effectuées à partir des importations de votre entreprise. Les ventes de marchandises achetées auprès de producteurs canadiens doivent être exclues. </v>
      </c>
      <c r="C13" s="726"/>
      <c r="D13" s="726"/>
      <c r="E13" s="726"/>
      <c r="F13" s="726"/>
      <c r="G13" s="726"/>
      <c r="H13" s="726"/>
      <c r="I13" s="726"/>
      <c r="J13" s="726"/>
      <c r="K13" s="726"/>
      <c r="L13" s="727"/>
      <c r="M13" s="19"/>
      <c r="N13" s="19"/>
      <c r="O13" s="15"/>
      <c r="P13" s="15"/>
    </row>
    <row r="14" spans="1:16" s="6" customFormat="1" x14ac:dyDescent="0.3">
      <c r="A14" s="33"/>
      <c r="B14" s="633" t="str">
        <f>Pro!B14</f>
        <v>• Déclarez toutes les ventes aux entreprises associées canadiennes et étrangères.</v>
      </c>
      <c r="C14" s="634"/>
      <c r="D14" s="634"/>
      <c r="E14" s="634"/>
      <c r="F14" s="634"/>
      <c r="G14" s="634"/>
      <c r="H14" s="634"/>
      <c r="I14" s="634"/>
      <c r="J14" s="634"/>
      <c r="K14" s="634"/>
      <c r="L14" s="635"/>
      <c r="M14" s="19"/>
      <c r="N14" s="19"/>
      <c r="O14" s="15"/>
      <c r="P14" s="15"/>
    </row>
    <row r="15" spans="1:16" s="6" customFormat="1" x14ac:dyDescent="0.3">
      <c r="A15" s="33"/>
      <c r="B15" s="633" t="str">
        <f>Pro!B15</f>
        <v>• Déclarez toutes les ventes à compter de la date de l’expédition au client ou à son entrepôt.</v>
      </c>
      <c r="C15" s="634"/>
      <c r="D15" s="634"/>
      <c r="E15" s="634"/>
      <c r="F15" s="634"/>
      <c r="G15" s="634"/>
      <c r="H15" s="634"/>
      <c r="I15" s="634"/>
      <c r="J15" s="634"/>
      <c r="K15" s="634"/>
      <c r="L15" s="635"/>
      <c r="M15" s="19"/>
      <c r="N15" s="19"/>
      <c r="O15" s="15"/>
      <c r="P15" s="15"/>
    </row>
    <row r="16" spans="1:16" s="6" customFormat="1" x14ac:dyDescent="0.3">
      <c r="A16" s="33"/>
      <c r="B16" s="633" t="str">
        <f>Pro!B16</f>
        <v>• Déclarez toutes les valeurs en dollars canadiens.</v>
      </c>
      <c r="C16" s="634"/>
      <c r="D16" s="634"/>
      <c r="E16" s="634"/>
      <c r="F16" s="634"/>
      <c r="G16" s="634"/>
      <c r="H16" s="634"/>
      <c r="I16" s="634"/>
      <c r="J16" s="634"/>
      <c r="K16" s="634"/>
      <c r="L16" s="635"/>
      <c r="M16" s="19"/>
      <c r="N16" s="19"/>
      <c r="O16" s="15"/>
      <c r="P16" s="15"/>
    </row>
    <row r="17" spans="1:16" s="6" customFormat="1" x14ac:dyDescent="0.3">
      <c r="A17" s="33"/>
      <c r="B17" s="636" t="str">
        <f>'Imp-Exp1'!B17</f>
        <v>• Si votre entreprise est un utilisateur final ou un détaillant, elle n’a pas besoin de déclarer ses ventes d’importations ou ses stocks d’importations.</v>
      </c>
      <c r="C17" s="637"/>
      <c r="D17" s="637"/>
      <c r="E17" s="637"/>
      <c r="F17" s="637"/>
      <c r="G17" s="637"/>
      <c r="H17" s="637"/>
      <c r="I17" s="637"/>
      <c r="J17" s="637"/>
      <c r="K17" s="637"/>
      <c r="L17" s="638"/>
      <c r="M17" s="19"/>
      <c r="N17" s="19"/>
      <c r="O17" s="15"/>
      <c r="P17" s="15"/>
    </row>
    <row r="18" spans="1:16" s="6" customFormat="1" x14ac:dyDescent="0.3">
      <c r="A18" s="33"/>
      <c r="B18" s="14"/>
      <c r="C18" s="14"/>
      <c r="D18" s="14"/>
      <c r="E18" s="3"/>
      <c r="F18" s="3"/>
      <c r="G18" s="3"/>
      <c r="H18" s="3"/>
      <c r="I18" s="3"/>
      <c r="J18" s="3"/>
      <c r="K18" s="3"/>
      <c r="L18" s="3"/>
      <c r="O18" s="15"/>
      <c r="P18" s="15"/>
    </row>
    <row r="19" spans="1:16" x14ac:dyDescent="0.3">
      <c r="B19" s="506" t="str">
        <f>IF(Intro!$G$20="English",O19,P19)</f>
        <v>IMPORTATIONS ET VENTES</v>
      </c>
      <c r="C19" s="507"/>
      <c r="D19" s="507"/>
      <c r="E19" s="507"/>
      <c r="F19" s="507"/>
      <c r="G19" s="507"/>
      <c r="H19" s="507"/>
      <c r="I19" s="507"/>
      <c r="J19" s="507"/>
      <c r="K19" s="507"/>
      <c r="L19" s="508"/>
      <c r="M19" s="10"/>
      <c r="O19" s="107" t="s">
        <v>332</v>
      </c>
      <c r="P19" s="107" t="s">
        <v>333</v>
      </c>
    </row>
    <row r="20" spans="1:16" x14ac:dyDescent="0.3">
      <c r="B20" s="647" t="s">
        <v>12</v>
      </c>
      <c r="C20" s="648"/>
      <c r="D20" s="648"/>
      <c r="E20" s="648"/>
      <c r="F20" s="648"/>
      <c r="G20" s="648"/>
      <c r="H20" s="648"/>
      <c r="I20" s="648"/>
      <c r="J20" s="648"/>
      <c r="K20" s="648"/>
      <c r="L20" s="649"/>
      <c r="M20" s="10"/>
    </row>
    <row r="21" spans="1:16" x14ac:dyDescent="0.3">
      <c r="B21" s="16"/>
      <c r="C21" s="35"/>
      <c r="D21" s="35"/>
      <c r="E21" s="36"/>
      <c r="F21" s="36"/>
      <c r="G21" s="36"/>
      <c r="H21" s="36"/>
      <c r="I21" s="36"/>
      <c r="J21" s="36"/>
      <c r="K21" s="36"/>
      <c r="L21" s="17"/>
      <c r="M21" s="10"/>
    </row>
    <row r="22" spans="1:16" ht="15.6" x14ac:dyDescent="0.3">
      <c r="B22" s="578" t="str">
        <f>IF(Intro!$G$20="English",O22,P22)</f>
        <v xml:space="preserve">Indiquez les importations et les ventes de marchandises de votre entreprise de : </v>
      </c>
      <c r="C22" s="579"/>
      <c r="D22" s="579"/>
      <c r="E22" s="579"/>
      <c r="F22" s="579"/>
      <c r="G22" s="803" t="str">
        <f>IF(Intro!$G$20="English",Variables!B49,Variables!C49)</f>
        <v>Autre pays</v>
      </c>
      <c r="H22" s="804"/>
      <c r="I22" s="804"/>
      <c r="J22" s="804"/>
      <c r="K22" s="805"/>
      <c r="L22" s="83"/>
      <c r="M22" s="10"/>
      <c r="O22" s="10" t="s">
        <v>284</v>
      </c>
      <c r="P22" s="10" t="s">
        <v>285</v>
      </c>
    </row>
    <row r="23" spans="1:16" x14ac:dyDescent="0.3">
      <c r="B23" s="247" t="str">
        <f>IF(Intro!$G$20="English",O23,P23)</f>
        <v xml:space="preserve">Autres pays incluent : </v>
      </c>
      <c r="C23" s="97"/>
      <c r="D23" s="806"/>
      <c r="E23" s="807"/>
      <c r="F23" s="807"/>
      <c r="G23" s="807"/>
      <c r="H23" s="807"/>
      <c r="I23" s="807"/>
      <c r="J23" s="807"/>
      <c r="K23" s="808"/>
      <c r="L23" s="71"/>
      <c r="M23" s="10"/>
      <c r="O23" s="10" t="s">
        <v>286</v>
      </c>
      <c r="P23" s="10" t="s">
        <v>287</v>
      </c>
    </row>
    <row r="24" spans="1:16" x14ac:dyDescent="0.3">
      <c r="B24" s="79"/>
      <c r="C24" s="35"/>
      <c r="D24" s="35"/>
      <c r="E24" s="36"/>
      <c r="F24" s="36"/>
      <c r="G24" s="36"/>
      <c r="H24" s="36"/>
      <c r="I24" s="36"/>
      <c r="J24" s="36"/>
      <c r="K24" s="36"/>
      <c r="L24" s="17"/>
      <c r="M24" s="10"/>
      <c r="O24" s="18"/>
    </row>
    <row r="25" spans="1:16" x14ac:dyDescent="0.3">
      <c r="B25" s="796" t="str">
        <f>IF(Intro!G$20="English",O25,P25)</f>
        <v>Forgeage</v>
      </c>
      <c r="C25" s="797"/>
      <c r="D25" s="797"/>
      <c r="E25" s="797"/>
      <c r="F25" s="798"/>
      <c r="G25" s="222">
        <f>Variables!$B$6</f>
        <v>2023</v>
      </c>
      <c r="H25" s="222">
        <f>G25+1</f>
        <v>2024</v>
      </c>
      <c r="I25" s="222">
        <f>H25+1</f>
        <v>2025</v>
      </c>
      <c r="J25" s="222" t="str">
        <f>IF(Intro!$G$20="English",Variables!B9,Variables!C9)</f>
        <v>janv.-mars 2025</v>
      </c>
      <c r="K25" s="222" t="str">
        <f>IF(Intro!$G$20="English",Variables!B10,Variables!C10)</f>
        <v>janv.-mars 2026</v>
      </c>
      <c r="L25" s="71"/>
      <c r="M25" s="10"/>
      <c r="O25" s="18" t="str">
        <f>Variables!B70</f>
        <v>Forged</v>
      </c>
      <c r="P25" s="18" t="str">
        <f>Variables!C70</f>
        <v>Forgeage</v>
      </c>
    </row>
    <row r="26" spans="1:16" s="11" customFormat="1" x14ac:dyDescent="0.3">
      <c r="A26" s="32"/>
      <c r="B26" s="740" t="str">
        <f>IF(Intro!$G$20="English",O26,P26)</f>
        <v>Importations au Canada</v>
      </c>
      <c r="C26" s="741"/>
      <c r="D26" s="741"/>
      <c r="E26" s="741"/>
      <c r="F26" s="741"/>
      <c r="G26" s="741"/>
      <c r="H26" s="741"/>
      <c r="I26" s="741"/>
      <c r="J26" s="741"/>
      <c r="K26" s="741"/>
      <c r="L26" s="71"/>
      <c r="O26" s="26" t="s">
        <v>233</v>
      </c>
      <c r="P26" s="11" t="s">
        <v>234</v>
      </c>
    </row>
    <row r="27" spans="1:16" x14ac:dyDescent="0.3">
      <c r="B27" s="540" t="str">
        <f>IF(Intro!$G$20="English",O27,P27)</f>
        <v>Importations</v>
      </c>
      <c r="C27" s="541"/>
      <c r="D27" s="795" t="str">
        <f>IF(Intro!$G$20="English",Variables!$B$23,Variables!$C$23)</f>
        <v>tonnes</v>
      </c>
      <c r="E27" s="795"/>
      <c r="F27" s="795"/>
      <c r="G27" s="137"/>
      <c r="H27" s="137"/>
      <c r="I27" s="137"/>
      <c r="J27" s="137"/>
      <c r="K27" s="131"/>
      <c r="L27" s="71"/>
      <c r="M27" s="10"/>
      <c r="O27" s="10" t="s">
        <v>91</v>
      </c>
      <c r="P27" s="10" t="s">
        <v>169</v>
      </c>
    </row>
    <row r="28" spans="1:16" x14ac:dyDescent="0.3">
      <c r="B28" s="540"/>
      <c r="C28" s="541"/>
      <c r="D28" s="795" t="str">
        <f>IF(Intro!G$20="English",O28,P28)</f>
        <v>valeur d'achat nette rendue (CAD)</v>
      </c>
      <c r="E28" s="795"/>
      <c r="F28" s="795"/>
      <c r="G28" s="137"/>
      <c r="H28" s="137"/>
      <c r="I28" s="137"/>
      <c r="J28" s="137"/>
      <c r="K28" s="131"/>
      <c r="L28" s="71"/>
      <c r="M28" s="10"/>
      <c r="O28" s="10" t="s">
        <v>342</v>
      </c>
      <c r="P28" s="10" t="s">
        <v>341</v>
      </c>
    </row>
    <row r="29" spans="1:16" x14ac:dyDescent="0.3">
      <c r="B29" s="540"/>
      <c r="C29" s="541"/>
      <c r="D29" s="795" t="str">
        <f>"$ / "&amp;IF(Intro!$G$20="English",Variables!$B$24,Variables!$C$24)</f>
        <v>$ / tonne</v>
      </c>
      <c r="E29" s="795"/>
      <c r="F29" s="795"/>
      <c r="G29" s="289" t="str">
        <f>IF(G27=0,"-",G28/G27)</f>
        <v>-</v>
      </c>
      <c r="H29" s="289" t="str">
        <f>IF(H27=0,"-",H28/H27)</f>
        <v>-</v>
      </c>
      <c r="I29" s="289" t="str">
        <f>IF(I27=0,"-",I28/I27)</f>
        <v>-</v>
      </c>
      <c r="J29" s="289" t="str">
        <f>IF(J27=0,"-",J28/J27)</f>
        <v>-</v>
      </c>
      <c r="K29" s="289" t="str">
        <f>IF(K27=0,"-",K28/K27)</f>
        <v>-</v>
      </c>
      <c r="L29" s="71"/>
      <c r="M29" s="10"/>
    </row>
    <row r="30" spans="1:16" s="11" customFormat="1" x14ac:dyDescent="0.3">
      <c r="A30" s="32"/>
      <c r="B30" s="799" t="str">
        <f>IF(Intro!$G$20="English",O30,P30)</f>
        <v>Ventes au Canada</v>
      </c>
      <c r="C30" s="662"/>
      <c r="D30" s="662"/>
      <c r="E30" s="662"/>
      <c r="F30" s="662"/>
      <c r="G30" s="662"/>
      <c r="H30" s="662"/>
      <c r="I30" s="662"/>
      <c r="J30" s="662"/>
      <c r="K30" s="662"/>
      <c r="L30" s="71"/>
      <c r="O30" s="26" t="s">
        <v>235</v>
      </c>
      <c r="P30" s="11" t="s">
        <v>236</v>
      </c>
    </row>
    <row r="31" spans="1:16" x14ac:dyDescent="0.3">
      <c r="B31" s="540" t="str">
        <f>IF(Intro!$G$20="English",O31,P31)</f>
        <v>Ventes aux utilisateurs finals au Canada</v>
      </c>
      <c r="C31" s="541"/>
      <c r="D31" s="795" t="str">
        <f>D27</f>
        <v>tonnes</v>
      </c>
      <c r="E31" s="795"/>
      <c r="F31" s="795"/>
      <c r="G31" s="137"/>
      <c r="H31" s="137"/>
      <c r="I31" s="137"/>
      <c r="J31" s="137"/>
      <c r="K31" s="131"/>
      <c r="L31" s="71"/>
      <c r="M31" s="10"/>
      <c r="O31" s="10" t="str">
        <f>"Sales to "&amp;Variables!$B$26&amp;" in Canada"</f>
        <v>Sales to end users in Canada</v>
      </c>
      <c r="P31" s="10" t="str">
        <f>"Ventes aux "&amp;Variables!$C$26&amp;" au Canada"</f>
        <v>Ventes aux utilisateurs finals au Canada</v>
      </c>
    </row>
    <row r="32" spans="1:16" x14ac:dyDescent="0.3">
      <c r="B32" s="540"/>
      <c r="C32" s="541"/>
      <c r="D32" s="795" t="str">
        <f>IF(Intro!G$20="English",O32,P32)</f>
        <v>valeur de vente nette rendue (CAD)</v>
      </c>
      <c r="E32" s="795"/>
      <c r="F32" s="795"/>
      <c r="G32" s="137"/>
      <c r="H32" s="137"/>
      <c r="I32" s="137"/>
      <c r="J32" s="137"/>
      <c r="K32" s="131"/>
      <c r="L32" s="71"/>
      <c r="M32" s="10"/>
      <c r="O32" s="10" t="s">
        <v>344</v>
      </c>
      <c r="P32" s="10" t="s">
        <v>343</v>
      </c>
    </row>
    <row r="33" spans="1:16" ht="15" thickBot="1" x14ac:dyDescent="0.35">
      <c r="B33" s="752"/>
      <c r="C33" s="753"/>
      <c r="D33" s="793" t="str">
        <f>D29</f>
        <v>$ / tonne</v>
      </c>
      <c r="E33" s="793"/>
      <c r="F33" s="793"/>
      <c r="G33" s="157" t="str">
        <f>IF(G31=0,"-",G32/G31)</f>
        <v>-</v>
      </c>
      <c r="H33" s="157" t="str">
        <f>IF(H31=0,"-",H32/H31)</f>
        <v>-</v>
      </c>
      <c r="I33" s="157" t="str">
        <f>IF(I31=0,"-",I32/I31)</f>
        <v>-</v>
      </c>
      <c r="J33" s="157" t="str">
        <f t="shared" ref="J33:K33" si="0">IF(J31=0,"-",J32/J31)</f>
        <v>-</v>
      </c>
      <c r="K33" s="157" t="str">
        <f t="shared" si="0"/>
        <v>-</v>
      </c>
      <c r="L33" s="71"/>
      <c r="M33" s="10"/>
    </row>
    <row r="34" spans="1:16" x14ac:dyDescent="0.3">
      <c r="B34" s="754" t="str">
        <f>IF(Intro!$G$20="English",O34,P34)</f>
        <v>Ventes aux autre au Canada</v>
      </c>
      <c r="C34" s="755"/>
      <c r="D34" s="794" t="str">
        <f t="shared" ref="D34:D36" si="1">D31</f>
        <v>tonnes</v>
      </c>
      <c r="E34" s="794"/>
      <c r="F34" s="794"/>
      <c r="G34" s="137"/>
      <c r="H34" s="137"/>
      <c r="I34" s="137"/>
      <c r="J34" s="137"/>
      <c r="K34" s="131"/>
      <c r="L34" s="71"/>
      <c r="M34" s="10"/>
      <c r="O34" s="10" t="str">
        <f>"Sales to "&amp;Variables!$B$27&amp;" in Canada"</f>
        <v>Sales to other in Canada</v>
      </c>
      <c r="P34" s="10" t="str">
        <f>"Ventes aux "&amp;Variables!$C$27&amp;" au Canada"</f>
        <v>Ventes aux autre au Canada</v>
      </c>
    </row>
    <row r="35" spans="1:16" x14ac:dyDescent="0.3">
      <c r="B35" s="540"/>
      <c r="C35" s="541"/>
      <c r="D35" s="795" t="str">
        <f t="shared" si="1"/>
        <v>valeur de vente nette rendue (CAD)</v>
      </c>
      <c r="E35" s="795"/>
      <c r="F35" s="795"/>
      <c r="G35" s="137"/>
      <c r="H35" s="137"/>
      <c r="I35" s="137"/>
      <c r="J35" s="137"/>
      <c r="K35" s="131"/>
      <c r="L35" s="71"/>
      <c r="M35" s="10"/>
    </row>
    <row r="36" spans="1:16" ht="15" thickBot="1" x14ac:dyDescent="0.35">
      <c r="B36" s="752"/>
      <c r="C36" s="753"/>
      <c r="D36" s="793" t="str">
        <f t="shared" si="1"/>
        <v>$ / tonne</v>
      </c>
      <c r="E36" s="793"/>
      <c r="F36" s="793"/>
      <c r="G36" s="289" t="str">
        <f>IF(G34=0,"-",G35/G34)</f>
        <v>-</v>
      </c>
      <c r="H36" s="289" t="str">
        <f>IF(H34=0,"-",H35/H34)</f>
        <v>-</v>
      </c>
      <c r="I36" s="289" t="str">
        <f>IF(I34=0,"-",I35/I34)</f>
        <v>-</v>
      </c>
      <c r="J36" s="289" t="str">
        <f>IF(J34=0,"-",J35/J34)</f>
        <v>-</v>
      </c>
      <c r="K36" s="289" t="str">
        <f>IF(K34=0,"-",K35/K34)</f>
        <v>-</v>
      </c>
      <c r="L36" s="71"/>
      <c r="M36" s="10"/>
    </row>
    <row r="37" spans="1:16" x14ac:dyDescent="0.3">
      <c r="B37" s="607" t="str">
        <f>IF(Intro!$G$20="English",O37,P37)</f>
        <v>Ventes totales au Canada</v>
      </c>
      <c r="C37" s="608"/>
      <c r="D37" s="749" t="str">
        <f>D34</f>
        <v>tonnes</v>
      </c>
      <c r="E37" s="749"/>
      <c r="F37" s="749"/>
      <c r="G37" s="139">
        <f t="shared" ref="G37:K38" si="2">G31+G34</f>
        <v>0</v>
      </c>
      <c r="H37" s="139">
        <f t="shared" si="2"/>
        <v>0</v>
      </c>
      <c r="I37" s="139">
        <f t="shared" si="2"/>
        <v>0</v>
      </c>
      <c r="J37" s="139">
        <f t="shared" si="2"/>
        <v>0</v>
      </c>
      <c r="K37" s="139">
        <f t="shared" si="2"/>
        <v>0</v>
      </c>
      <c r="L37" s="71"/>
      <c r="M37" s="10"/>
      <c r="O37" s="10" t="s">
        <v>345</v>
      </c>
      <c r="P37" s="10" t="s">
        <v>346</v>
      </c>
    </row>
    <row r="38" spans="1:16" x14ac:dyDescent="0.3">
      <c r="B38" s="596"/>
      <c r="C38" s="597"/>
      <c r="D38" s="771" t="str">
        <f>D35</f>
        <v>valeur de vente nette rendue (CAD)</v>
      </c>
      <c r="E38" s="771"/>
      <c r="F38" s="771"/>
      <c r="G38" s="138">
        <f t="shared" si="2"/>
        <v>0</v>
      </c>
      <c r="H38" s="138">
        <f t="shared" si="2"/>
        <v>0</v>
      </c>
      <c r="I38" s="138">
        <f t="shared" si="2"/>
        <v>0</v>
      </c>
      <c r="J38" s="138">
        <f t="shared" si="2"/>
        <v>0</v>
      </c>
      <c r="K38" s="138">
        <f t="shared" si="2"/>
        <v>0</v>
      </c>
      <c r="L38" s="71"/>
      <c r="M38" s="10"/>
    </row>
    <row r="39" spans="1:16" x14ac:dyDescent="0.3">
      <c r="B39" s="596"/>
      <c r="C39" s="597"/>
      <c r="D39" s="771" t="str">
        <f>D36</f>
        <v>$ / tonne</v>
      </c>
      <c r="E39" s="771"/>
      <c r="F39" s="771"/>
      <c r="G39" s="289" t="str">
        <f>IF(G37=0,"-",G38/G37)</f>
        <v>-</v>
      </c>
      <c r="H39" s="289" t="str">
        <f>IF(H37=0,"-",H38/H37)</f>
        <v>-</v>
      </c>
      <c r="I39" s="289" t="str">
        <f>IF(I37=0,"-",I38/I37)</f>
        <v>-</v>
      </c>
      <c r="J39" s="289" t="str">
        <f>IF(J37=0,"-",J38/J37)</f>
        <v>-</v>
      </c>
      <c r="K39" s="289" t="str">
        <f>IF(K37=0,"-",K38/K37)</f>
        <v>-</v>
      </c>
      <c r="L39" s="71"/>
      <c r="M39" s="10"/>
    </row>
    <row r="40" spans="1:16" x14ac:dyDescent="0.3">
      <c r="B40" s="258"/>
      <c r="C40" s="35"/>
      <c r="D40" s="35"/>
      <c r="E40" s="36"/>
      <c r="F40" s="36"/>
      <c r="G40" s="36"/>
      <c r="H40" s="36"/>
      <c r="I40" s="36"/>
      <c r="J40" s="36"/>
      <c r="K40" s="36"/>
      <c r="L40" s="17"/>
      <c r="M40" s="10"/>
      <c r="O40" s="18"/>
    </row>
    <row r="41" spans="1:16" x14ac:dyDescent="0.3">
      <c r="B41" s="796" t="str">
        <f>IF(Intro!G$20="English",O41,P41)</f>
        <v>Estampage</v>
      </c>
      <c r="C41" s="797"/>
      <c r="D41" s="797"/>
      <c r="E41" s="797"/>
      <c r="F41" s="798"/>
      <c r="G41" s="266">
        <f>G25</f>
        <v>2023</v>
      </c>
      <c r="H41" s="266">
        <f>H25</f>
        <v>2024</v>
      </c>
      <c r="I41" s="266">
        <f t="shared" ref="I41:K41" si="3">I25</f>
        <v>2025</v>
      </c>
      <c r="J41" s="266" t="str">
        <f t="shared" si="3"/>
        <v>janv.-mars 2025</v>
      </c>
      <c r="K41" s="266" t="str">
        <f t="shared" si="3"/>
        <v>janv.-mars 2026</v>
      </c>
      <c r="L41" s="71"/>
      <c r="M41" s="10"/>
      <c r="O41" s="18" t="str">
        <f>Variables!B71</f>
        <v>Stamped</v>
      </c>
      <c r="P41" s="18" t="str">
        <f>Variables!C71</f>
        <v>Estampage</v>
      </c>
    </row>
    <row r="42" spans="1:16" s="262" customFormat="1" x14ac:dyDescent="0.3">
      <c r="A42" s="32"/>
      <c r="B42" s="740" t="str">
        <f>IF(Intro!$G$20="English",O42,P42)</f>
        <v>Importations au Canada</v>
      </c>
      <c r="C42" s="741"/>
      <c r="D42" s="741"/>
      <c r="E42" s="741"/>
      <c r="F42" s="741"/>
      <c r="G42" s="741"/>
      <c r="H42" s="741"/>
      <c r="I42" s="741"/>
      <c r="J42" s="741"/>
      <c r="K42" s="741"/>
      <c r="L42" s="71"/>
      <c r="O42" s="26" t="s">
        <v>233</v>
      </c>
      <c r="P42" s="262" t="s">
        <v>234</v>
      </c>
    </row>
    <row r="43" spans="1:16" x14ac:dyDescent="0.3">
      <c r="B43" s="540" t="str">
        <f>IF(Intro!$G$20="English",O43,P43)</f>
        <v>Importations</v>
      </c>
      <c r="C43" s="541"/>
      <c r="D43" s="795" t="str">
        <f>IF(Intro!$G$20="English",Variables!$B$23,Variables!$C$23)</f>
        <v>tonnes</v>
      </c>
      <c r="E43" s="795"/>
      <c r="F43" s="795"/>
      <c r="G43" s="137"/>
      <c r="H43" s="137"/>
      <c r="I43" s="137"/>
      <c r="J43" s="137"/>
      <c r="K43" s="131"/>
      <c r="L43" s="71"/>
      <c r="M43" s="10"/>
      <c r="O43" s="10" t="s">
        <v>91</v>
      </c>
      <c r="P43" s="10" t="s">
        <v>169</v>
      </c>
    </row>
    <row r="44" spans="1:16" x14ac:dyDescent="0.3">
      <c r="B44" s="540"/>
      <c r="C44" s="541"/>
      <c r="D44" s="795" t="str">
        <f>IF(Intro!G$20="English",O44,P44)</f>
        <v>valeur d'achat nette rendue (CAD)</v>
      </c>
      <c r="E44" s="795"/>
      <c r="F44" s="795"/>
      <c r="G44" s="137"/>
      <c r="H44" s="137"/>
      <c r="I44" s="137"/>
      <c r="J44" s="137"/>
      <c r="K44" s="131"/>
      <c r="L44" s="71"/>
      <c r="M44" s="10"/>
      <c r="O44" s="10" t="s">
        <v>342</v>
      </c>
      <c r="P44" s="10" t="s">
        <v>341</v>
      </c>
    </row>
    <row r="45" spans="1:16" x14ac:dyDescent="0.3">
      <c r="B45" s="540"/>
      <c r="C45" s="541"/>
      <c r="D45" s="795" t="str">
        <f>"$ / "&amp;IF(Intro!$G$20="English",Variables!$B$24,Variables!$C$24)</f>
        <v>$ / tonne</v>
      </c>
      <c r="E45" s="795"/>
      <c r="F45" s="795"/>
      <c r="G45" s="289" t="str">
        <f>IF(G43=0,"-",G44/G43)</f>
        <v>-</v>
      </c>
      <c r="H45" s="289" t="str">
        <f>IF(H43=0,"-",H44/H43)</f>
        <v>-</v>
      </c>
      <c r="I45" s="289" t="str">
        <f>IF(I43=0,"-",I44/I43)</f>
        <v>-</v>
      </c>
      <c r="J45" s="289" t="str">
        <f>IF(J43=0,"-",J44/J43)</f>
        <v>-</v>
      </c>
      <c r="K45" s="289" t="str">
        <f>IF(K43=0,"-",K44/K43)</f>
        <v>-</v>
      </c>
      <c r="L45" s="71"/>
      <c r="M45" s="10"/>
    </row>
    <row r="46" spans="1:16" s="262" customFormat="1" x14ac:dyDescent="0.3">
      <c r="A46" s="32"/>
      <c r="B46" s="799" t="str">
        <f>IF(Intro!$G$20="English",O46,P46)</f>
        <v>Ventes au Canada</v>
      </c>
      <c r="C46" s="662"/>
      <c r="D46" s="662"/>
      <c r="E46" s="662"/>
      <c r="F46" s="662"/>
      <c r="G46" s="662"/>
      <c r="H46" s="662"/>
      <c r="I46" s="662"/>
      <c r="J46" s="662"/>
      <c r="K46" s="662"/>
      <c r="L46" s="71"/>
      <c r="O46" s="26" t="s">
        <v>235</v>
      </c>
      <c r="P46" s="262" t="s">
        <v>236</v>
      </c>
    </row>
    <row r="47" spans="1:16" x14ac:dyDescent="0.3">
      <c r="B47" s="540" t="str">
        <f>IF(Intro!$G$20="English",O47,P47)</f>
        <v>Ventes aux utilisateurs finals au Canada</v>
      </c>
      <c r="C47" s="541"/>
      <c r="D47" s="795" t="str">
        <f>D43</f>
        <v>tonnes</v>
      </c>
      <c r="E47" s="795"/>
      <c r="F47" s="795"/>
      <c r="G47" s="137"/>
      <c r="H47" s="137"/>
      <c r="I47" s="137"/>
      <c r="J47" s="137"/>
      <c r="K47" s="131"/>
      <c r="L47" s="71"/>
      <c r="M47" s="10"/>
      <c r="O47" s="10" t="str">
        <f>"Sales to "&amp;Variables!$B$26&amp;" in Canada"</f>
        <v>Sales to end users in Canada</v>
      </c>
      <c r="P47" s="10" t="str">
        <f>"Ventes aux "&amp;Variables!$C$26&amp;" au Canada"</f>
        <v>Ventes aux utilisateurs finals au Canada</v>
      </c>
    </row>
    <row r="48" spans="1:16" x14ac:dyDescent="0.3">
      <c r="B48" s="540"/>
      <c r="C48" s="541"/>
      <c r="D48" s="795" t="str">
        <f>IF(Intro!G$20="English",O48,P48)</f>
        <v>valeur de vente nette rendue (CAD)</v>
      </c>
      <c r="E48" s="795"/>
      <c r="F48" s="795"/>
      <c r="G48" s="137"/>
      <c r="H48" s="137"/>
      <c r="I48" s="137"/>
      <c r="J48" s="137"/>
      <c r="K48" s="131"/>
      <c r="L48" s="71"/>
      <c r="M48" s="10"/>
      <c r="O48" s="10" t="s">
        <v>344</v>
      </c>
      <c r="P48" s="10" t="s">
        <v>343</v>
      </c>
    </row>
    <row r="49" spans="1:16" ht="15" thickBot="1" x14ac:dyDescent="0.35">
      <c r="B49" s="752"/>
      <c r="C49" s="753"/>
      <c r="D49" s="793" t="str">
        <f>D45</f>
        <v>$ / tonne</v>
      </c>
      <c r="E49" s="793"/>
      <c r="F49" s="793"/>
      <c r="G49" s="157" t="str">
        <f>IF(G47=0,"-",G48/G47)</f>
        <v>-</v>
      </c>
      <c r="H49" s="157" t="str">
        <f>IF(H47=0,"-",H48/H47)</f>
        <v>-</v>
      </c>
      <c r="I49" s="157" t="str">
        <f>IF(I47=0,"-",I48/I47)</f>
        <v>-</v>
      </c>
      <c r="J49" s="157" t="str">
        <f t="shared" ref="J49:K49" si="4">IF(J47=0,"-",J48/J47)</f>
        <v>-</v>
      </c>
      <c r="K49" s="157" t="str">
        <f t="shared" si="4"/>
        <v>-</v>
      </c>
      <c r="L49" s="71"/>
      <c r="M49" s="10"/>
    </row>
    <row r="50" spans="1:16" x14ac:dyDescent="0.3">
      <c r="B50" s="754" t="str">
        <f>IF(Intro!$G$20="English",O50,P50)</f>
        <v>Ventes aux autre au Canada</v>
      </c>
      <c r="C50" s="755"/>
      <c r="D50" s="794" t="str">
        <f t="shared" ref="D50:D52" si="5">D47</f>
        <v>tonnes</v>
      </c>
      <c r="E50" s="794"/>
      <c r="F50" s="794"/>
      <c r="G50" s="137"/>
      <c r="H50" s="137"/>
      <c r="I50" s="137"/>
      <c r="J50" s="137"/>
      <c r="K50" s="131"/>
      <c r="L50" s="71"/>
      <c r="M50" s="10"/>
      <c r="O50" s="10" t="str">
        <f>"Sales to "&amp;Variables!$B$27&amp;" in Canada"</f>
        <v>Sales to other in Canada</v>
      </c>
      <c r="P50" s="10" t="str">
        <f>"Ventes aux "&amp;Variables!$C$27&amp;" au Canada"</f>
        <v>Ventes aux autre au Canada</v>
      </c>
    </row>
    <row r="51" spans="1:16" x14ac:dyDescent="0.3">
      <c r="B51" s="540"/>
      <c r="C51" s="541"/>
      <c r="D51" s="795" t="str">
        <f t="shared" si="5"/>
        <v>valeur de vente nette rendue (CAD)</v>
      </c>
      <c r="E51" s="795"/>
      <c r="F51" s="795"/>
      <c r="G51" s="137"/>
      <c r="H51" s="137"/>
      <c r="I51" s="137"/>
      <c r="J51" s="137"/>
      <c r="K51" s="131"/>
      <c r="L51" s="71"/>
      <c r="M51" s="10"/>
    </row>
    <row r="52" spans="1:16" ht="15" thickBot="1" x14ac:dyDescent="0.35">
      <c r="B52" s="752"/>
      <c r="C52" s="753"/>
      <c r="D52" s="793" t="str">
        <f t="shared" si="5"/>
        <v>$ / tonne</v>
      </c>
      <c r="E52" s="793"/>
      <c r="F52" s="793"/>
      <c r="G52" s="289" t="str">
        <f>IF(G50=0,"-",G51/G50)</f>
        <v>-</v>
      </c>
      <c r="H52" s="289" t="str">
        <f>IF(H50=0,"-",H51/H50)</f>
        <v>-</v>
      </c>
      <c r="I52" s="289" t="str">
        <f>IF(I50=0,"-",I51/I50)</f>
        <v>-</v>
      </c>
      <c r="J52" s="289" t="str">
        <f>IF(J50=0,"-",J51/J50)</f>
        <v>-</v>
      </c>
      <c r="K52" s="289" t="str">
        <f>IF(K50=0,"-",K51/K50)</f>
        <v>-</v>
      </c>
      <c r="L52" s="71"/>
      <c r="M52" s="10"/>
    </row>
    <row r="53" spans="1:16" x14ac:dyDescent="0.3">
      <c r="B53" s="607" t="str">
        <f>IF(Intro!$G$20="English",O53,P53)</f>
        <v>Ventes totales au Canada</v>
      </c>
      <c r="C53" s="608"/>
      <c r="D53" s="749" t="str">
        <f>D50</f>
        <v>tonnes</v>
      </c>
      <c r="E53" s="749"/>
      <c r="F53" s="749"/>
      <c r="G53" s="139">
        <f t="shared" ref="G53:K53" si="6">G47+G50</f>
        <v>0</v>
      </c>
      <c r="H53" s="139">
        <f t="shared" si="6"/>
        <v>0</v>
      </c>
      <c r="I53" s="139">
        <f t="shared" si="6"/>
        <v>0</v>
      </c>
      <c r="J53" s="139">
        <f t="shared" si="6"/>
        <v>0</v>
      </c>
      <c r="K53" s="139">
        <f t="shared" si="6"/>
        <v>0</v>
      </c>
      <c r="L53" s="71"/>
      <c r="M53" s="10"/>
      <c r="O53" s="10" t="s">
        <v>345</v>
      </c>
      <c r="P53" s="10" t="s">
        <v>346</v>
      </c>
    </row>
    <row r="54" spans="1:16" x14ac:dyDescent="0.3">
      <c r="B54" s="596"/>
      <c r="C54" s="597"/>
      <c r="D54" s="771" t="str">
        <f>D51</f>
        <v>valeur de vente nette rendue (CAD)</v>
      </c>
      <c r="E54" s="771"/>
      <c r="F54" s="771"/>
      <c r="G54" s="138">
        <f t="shared" ref="G54:K54" si="7">G48+G51</f>
        <v>0</v>
      </c>
      <c r="H54" s="138">
        <f t="shared" si="7"/>
        <v>0</v>
      </c>
      <c r="I54" s="138">
        <f t="shared" si="7"/>
        <v>0</v>
      </c>
      <c r="J54" s="138">
        <f t="shared" si="7"/>
        <v>0</v>
      </c>
      <c r="K54" s="138">
        <f t="shared" si="7"/>
        <v>0</v>
      </c>
      <c r="L54" s="71"/>
      <c r="M54" s="10"/>
    </row>
    <row r="55" spans="1:16" x14ac:dyDescent="0.3">
      <c r="B55" s="596"/>
      <c r="C55" s="597"/>
      <c r="D55" s="771" t="str">
        <f>D52</f>
        <v>$ / tonne</v>
      </c>
      <c r="E55" s="771"/>
      <c r="F55" s="771"/>
      <c r="G55" s="289" t="str">
        <f>IF(G53=0,"-",G54/G53)</f>
        <v>-</v>
      </c>
      <c r="H55" s="289" t="str">
        <f>IF(H53=0,"-",H54/H53)</f>
        <v>-</v>
      </c>
      <c r="I55" s="289" t="str">
        <f>IF(I53=0,"-",I54/I53)</f>
        <v>-</v>
      </c>
      <c r="J55" s="289" t="str">
        <f>IF(J53=0,"-",J54/J53)</f>
        <v>-</v>
      </c>
      <c r="K55" s="289" t="str">
        <f>IF(K53=0,"-",K54/K53)</f>
        <v>-</v>
      </c>
      <c r="L55" s="71"/>
      <c r="M55" s="10"/>
    </row>
    <row r="56" spans="1:16" x14ac:dyDescent="0.3">
      <c r="B56" s="258"/>
      <c r="C56" s="35"/>
      <c r="D56" s="35"/>
      <c r="E56" s="36"/>
      <c r="F56" s="36"/>
      <c r="G56" s="36"/>
      <c r="H56" s="36"/>
      <c r="I56" s="36"/>
      <c r="J56" s="36"/>
      <c r="K56" s="36"/>
      <c r="L56" s="17"/>
      <c r="M56" s="10"/>
      <c r="O56" s="18"/>
    </row>
    <row r="57" spans="1:16" x14ac:dyDescent="0.3">
      <c r="B57" s="796" t="str">
        <f>IF(Intro!G$20="English",O57,P57)</f>
        <v>Non finis (les boulets verts)</v>
      </c>
      <c r="C57" s="797"/>
      <c r="D57" s="797"/>
      <c r="E57" s="797"/>
      <c r="F57" s="798"/>
      <c r="G57" s="266">
        <f>G41</f>
        <v>2023</v>
      </c>
      <c r="H57" s="266">
        <f>H41</f>
        <v>2024</v>
      </c>
      <c r="I57" s="266">
        <f t="shared" ref="I57:K57" si="8">I41</f>
        <v>2025</v>
      </c>
      <c r="J57" s="266" t="str">
        <f t="shared" si="8"/>
        <v>janv.-mars 2025</v>
      </c>
      <c r="K57" s="266" t="str">
        <f t="shared" si="8"/>
        <v>janv.-mars 2026</v>
      </c>
      <c r="L57" s="71"/>
      <c r="M57" s="10"/>
      <c r="O57" s="18" t="str">
        <f>Variables!B72</f>
        <v>Unfinished (Green Balls)</v>
      </c>
      <c r="P57" s="18" t="str">
        <f>Variables!C72</f>
        <v>Non finis (les boulets verts)</v>
      </c>
    </row>
    <row r="58" spans="1:16" s="262" customFormat="1" x14ac:dyDescent="0.3">
      <c r="A58" s="32"/>
      <c r="B58" s="740" t="str">
        <f>IF(Intro!$G$20="English",O58,P58)</f>
        <v>Importations au Canada</v>
      </c>
      <c r="C58" s="741"/>
      <c r="D58" s="741"/>
      <c r="E58" s="741"/>
      <c r="F58" s="741"/>
      <c r="G58" s="741"/>
      <c r="H58" s="741"/>
      <c r="I58" s="741"/>
      <c r="J58" s="741"/>
      <c r="K58" s="741"/>
      <c r="L58" s="71"/>
      <c r="O58" s="26" t="s">
        <v>233</v>
      </c>
      <c r="P58" s="262" t="s">
        <v>234</v>
      </c>
    </row>
    <row r="59" spans="1:16" x14ac:dyDescent="0.3">
      <c r="B59" s="540" t="str">
        <f>IF(Intro!$G$20="English",O59,P59)</f>
        <v>Importations</v>
      </c>
      <c r="C59" s="541"/>
      <c r="D59" s="795" t="str">
        <f>IF(Intro!$G$20="English",Variables!$B$23,Variables!$C$23)</f>
        <v>tonnes</v>
      </c>
      <c r="E59" s="795"/>
      <c r="F59" s="795"/>
      <c r="G59" s="137"/>
      <c r="H59" s="137"/>
      <c r="I59" s="137"/>
      <c r="J59" s="137"/>
      <c r="K59" s="131"/>
      <c r="L59" s="71"/>
      <c r="M59" s="10"/>
      <c r="O59" s="10" t="s">
        <v>91</v>
      </c>
      <c r="P59" s="10" t="s">
        <v>169</v>
      </c>
    </row>
    <row r="60" spans="1:16" x14ac:dyDescent="0.3">
      <c r="B60" s="540"/>
      <c r="C60" s="541"/>
      <c r="D60" s="795" t="str">
        <f>IF(Intro!G$20="English",O60,P60)</f>
        <v>valeur d'achat nette rendue (CAD)</v>
      </c>
      <c r="E60" s="795"/>
      <c r="F60" s="795"/>
      <c r="G60" s="137"/>
      <c r="H60" s="137"/>
      <c r="I60" s="137"/>
      <c r="J60" s="137"/>
      <c r="K60" s="131"/>
      <c r="L60" s="71"/>
      <c r="M60" s="10"/>
      <c r="O60" s="10" t="s">
        <v>342</v>
      </c>
      <c r="P60" s="10" t="s">
        <v>341</v>
      </c>
    </row>
    <row r="61" spans="1:16" x14ac:dyDescent="0.3">
      <c r="B61" s="540"/>
      <c r="C61" s="541"/>
      <c r="D61" s="795" t="str">
        <f>"$ / "&amp;IF(Intro!$G$20="English",Variables!$B$24,Variables!$C$24)</f>
        <v>$ / tonne</v>
      </c>
      <c r="E61" s="795"/>
      <c r="F61" s="795"/>
      <c r="G61" s="289" t="str">
        <f>IF(G59=0,"-",G60/G59)</f>
        <v>-</v>
      </c>
      <c r="H61" s="289" t="str">
        <f>IF(H59=0,"-",H60/H59)</f>
        <v>-</v>
      </c>
      <c r="I61" s="289" t="str">
        <f>IF(I59=0,"-",I60/I59)</f>
        <v>-</v>
      </c>
      <c r="J61" s="289" t="str">
        <f>IF(J59=0,"-",J60/J59)</f>
        <v>-</v>
      </c>
      <c r="K61" s="289" t="str">
        <f>IF(K59=0,"-",K60/K59)</f>
        <v>-</v>
      </c>
      <c r="L61" s="71"/>
      <c r="M61" s="10"/>
    </row>
    <row r="62" spans="1:16" s="262" customFormat="1" x14ac:dyDescent="0.3">
      <c r="A62" s="32"/>
      <c r="B62" s="799" t="str">
        <f>IF(Intro!$G$20="English",O62,P62)</f>
        <v>Ventes au Canada</v>
      </c>
      <c r="C62" s="662"/>
      <c r="D62" s="662"/>
      <c r="E62" s="662"/>
      <c r="F62" s="662"/>
      <c r="G62" s="662"/>
      <c r="H62" s="662"/>
      <c r="I62" s="662"/>
      <c r="J62" s="662"/>
      <c r="K62" s="662"/>
      <c r="L62" s="71"/>
      <c r="O62" s="26" t="s">
        <v>235</v>
      </c>
      <c r="P62" s="262" t="s">
        <v>236</v>
      </c>
    </row>
    <row r="63" spans="1:16" x14ac:dyDescent="0.3">
      <c r="B63" s="540" t="str">
        <f>IF(Intro!$G$20="English",O63,P63)</f>
        <v>Ventes aux utilisateurs finals au Canada</v>
      </c>
      <c r="C63" s="541"/>
      <c r="D63" s="795" t="str">
        <f>D59</f>
        <v>tonnes</v>
      </c>
      <c r="E63" s="795"/>
      <c r="F63" s="795"/>
      <c r="G63" s="137"/>
      <c r="H63" s="137"/>
      <c r="I63" s="137"/>
      <c r="J63" s="137"/>
      <c r="K63" s="131"/>
      <c r="L63" s="71"/>
      <c r="M63" s="10"/>
      <c r="O63" s="10" t="str">
        <f>"Sales to "&amp;Variables!$B$26&amp;" in Canada"</f>
        <v>Sales to end users in Canada</v>
      </c>
      <c r="P63" s="10" t="str">
        <f>"Ventes aux "&amp;Variables!$C$26&amp;" au Canada"</f>
        <v>Ventes aux utilisateurs finals au Canada</v>
      </c>
    </row>
    <row r="64" spans="1:16" x14ac:dyDescent="0.3">
      <c r="B64" s="540"/>
      <c r="C64" s="541"/>
      <c r="D64" s="795" t="str">
        <f>IF(Intro!G$20="English",O64,P64)</f>
        <v>valeur de vente nette rendue (CAD)</v>
      </c>
      <c r="E64" s="795"/>
      <c r="F64" s="795"/>
      <c r="G64" s="137"/>
      <c r="H64" s="137"/>
      <c r="I64" s="137"/>
      <c r="J64" s="137"/>
      <c r="K64" s="131"/>
      <c r="L64" s="71"/>
      <c r="M64" s="10"/>
      <c r="O64" s="10" t="s">
        <v>344</v>
      </c>
      <c r="P64" s="10" t="s">
        <v>343</v>
      </c>
    </row>
    <row r="65" spans="1:16" ht="15" thickBot="1" x14ac:dyDescent="0.35">
      <c r="B65" s="752"/>
      <c r="C65" s="753"/>
      <c r="D65" s="793" t="str">
        <f>D61</f>
        <v>$ / tonne</v>
      </c>
      <c r="E65" s="793"/>
      <c r="F65" s="793"/>
      <c r="G65" s="289" t="str">
        <f>IF(G63=0,"-",G64/G63)</f>
        <v>-</v>
      </c>
      <c r="H65" s="289" t="str">
        <f>IF(H63=0,"-",H64/H63)</f>
        <v>-</v>
      </c>
      <c r="I65" s="289" t="str">
        <f>IF(I63=0,"-",I64/I63)</f>
        <v>-</v>
      </c>
      <c r="J65" s="289" t="str">
        <f>IF(J63=0,"-",J64/J63)</f>
        <v>-</v>
      </c>
      <c r="K65" s="289" t="str">
        <f>IF(K63=0,"-",K64/K63)</f>
        <v>-</v>
      </c>
      <c r="L65" s="71"/>
      <c r="M65" s="10"/>
    </row>
    <row r="66" spans="1:16" x14ac:dyDescent="0.3">
      <c r="B66" s="754" t="str">
        <f>IF(Intro!$G$20="English",O66,P66)</f>
        <v>Ventes aux autre au Canada</v>
      </c>
      <c r="C66" s="755"/>
      <c r="D66" s="794" t="str">
        <f t="shared" ref="D66:D68" si="9">D63</f>
        <v>tonnes</v>
      </c>
      <c r="E66" s="794"/>
      <c r="F66" s="794"/>
      <c r="G66" s="137"/>
      <c r="H66" s="137"/>
      <c r="I66" s="137"/>
      <c r="J66" s="137"/>
      <c r="K66" s="131"/>
      <c r="L66" s="71"/>
      <c r="M66" s="10"/>
      <c r="O66" s="10" t="str">
        <f>"Sales to "&amp;Variables!$B$27&amp;" in Canada"</f>
        <v>Sales to other in Canada</v>
      </c>
      <c r="P66" s="10" t="str">
        <f>"Ventes aux "&amp;Variables!$C$27&amp;" au Canada"</f>
        <v>Ventes aux autre au Canada</v>
      </c>
    </row>
    <row r="67" spans="1:16" x14ac:dyDescent="0.3">
      <c r="B67" s="540"/>
      <c r="C67" s="541"/>
      <c r="D67" s="795" t="str">
        <f t="shared" si="9"/>
        <v>valeur de vente nette rendue (CAD)</v>
      </c>
      <c r="E67" s="795"/>
      <c r="F67" s="795"/>
      <c r="G67" s="137"/>
      <c r="H67" s="137"/>
      <c r="I67" s="137"/>
      <c r="J67" s="137"/>
      <c r="K67" s="131"/>
      <c r="L67" s="71"/>
      <c r="M67" s="10"/>
    </row>
    <row r="68" spans="1:16" ht="15" thickBot="1" x14ac:dyDescent="0.35">
      <c r="B68" s="752"/>
      <c r="C68" s="753"/>
      <c r="D68" s="793" t="str">
        <f t="shared" si="9"/>
        <v>$ / tonne</v>
      </c>
      <c r="E68" s="793"/>
      <c r="F68" s="793"/>
      <c r="G68" s="289" t="str">
        <f>IF(G66=0,"-",G67/G66)</f>
        <v>-</v>
      </c>
      <c r="H68" s="289" t="str">
        <f>IF(H66=0,"-",H67/H66)</f>
        <v>-</v>
      </c>
      <c r="I68" s="289" t="str">
        <f>IF(I66=0,"-",I67/I66)</f>
        <v>-</v>
      </c>
      <c r="J68" s="289" t="str">
        <f>IF(J66=0,"-",J67/J66)</f>
        <v>-</v>
      </c>
      <c r="K68" s="289" t="str">
        <f>IF(K66=0,"-",K67/K66)</f>
        <v>-</v>
      </c>
      <c r="L68" s="71"/>
      <c r="M68" s="10"/>
    </row>
    <row r="69" spans="1:16" x14ac:dyDescent="0.3">
      <c r="B69" s="607" t="str">
        <f>IF(Intro!$G$20="English",O69,P69)</f>
        <v>Ventes totales au Canada</v>
      </c>
      <c r="C69" s="608"/>
      <c r="D69" s="749" t="str">
        <f>D66</f>
        <v>tonnes</v>
      </c>
      <c r="E69" s="749"/>
      <c r="F69" s="749"/>
      <c r="G69" s="139">
        <f t="shared" ref="G69:K69" si="10">G63+G66</f>
        <v>0</v>
      </c>
      <c r="H69" s="139">
        <f t="shared" si="10"/>
        <v>0</v>
      </c>
      <c r="I69" s="139">
        <f t="shared" si="10"/>
        <v>0</v>
      </c>
      <c r="J69" s="139">
        <f t="shared" si="10"/>
        <v>0</v>
      </c>
      <c r="K69" s="139">
        <f t="shared" si="10"/>
        <v>0</v>
      </c>
      <c r="L69" s="71"/>
      <c r="M69" s="10"/>
      <c r="O69" s="10" t="s">
        <v>345</v>
      </c>
      <c r="P69" s="10" t="s">
        <v>346</v>
      </c>
    </row>
    <row r="70" spans="1:16" x14ac:dyDescent="0.3">
      <c r="B70" s="596"/>
      <c r="C70" s="597"/>
      <c r="D70" s="771" t="str">
        <f>D67</f>
        <v>valeur de vente nette rendue (CAD)</v>
      </c>
      <c r="E70" s="771"/>
      <c r="F70" s="771"/>
      <c r="G70" s="138">
        <f t="shared" ref="G70:K70" si="11">G64+G67</f>
        <v>0</v>
      </c>
      <c r="H70" s="138">
        <f t="shared" si="11"/>
        <v>0</v>
      </c>
      <c r="I70" s="138">
        <f t="shared" si="11"/>
        <v>0</v>
      </c>
      <c r="J70" s="138">
        <f t="shared" si="11"/>
        <v>0</v>
      </c>
      <c r="K70" s="138">
        <f t="shared" si="11"/>
        <v>0</v>
      </c>
      <c r="L70" s="71"/>
      <c r="M70" s="10"/>
    </row>
    <row r="71" spans="1:16" x14ac:dyDescent="0.3">
      <c r="B71" s="596"/>
      <c r="C71" s="597"/>
      <c r="D71" s="771" t="str">
        <f>D68</f>
        <v>$ / tonne</v>
      </c>
      <c r="E71" s="771"/>
      <c r="F71" s="771"/>
      <c r="G71" s="289" t="str">
        <f>IF(G69=0,"-",G70/G69)</f>
        <v>-</v>
      </c>
      <c r="H71" s="289" t="str">
        <f>IF(H69=0,"-",H70/H69)</f>
        <v>-</v>
      </c>
      <c r="I71" s="289" t="str">
        <f>IF(I69=0,"-",I70/I69)</f>
        <v>-</v>
      </c>
      <c r="J71" s="289" t="str">
        <f>IF(J69=0,"-",J70/J69)</f>
        <v>-</v>
      </c>
      <c r="K71" s="289" t="str">
        <f>IF(K69=0,"-",K70/K69)</f>
        <v>-</v>
      </c>
      <c r="L71" s="71"/>
      <c r="M71" s="10"/>
    </row>
    <row r="72" spans="1:16" hidden="1" x14ac:dyDescent="0.3">
      <c r="B72" s="258"/>
      <c r="C72" s="35"/>
      <c r="D72" s="35"/>
      <c r="E72" s="36"/>
      <c r="F72" s="36"/>
      <c r="G72" s="36"/>
      <c r="H72" s="36"/>
      <c r="I72" s="36"/>
      <c r="J72" s="36"/>
      <c r="K72" s="36"/>
      <c r="L72" s="17"/>
      <c r="M72" s="10"/>
      <c r="O72" s="18"/>
    </row>
    <row r="73" spans="1:16" hidden="1" x14ac:dyDescent="0.3">
      <c r="B73" s="258"/>
      <c r="C73" s="259"/>
      <c r="D73" s="35"/>
      <c r="G73" s="266">
        <f>G57</f>
        <v>2023</v>
      </c>
      <c r="H73" s="266">
        <f>H57</f>
        <v>2024</v>
      </c>
      <c r="I73" s="266">
        <f t="shared" ref="I73:K73" si="12">I57</f>
        <v>2025</v>
      </c>
      <c r="J73" s="266" t="str">
        <f t="shared" si="12"/>
        <v>janv.-mars 2025</v>
      </c>
      <c r="K73" s="266" t="str">
        <f t="shared" si="12"/>
        <v>janv.-mars 2026</v>
      </c>
      <c r="L73" s="71"/>
      <c r="M73" s="10"/>
      <c r="O73" s="18"/>
    </row>
    <row r="74" spans="1:16" s="262" customFormat="1" hidden="1" x14ac:dyDescent="0.3">
      <c r="A74" s="32"/>
      <c r="B74" s="740" t="str">
        <f>IF(Intro!$G$20="English",O74,P74)</f>
        <v>Importations au Canada</v>
      </c>
      <c r="C74" s="741"/>
      <c r="D74" s="741"/>
      <c r="E74" s="741"/>
      <c r="F74" s="741"/>
      <c r="G74" s="741"/>
      <c r="H74" s="741"/>
      <c r="I74" s="741"/>
      <c r="J74" s="741"/>
      <c r="K74" s="741"/>
      <c r="L74" s="71"/>
      <c r="O74" s="26" t="s">
        <v>233</v>
      </c>
      <c r="P74" s="262" t="s">
        <v>234</v>
      </c>
    </row>
    <row r="75" spans="1:16" hidden="1" x14ac:dyDescent="0.3">
      <c r="B75" s="540" t="str">
        <f>IF(Intro!$G$20="English",O75,P75)</f>
        <v>Importations</v>
      </c>
      <c r="C75" s="541"/>
      <c r="D75" s="795" t="str">
        <f>IF(Intro!$G$20="English",Variables!$B$23,Variables!$C$23)</f>
        <v>tonnes</v>
      </c>
      <c r="E75" s="795"/>
      <c r="F75" s="795"/>
      <c r="G75" s="137"/>
      <c r="H75" s="137"/>
      <c r="I75" s="137"/>
      <c r="J75" s="137"/>
      <c r="K75" s="131"/>
      <c r="L75" s="71"/>
      <c r="M75" s="10"/>
      <c r="O75" s="10" t="s">
        <v>91</v>
      </c>
      <c r="P75" s="10" t="s">
        <v>169</v>
      </c>
    </row>
    <row r="76" spans="1:16" hidden="1" x14ac:dyDescent="0.3">
      <c r="B76" s="540"/>
      <c r="C76" s="541"/>
      <c r="D76" s="795" t="str">
        <f>IF(Intro!G$20="English",O76,P76)</f>
        <v>valeur d'achat nette rendue (CAD)</v>
      </c>
      <c r="E76" s="795"/>
      <c r="F76" s="795"/>
      <c r="G76" s="137"/>
      <c r="H76" s="137"/>
      <c r="I76" s="137"/>
      <c r="J76" s="137"/>
      <c r="K76" s="131"/>
      <c r="L76" s="71"/>
      <c r="M76" s="10"/>
      <c r="O76" s="10" t="s">
        <v>342</v>
      </c>
      <c r="P76" s="10" t="s">
        <v>341</v>
      </c>
    </row>
    <row r="77" spans="1:16" hidden="1" x14ac:dyDescent="0.3">
      <c r="B77" s="540"/>
      <c r="C77" s="541"/>
      <c r="D77" s="795" t="str">
        <f>"$ / "&amp;IF(Intro!$G$20="English",Variables!$B$24,Variables!$C$24)</f>
        <v>$ / tonne</v>
      </c>
      <c r="E77" s="795"/>
      <c r="F77" s="795"/>
      <c r="G77" s="157" t="str">
        <f>IF(G75=0,"-",G76/G75)</f>
        <v>-</v>
      </c>
      <c r="H77" s="157" t="str">
        <f>IF(H75=0,"-",H76/H75)</f>
        <v>-</v>
      </c>
      <c r="I77" s="157" t="str">
        <f>IF(I75=0,"-",I76/I75)</f>
        <v>-</v>
      </c>
      <c r="J77" s="157" t="str">
        <f>IF(J75=0,"-",J76/J75)</f>
        <v>-</v>
      </c>
      <c r="K77" s="157" t="str">
        <f>IF(K75=0,"-",K76/K75)</f>
        <v>-</v>
      </c>
      <c r="L77" s="71"/>
      <c r="M77" s="10"/>
    </row>
    <row r="78" spans="1:16" s="262" customFormat="1" hidden="1" x14ac:dyDescent="0.3">
      <c r="A78" s="32"/>
      <c r="B78" s="799" t="str">
        <f>IF(Intro!$G$20="English",O78,P78)</f>
        <v>Ventes au Canada</v>
      </c>
      <c r="C78" s="662"/>
      <c r="D78" s="662"/>
      <c r="E78" s="662"/>
      <c r="F78" s="662"/>
      <c r="G78" s="662"/>
      <c r="H78" s="662"/>
      <c r="I78" s="662"/>
      <c r="J78" s="662"/>
      <c r="K78" s="662"/>
      <c r="L78" s="71"/>
      <c r="O78" s="26" t="s">
        <v>235</v>
      </c>
      <c r="P78" s="262" t="s">
        <v>236</v>
      </c>
    </row>
    <row r="79" spans="1:16" hidden="1" x14ac:dyDescent="0.3">
      <c r="B79" s="540" t="str">
        <f>IF(Intro!$G$20="English",O79,P79)</f>
        <v>Ventes aux utilisateurs finals au Canada</v>
      </c>
      <c r="C79" s="541"/>
      <c r="D79" s="795" t="str">
        <f>D75</f>
        <v>tonnes</v>
      </c>
      <c r="E79" s="795"/>
      <c r="F79" s="795"/>
      <c r="G79" s="137"/>
      <c r="H79" s="137"/>
      <c r="I79" s="137"/>
      <c r="J79" s="137"/>
      <c r="K79" s="131"/>
      <c r="L79" s="71"/>
      <c r="M79" s="10"/>
      <c r="O79" s="10" t="str">
        <f>"Sales to "&amp;Variables!$B$26&amp;" in Canada"</f>
        <v>Sales to end users in Canada</v>
      </c>
      <c r="P79" s="10" t="str">
        <f>"Ventes aux "&amp;Variables!$C$26&amp;" au Canada"</f>
        <v>Ventes aux utilisateurs finals au Canada</v>
      </c>
    </row>
    <row r="80" spans="1:16" hidden="1" x14ac:dyDescent="0.3">
      <c r="B80" s="540"/>
      <c r="C80" s="541"/>
      <c r="D80" s="795" t="str">
        <f>IF(Intro!G$20="English",O80,P80)</f>
        <v>valeur de vente nette rendue (CAD)</v>
      </c>
      <c r="E80" s="795"/>
      <c r="F80" s="795"/>
      <c r="G80" s="137"/>
      <c r="H80" s="137"/>
      <c r="I80" s="137"/>
      <c r="J80" s="137"/>
      <c r="K80" s="131"/>
      <c r="L80" s="71"/>
      <c r="M80" s="10"/>
      <c r="O80" s="10" t="s">
        <v>344</v>
      </c>
      <c r="P80" s="10" t="s">
        <v>343</v>
      </c>
    </row>
    <row r="81" spans="1:16" ht="15" hidden="1" thickBot="1" x14ac:dyDescent="0.35">
      <c r="B81" s="752"/>
      <c r="C81" s="753"/>
      <c r="D81" s="793" t="str">
        <f>D77</f>
        <v>$ / tonne</v>
      </c>
      <c r="E81" s="793"/>
      <c r="F81" s="793"/>
      <c r="G81" s="157" t="str">
        <f>IF(G79=0,"-",G80/G79)</f>
        <v>-</v>
      </c>
      <c r="H81" s="157" t="str">
        <f>IF(H79=0,"-",H80/H79)</f>
        <v>-</v>
      </c>
      <c r="I81" s="157" t="str">
        <f>IF(I79=0,"-",I80/I79)</f>
        <v>-</v>
      </c>
      <c r="J81" s="157" t="str">
        <f t="shared" ref="J81:K81" si="13">IF(J79=0,"-",J80/J79)</f>
        <v>-</v>
      </c>
      <c r="K81" s="157" t="str">
        <f t="shared" si="13"/>
        <v>-</v>
      </c>
      <c r="L81" s="71"/>
      <c r="M81" s="10"/>
    </row>
    <row r="82" spans="1:16" hidden="1" x14ac:dyDescent="0.3">
      <c r="B82" s="754" t="str">
        <f>IF(Intro!$G$20="English",O82,P82)</f>
        <v>Ventes aux autre au Canada</v>
      </c>
      <c r="C82" s="755"/>
      <c r="D82" s="794" t="str">
        <f t="shared" ref="D82:D84" si="14">D79</f>
        <v>tonnes</v>
      </c>
      <c r="E82" s="794"/>
      <c r="F82" s="794"/>
      <c r="G82" s="137"/>
      <c r="H82" s="137"/>
      <c r="I82" s="137"/>
      <c r="J82" s="137"/>
      <c r="K82" s="131"/>
      <c r="L82" s="71"/>
      <c r="M82" s="10"/>
      <c r="O82" s="10" t="str">
        <f>"Sales to "&amp;Variables!$B$27&amp;" in Canada"</f>
        <v>Sales to other in Canada</v>
      </c>
      <c r="P82" s="10" t="str">
        <f>"Ventes aux "&amp;Variables!$C$27&amp;" au Canada"</f>
        <v>Ventes aux autre au Canada</v>
      </c>
    </row>
    <row r="83" spans="1:16" hidden="1" x14ac:dyDescent="0.3">
      <c r="B83" s="540"/>
      <c r="C83" s="541"/>
      <c r="D83" s="795" t="str">
        <f t="shared" si="14"/>
        <v>valeur de vente nette rendue (CAD)</v>
      </c>
      <c r="E83" s="795"/>
      <c r="F83" s="795"/>
      <c r="G83" s="137"/>
      <c r="H83" s="137"/>
      <c r="I83" s="137"/>
      <c r="J83" s="137"/>
      <c r="K83" s="131"/>
      <c r="L83" s="71"/>
      <c r="M83" s="10"/>
    </row>
    <row r="84" spans="1:16" ht="15" hidden="1" thickBot="1" x14ac:dyDescent="0.35">
      <c r="B84" s="752"/>
      <c r="C84" s="753"/>
      <c r="D84" s="793" t="str">
        <f t="shared" si="14"/>
        <v>$ / tonne</v>
      </c>
      <c r="E84" s="793"/>
      <c r="F84" s="793"/>
      <c r="G84" s="157" t="str">
        <f>IF(G82=0,"-",G83/G82)</f>
        <v>-</v>
      </c>
      <c r="H84" s="157" t="str">
        <f>IF(H82=0,"-",H83/H82)</f>
        <v>-</v>
      </c>
      <c r="I84" s="157" t="str">
        <f>IF(I82=0,"-",I83/I82)</f>
        <v>-</v>
      </c>
      <c r="J84" s="157" t="str">
        <f t="shared" ref="J84:K84" si="15">IF(J82=0,"-",J83/J82)</f>
        <v>-</v>
      </c>
      <c r="K84" s="157" t="str">
        <f t="shared" si="15"/>
        <v>-</v>
      </c>
      <c r="L84" s="71"/>
      <c r="M84" s="10"/>
    </row>
    <row r="85" spans="1:16" hidden="1" x14ac:dyDescent="0.3">
      <c r="B85" s="607" t="str">
        <f>IF(Intro!$G$20="English",O85,P85)</f>
        <v>Ventes totales au Canada</v>
      </c>
      <c r="C85" s="608"/>
      <c r="D85" s="749" t="str">
        <f>D82</f>
        <v>tonnes</v>
      </c>
      <c r="E85" s="749"/>
      <c r="F85" s="749"/>
      <c r="G85" s="139">
        <f t="shared" ref="G85:K85" si="16">G79+G82</f>
        <v>0</v>
      </c>
      <c r="H85" s="139">
        <f t="shared" si="16"/>
        <v>0</v>
      </c>
      <c r="I85" s="139">
        <f t="shared" si="16"/>
        <v>0</v>
      </c>
      <c r="J85" s="139">
        <f t="shared" si="16"/>
        <v>0</v>
      </c>
      <c r="K85" s="139">
        <f t="shared" si="16"/>
        <v>0</v>
      </c>
      <c r="L85" s="71"/>
      <c r="M85" s="10"/>
      <c r="O85" s="10" t="s">
        <v>345</v>
      </c>
      <c r="P85" s="10" t="s">
        <v>346</v>
      </c>
    </row>
    <row r="86" spans="1:16" hidden="1" x14ac:dyDescent="0.3">
      <c r="B86" s="596"/>
      <c r="C86" s="597"/>
      <c r="D86" s="771" t="str">
        <f>D83</f>
        <v>valeur de vente nette rendue (CAD)</v>
      </c>
      <c r="E86" s="771"/>
      <c r="F86" s="771"/>
      <c r="G86" s="138">
        <f t="shared" ref="G86:K86" si="17">G80+G83</f>
        <v>0</v>
      </c>
      <c r="H86" s="138">
        <f t="shared" si="17"/>
        <v>0</v>
      </c>
      <c r="I86" s="138">
        <f t="shared" si="17"/>
        <v>0</v>
      </c>
      <c r="J86" s="138">
        <f t="shared" si="17"/>
        <v>0</v>
      </c>
      <c r="K86" s="138">
        <f t="shared" si="17"/>
        <v>0</v>
      </c>
      <c r="L86" s="71"/>
      <c r="M86" s="10"/>
    </row>
    <row r="87" spans="1:16" hidden="1" x14ac:dyDescent="0.3">
      <c r="B87" s="596"/>
      <c r="C87" s="597"/>
      <c r="D87" s="771" t="str">
        <f>D84</f>
        <v>$ / tonne</v>
      </c>
      <c r="E87" s="771"/>
      <c r="F87" s="771"/>
      <c r="G87" s="157" t="str">
        <f>IF(G85=0,"-",G86/G85)</f>
        <v>-</v>
      </c>
      <c r="H87" s="157" t="str">
        <f>IF(H85=0,"-",H86/H85)</f>
        <v>-</v>
      </c>
      <c r="I87" s="157" t="str">
        <f>IF(I85=0,"-",I86/I85)</f>
        <v>-</v>
      </c>
      <c r="J87" s="157" t="str">
        <f t="shared" ref="J87:K87" si="18">IF(J85=0,"-",J86/J85)</f>
        <v>-</v>
      </c>
      <c r="K87" s="157" t="str">
        <f t="shared" si="18"/>
        <v>-</v>
      </c>
      <c r="L87" s="71"/>
      <c r="M87" s="10"/>
    </row>
    <row r="88" spans="1:16" hidden="1" x14ac:dyDescent="0.3">
      <c r="B88" s="72"/>
      <c r="C88" s="84"/>
      <c r="D88" s="84"/>
      <c r="E88" s="84"/>
      <c r="F88" s="84"/>
      <c r="G88" s="84"/>
      <c r="H88" s="84"/>
      <c r="I88" s="84"/>
      <c r="J88" s="84"/>
      <c r="K88" s="84"/>
      <c r="L88" s="85"/>
      <c r="M88" s="10"/>
    </row>
    <row r="89" spans="1:16" s="11" customFormat="1" x14ac:dyDescent="0.3">
      <c r="A89" s="7"/>
      <c r="B89" s="31"/>
      <c r="C89" s="90"/>
      <c r="D89" s="90"/>
      <c r="E89" s="91"/>
      <c r="F89" s="91"/>
      <c r="G89" s="91"/>
      <c r="H89" s="91"/>
      <c r="I89" s="91"/>
      <c r="J89" s="91"/>
      <c r="K89" s="91"/>
      <c r="L89" s="91"/>
      <c r="M89" s="73"/>
    </row>
    <row r="90" spans="1:16" x14ac:dyDescent="0.3">
      <c r="B90" s="506" t="str">
        <f>IF(Intro!$G$20="English",O90,P90)</f>
        <v>VENTES AU CANADA D'IMPORTATIONS À VOS CINQ PLUS IMPORTANTS CLIENTS</v>
      </c>
      <c r="C90" s="507"/>
      <c r="D90" s="507"/>
      <c r="E90" s="507"/>
      <c r="F90" s="507"/>
      <c r="G90" s="507"/>
      <c r="H90" s="507"/>
      <c r="I90" s="507"/>
      <c r="J90" s="507"/>
      <c r="K90" s="507"/>
      <c r="L90" s="508"/>
      <c r="M90" s="10"/>
      <c r="O90" s="107" t="s">
        <v>334</v>
      </c>
      <c r="P90" s="107" t="s">
        <v>433</v>
      </c>
    </row>
    <row r="91" spans="1:16" s="11" customFormat="1" x14ac:dyDescent="0.3">
      <c r="A91" s="7"/>
      <c r="B91" s="647" t="s">
        <v>15</v>
      </c>
      <c r="C91" s="648"/>
      <c r="D91" s="648"/>
      <c r="E91" s="648"/>
      <c r="F91" s="648"/>
      <c r="G91" s="648"/>
      <c r="H91" s="648"/>
      <c r="I91" s="648"/>
      <c r="J91" s="648"/>
      <c r="K91" s="648"/>
      <c r="L91" s="649"/>
      <c r="M91" s="73"/>
      <c r="O91" s="10"/>
    </row>
    <row r="92" spans="1:16" x14ac:dyDescent="0.3">
      <c r="B92" s="16"/>
      <c r="C92" s="35"/>
      <c r="D92" s="35"/>
      <c r="E92" s="36"/>
      <c r="F92" s="36"/>
      <c r="G92" s="36"/>
      <c r="H92" s="36"/>
      <c r="I92" s="36"/>
      <c r="J92" s="36"/>
      <c r="K92" s="36"/>
      <c r="L92" s="17"/>
      <c r="M92" s="10"/>
    </row>
    <row r="93" spans="1:16" x14ac:dyDescent="0.3">
      <c r="B93" s="503" t="str">
        <f>IF(Intro!$G$20="English",O93,P93)</f>
        <v>Déclarez le volume et la valeur des ventes d'importations au Canada pour chaque compte indiqué ci-dessous :</v>
      </c>
      <c r="C93" s="504"/>
      <c r="D93" s="504"/>
      <c r="E93" s="504"/>
      <c r="F93" s="504"/>
      <c r="G93" s="504"/>
      <c r="H93" s="504"/>
      <c r="I93" s="504"/>
      <c r="J93" s="504"/>
      <c r="K93" s="504"/>
      <c r="L93" s="505"/>
      <c r="M93" s="10"/>
      <c r="O93" s="18" t="s">
        <v>171</v>
      </c>
      <c r="P93" s="10" t="s">
        <v>172</v>
      </c>
    </row>
    <row r="94" spans="1:16" x14ac:dyDescent="0.3">
      <c r="B94" s="503" t="str">
        <f>Pro!B22</f>
        <v>Note - Ne répondez à cette question que si votre entreprise a vendu les marchandises du 1er janvier 2023 au 31 mars 2026.</v>
      </c>
      <c r="C94" s="504"/>
      <c r="D94" s="504"/>
      <c r="E94" s="504"/>
      <c r="F94" s="504"/>
      <c r="G94" s="504"/>
      <c r="H94" s="504"/>
      <c r="I94" s="504"/>
      <c r="J94" s="504"/>
      <c r="K94" s="504"/>
      <c r="L94" s="505"/>
      <c r="M94" s="10"/>
      <c r="O94" s="18"/>
    </row>
    <row r="95" spans="1:16" x14ac:dyDescent="0.3">
      <c r="B95" s="79"/>
      <c r="C95" s="35"/>
      <c r="D95" s="35"/>
      <c r="E95" s="36"/>
      <c r="F95" s="36"/>
      <c r="G95" s="36"/>
      <c r="H95" s="36"/>
      <c r="I95" s="36"/>
      <c r="J95" s="36"/>
      <c r="K95" s="36"/>
      <c r="L95" s="17"/>
      <c r="M95" s="10"/>
      <c r="O95" s="18"/>
    </row>
    <row r="96" spans="1:16" x14ac:dyDescent="0.3">
      <c r="B96" s="779"/>
      <c r="C96" s="780"/>
      <c r="D96" s="781"/>
      <c r="E96" s="129" t="str">
        <f>IF(Intro!$G$20="English","Q","T")&amp;IF(MID(F96,2,1)&lt;&gt;"1",MID(F96,2,1)-1&amp;" - "&amp;MID(F96,6,4),"4 - "&amp;MID(F96,6,4)-1)</f>
        <v>T2 - 2024</v>
      </c>
      <c r="F96" s="129" t="str">
        <f>IF(Intro!$G$20="English","Q","T")&amp;IF(MID(G96,2,1)&lt;&gt;"1",MID(G96,2,1)-1&amp;" - "&amp;MID(G96,6,4),"4 - "&amp;MID(G96,6,4)-1)</f>
        <v>T3 - 2024</v>
      </c>
      <c r="G96" s="129" t="str">
        <f>IF(Intro!$G$20="English","Q","T")&amp;IF(MID(H96,2,1)&lt;&gt;"1",MID(H96,2,1)-1&amp;" - "&amp;MID(H96,6,4),"4 - "&amp;MID(H96,6,4)-1)</f>
        <v>T4 - 2024</v>
      </c>
      <c r="H96" s="129" t="str">
        <f>IF(Intro!$G$20="English","Q","T")&amp;IF(MID(I96,2,1)&lt;&gt;"1",MID(I96,2,1)-1&amp;" - "&amp;MID(I96,6,4),"4 - "&amp;MID(I96,6,4)-1)</f>
        <v>T1 - 2025</v>
      </c>
      <c r="I96" s="129" t="str">
        <f>IF(Intro!$G$20="English","Q","T")&amp;IF(MID(J96,2,1)&lt;&gt;"1",MID(J96,2,1)-1&amp;" - "&amp;MID(J96,6,4),"4 - "&amp;MID(J96,6,4)-1)</f>
        <v>T2 - 2025</v>
      </c>
      <c r="J96" s="129" t="str">
        <f>IF(Intro!$G$20="English","Q","T")&amp;IF(MID(K96,2,1)&lt;&gt;"1",MID(K96,2,1)-1&amp;" - "&amp;MID(K96,6,4),"4 - "&amp;MID(K96,6,4)-1)</f>
        <v>T3 - 2025</v>
      </c>
      <c r="K96" s="129" t="str">
        <f>IF(Intro!$G$20="English","Q","T")&amp;IF(MID(L96,2,1)&lt;&gt;"1",MID(L96,2,1)-1&amp;" - "&amp;MID(L96,6,4),"4 - "&amp;MID(L96,6,4)-1)</f>
        <v>T4 - 2025</v>
      </c>
      <c r="L96" s="140" t="str">
        <f>IF(Intro!$G$20="English",Variables!B29&amp;" - ",Variables!C29&amp;" - ")&amp;Variables!B8</f>
        <v>T1 - 2026</v>
      </c>
      <c r="M96" s="10"/>
      <c r="O96" s="18"/>
    </row>
    <row r="97" spans="2:16" x14ac:dyDescent="0.3">
      <c r="B97" s="766" t="str">
        <f>IF(Intro!$G$20="English",O97,P97)</f>
        <v xml:space="preserve">Client 1 - </v>
      </c>
      <c r="C97" s="767"/>
      <c r="D97" s="767"/>
      <c r="E97" s="767"/>
      <c r="F97" s="767"/>
      <c r="G97" s="767"/>
      <c r="H97" s="767"/>
      <c r="I97" s="767"/>
      <c r="J97" s="767"/>
      <c r="K97" s="767"/>
      <c r="L97" s="768"/>
      <c r="M97" s="10"/>
      <c r="O97" s="10" t="str">
        <f>"Account 1 - "&amp;Pro!C119</f>
        <v xml:space="preserve">Account 1 - </v>
      </c>
      <c r="P97" s="10" t="str">
        <f>"Client 1 - "&amp;Pro!C119</f>
        <v xml:space="preserve">Client 1 - </v>
      </c>
    </row>
    <row r="98" spans="2:16" x14ac:dyDescent="0.3">
      <c r="B98" s="735" t="str">
        <f>IF(Intro!$G$20="English",Variables!$B$23,Variables!$C$23)</f>
        <v>tonnes</v>
      </c>
      <c r="C98" s="736"/>
      <c r="D98" s="736"/>
      <c r="E98" s="141"/>
      <c r="F98" s="141"/>
      <c r="G98" s="141"/>
      <c r="H98" s="141"/>
      <c r="I98" s="141"/>
      <c r="J98" s="141"/>
      <c r="K98" s="141"/>
      <c r="L98" s="142"/>
      <c r="M98" s="10"/>
    </row>
    <row r="99" spans="2:16" x14ac:dyDescent="0.3">
      <c r="B99" s="735" t="str">
        <f>IF(Intro!G$20="English","net delivered selling value (CAD)","valeur de vente nette rendue (CAD)")</f>
        <v>valeur de vente nette rendue (CAD)</v>
      </c>
      <c r="C99" s="736"/>
      <c r="D99" s="736"/>
      <c r="E99" s="141"/>
      <c r="F99" s="141"/>
      <c r="G99" s="141"/>
      <c r="H99" s="141"/>
      <c r="I99" s="141"/>
      <c r="J99" s="141"/>
      <c r="K99" s="141"/>
      <c r="L99" s="142"/>
      <c r="M99" s="10"/>
    </row>
    <row r="100" spans="2:16" x14ac:dyDescent="0.3">
      <c r="B100" s="735" t="str">
        <f>"$ / "&amp;IF(Intro!$G$20="English",Variables!$B$24,Variables!$C$24)</f>
        <v>$ / tonne</v>
      </c>
      <c r="C100" s="736"/>
      <c r="D100" s="736"/>
      <c r="E100" s="289" t="str">
        <f t="shared" ref="E100:L100" si="19">IF(E98=0,"-",E99/E98)</f>
        <v>-</v>
      </c>
      <c r="F100" s="289" t="str">
        <f t="shared" si="19"/>
        <v>-</v>
      </c>
      <c r="G100" s="289" t="str">
        <f t="shared" si="19"/>
        <v>-</v>
      </c>
      <c r="H100" s="289" t="str">
        <f t="shared" si="19"/>
        <v>-</v>
      </c>
      <c r="I100" s="289" t="str">
        <f t="shared" si="19"/>
        <v>-</v>
      </c>
      <c r="J100" s="289" t="str">
        <f t="shared" si="19"/>
        <v>-</v>
      </c>
      <c r="K100" s="289" t="str">
        <f t="shared" si="19"/>
        <v>-</v>
      </c>
      <c r="L100" s="290" t="str">
        <f t="shared" si="19"/>
        <v>-</v>
      </c>
      <c r="M100" s="10"/>
    </row>
    <row r="101" spans="2:16" x14ac:dyDescent="0.3">
      <c r="B101" s="766" t="str">
        <f>IF(Intro!$G$20="English",O101,P101)</f>
        <v xml:space="preserve">Client 2 - </v>
      </c>
      <c r="C101" s="767"/>
      <c r="D101" s="767"/>
      <c r="E101" s="767"/>
      <c r="F101" s="767"/>
      <c r="G101" s="767"/>
      <c r="H101" s="767"/>
      <c r="I101" s="767"/>
      <c r="J101" s="767"/>
      <c r="K101" s="767"/>
      <c r="L101" s="768"/>
      <c r="M101" s="10"/>
      <c r="O101" s="10" t="str">
        <f>"Account 2 - "&amp;Pro!C120</f>
        <v xml:space="preserve">Account 2 - </v>
      </c>
      <c r="P101" s="10" t="str">
        <f>"Client 2 - "&amp;Pro!C120</f>
        <v xml:space="preserve">Client 2 - </v>
      </c>
    </row>
    <row r="102" spans="2:16" x14ac:dyDescent="0.3">
      <c r="B102" s="735" t="str">
        <f>IF(Intro!$G$20="English",Variables!$B$23,Variables!$C$23)</f>
        <v>tonnes</v>
      </c>
      <c r="C102" s="736"/>
      <c r="D102" s="736"/>
      <c r="E102" s="141"/>
      <c r="F102" s="141"/>
      <c r="G102" s="141"/>
      <c r="H102" s="141"/>
      <c r="I102" s="141"/>
      <c r="J102" s="141"/>
      <c r="K102" s="141"/>
      <c r="L102" s="142"/>
      <c r="M102" s="10"/>
    </row>
    <row r="103" spans="2:16" x14ac:dyDescent="0.3">
      <c r="B103" s="735" t="str">
        <f>IF(Intro!G$20="English","net delivered selling value (CAD)","valeur de vente nette rendue (CAD)")</f>
        <v>valeur de vente nette rendue (CAD)</v>
      </c>
      <c r="C103" s="736"/>
      <c r="D103" s="736"/>
      <c r="E103" s="141"/>
      <c r="F103" s="141"/>
      <c r="G103" s="141"/>
      <c r="H103" s="141"/>
      <c r="I103" s="141"/>
      <c r="J103" s="141"/>
      <c r="K103" s="141"/>
      <c r="L103" s="142"/>
      <c r="M103" s="10"/>
    </row>
    <row r="104" spans="2:16" x14ac:dyDescent="0.3">
      <c r="B104" s="735" t="str">
        <f>"$ / "&amp;IF(Intro!$G$20="English",Variables!$B$24,Variables!$C$24)</f>
        <v>$ / tonne</v>
      </c>
      <c r="C104" s="736"/>
      <c r="D104" s="736"/>
      <c r="E104" s="289" t="str">
        <f t="shared" ref="E104:L104" si="20">IF(E102=0,"-",E103/E102)</f>
        <v>-</v>
      </c>
      <c r="F104" s="289" t="str">
        <f t="shared" si="20"/>
        <v>-</v>
      </c>
      <c r="G104" s="289" t="str">
        <f t="shared" si="20"/>
        <v>-</v>
      </c>
      <c r="H104" s="289" t="str">
        <f t="shared" si="20"/>
        <v>-</v>
      </c>
      <c r="I104" s="289" t="str">
        <f t="shared" si="20"/>
        <v>-</v>
      </c>
      <c r="J104" s="289" t="str">
        <f t="shared" si="20"/>
        <v>-</v>
      </c>
      <c r="K104" s="289" t="str">
        <f t="shared" si="20"/>
        <v>-</v>
      </c>
      <c r="L104" s="290" t="str">
        <f t="shared" si="20"/>
        <v>-</v>
      </c>
      <c r="M104" s="10"/>
    </row>
    <row r="105" spans="2:16" x14ac:dyDescent="0.3">
      <c r="B105" s="766" t="str">
        <f>IF(Intro!$G$20="English",O105,P105)</f>
        <v xml:space="preserve">Client 3 - </v>
      </c>
      <c r="C105" s="767"/>
      <c r="D105" s="767"/>
      <c r="E105" s="767"/>
      <c r="F105" s="767"/>
      <c r="G105" s="767"/>
      <c r="H105" s="767"/>
      <c r="I105" s="767"/>
      <c r="J105" s="767"/>
      <c r="K105" s="767"/>
      <c r="L105" s="768"/>
      <c r="M105" s="10"/>
      <c r="O105" s="10" t="str">
        <f>"Account 3 - "&amp;Pro!C121</f>
        <v xml:space="preserve">Account 3 - </v>
      </c>
      <c r="P105" s="10" t="str">
        <f>"Client 3 - "&amp;Pro!C121</f>
        <v xml:space="preserve">Client 3 - </v>
      </c>
    </row>
    <row r="106" spans="2:16" x14ac:dyDescent="0.3">
      <c r="B106" s="735" t="str">
        <f>IF(Intro!$G$20="English",Variables!$B$23,Variables!$C$23)</f>
        <v>tonnes</v>
      </c>
      <c r="C106" s="736"/>
      <c r="D106" s="736"/>
      <c r="E106" s="141"/>
      <c r="F106" s="141"/>
      <c r="G106" s="141"/>
      <c r="H106" s="141"/>
      <c r="I106" s="141"/>
      <c r="J106" s="141"/>
      <c r="K106" s="141"/>
      <c r="L106" s="142"/>
      <c r="M106" s="10"/>
    </row>
    <row r="107" spans="2:16" x14ac:dyDescent="0.3">
      <c r="B107" s="735" t="str">
        <f>IF(Intro!G$20="English","net delivered selling value (CAD)","valeur de vente nette rendue (CAD)")</f>
        <v>valeur de vente nette rendue (CAD)</v>
      </c>
      <c r="C107" s="736"/>
      <c r="D107" s="736"/>
      <c r="E107" s="141"/>
      <c r="F107" s="141"/>
      <c r="G107" s="141"/>
      <c r="H107" s="141"/>
      <c r="I107" s="141"/>
      <c r="J107" s="141"/>
      <c r="K107" s="141"/>
      <c r="L107" s="142"/>
      <c r="M107" s="10"/>
    </row>
    <row r="108" spans="2:16" x14ac:dyDescent="0.3">
      <c r="B108" s="735" t="str">
        <f>"$ / "&amp;IF(Intro!$G$20="English",Variables!$B$24,Variables!$C$24)</f>
        <v>$ / tonne</v>
      </c>
      <c r="C108" s="736"/>
      <c r="D108" s="736"/>
      <c r="E108" s="289" t="str">
        <f t="shared" ref="E108:L108" si="21">IF(E106=0,"-",E107/E106)</f>
        <v>-</v>
      </c>
      <c r="F108" s="289" t="str">
        <f t="shared" si="21"/>
        <v>-</v>
      </c>
      <c r="G108" s="289" t="str">
        <f t="shared" si="21"/>
        <v>-</v>
      </c>
      <c r="H108" s="289" t="str">
        <f t="shared" si="21"/>
        <v>-</v>
      </c>
      <c r="I108" s="289" t="str">
        <f t="shared" si="21"/>
        <v>-</v>
      </c>
      <c r="J108" s="289" t="str">
        <f t="shared" si="21"/>
        <v>-</v>
      </c>
      <c r="K108" s="289" t="str">
        <f t="shared" si="21"/>
        <v>-</v>
      </c>
      <c r="L108" s="290" t="str">
        <f t="shared" si="21"/>
        <v>-</v>
      </c>
      <c r="M108" s="10"/>
    </row>
    <row r="109" spans="2:16" x14ac:dyDescent="0.3">
      <c r="B109" s="766" t="str">
        <f>IF(Intro!$G$20="English",O109,P109)</f>
        <v xml:space="preserve">Client 4 - </v>
      </c>
      <c r="C109" s="767"/>
      <c r="D109" s="767"/>
      <c r="E109" s="767"/>
      <c r="F109" s="767"/>
      <c r="G109" s="767"/>
      <c r="H109" s="767"/>
      <c r="I109" s="767"/>
      <c r="J109" s="767"/>
      <c r="K109" s="767"/>
      <c r="L109" s="768"/>
      <c r="M109" s="10"/>
      <c r="O109" s="10" t="str">
        <f>"Account 4 - "&amp;Pro!C122</f>
        <v xml:space="preserve">Account 4 - </v>
      </c>
      <c r="P109" s="10" t="str">
        <f>"Client 4 - "&amp;Pro!C122</f>
        <v xml:space="preserve">Client 4 - </v>
      </c>
    </row>
    <row r="110" spans="2:16" x14ac:dyDescent="0.3">
      <c r="B110" s="735" t="str">
        <f>IF(Intro!$G$20="English",Variables!$B$23,Variables!$C$23)</f>
        <v>tonnes</v>
      </c>
      <c r="C110" s="736"/>
      <c r="D110" s="736"/>
      <c r="E110" s="141"/>
      <c r="F110" s="141"/>
      <c r="G110" s="141"/>
      <c r="H110" s="141"/>
      <c r="I110" s="141"/>
      <c r="J110" s="141"/>
      <c r="K110" s="141"/>
      <c r="L110" s="142"/>
      <c r="M110" s="10"/>
    </row>
    <row r="111" spans="2:16" x14ac:dyDescent="0.3">
      <c r="B111" s="735" t="str">
        <f>IF(Intro!G$20="English","net delivered selling value (CAD)","valeur de vente nette rendue (CAD)")</f>
        <v>valeur de vente nette rendue (CAD)</v>
      </c>
      <c r="C111" s="736"/>
      <c r="D111" s="736"/>
      <c r="E111" s="141"/>
      <c r="F111" s="141"/>
      <c r="G111" s="141"/>
      <c r="H111" s="141"/>
      <c r="I111" s="141"/>
      <c r="J111" s="141"/>
      <c r="K111" s="141"/>
      <c r="L111" s="142"/>
      <c r="M111" s="10"/>
    </row>
    <row r="112" spans="2:16" x14ac:dyDescent="0.3">
      <c r="B112" s="735" t="str">
        <f>"$ / "&amp;IF(Intro!$G$20="English",Variables!$B$24,Variables!$C$24)</f>
        <v>$ / tonne</v>
      </c>
      <c r="C112" s="736"/>
      <c r="D112" s="736"/>
      <c r="E112" s="289" t="str">
        <f t="shared" ref="E112:L112" si="22">IF(E110=0,"-",E111/E110)</f>
        <v>-</v>
      </c>
      <c r="F112" s="289" t="str">
        <f t="shared" si="22"/>
        <v>-</v>
      </c>
      <c r="G112" s="289" t="str">
        <f t="shared" si="22"/>
        <v>-</v>
      </c>
      <c r="H112" s="289" t="str">
        <f t="shared" si="22"/>
        <v>-</v>
      </c>
      <c r="I112" s="289" t="str">
        <f t="shared" si="22"/>
        <v>-</v>
      </c>
      <c r="J112" s="289" t="str">
        <f t="shared" si="22"/>
        <v>-</v>
      </c>
      <c r="K112" s="289" t="str">
        <f t="shared" si="22"/>
        <v>-</v>
      </c>
      <c r="L112" s="290" t="str">
        <f t="shared" si="22"/>
        <v>-</v>
      </c>
      <c r="M112" s="10"/>
    </row>
    <row r="113" spans="2:19" x14ac:dyDescent="0.3">
      <c r="B113" s="766" t="str">
        <f>IF(Intro!$G$20="English",O113,P113)</f>
        <v xml:space="preserve">Client 5 - </v>
      </c>
      <c r="C113" s="767"/>
      <c r="D113" s="767"/>
      <c r="E113" s="767"/>
      <c r="F113" s="767"/>
      <c r="G113" s="767"/>
      <c r="H113" s="767"/>
      <c r="I113" s="767"/>
      <c r="J113" s="767"/>
      <c r="K113" s="767"/>
      <c r="L113" s="768"/>
      <c r="M113" s="10"/>
      <c r="O113" s="10" t="str">
        <f>"Account 5 - "&amp;Pro!C123</f>
        <v xml:space="preserve">Account 5 - </v>
      </c>
      <c r="P113" s="10" t="str">
        <f>"Client 5 - "&amp;Pro!C123</f>
        <v xml:space="preserve">Client 5 - </v>
      </c>
    </row>
    <row r="114" spans="2:19" x14ac:dyDescent="0.3">
      <c r="B114" s="735" t="str">
        <f>IF(Intro!$G$20="English",Variables!$B$23,Variables!$C$23)</f>
        <v>tonnes</v>
      </c>
      <c r="C114" s="736"/>
      <c r="D114" s="736"/>
      <c r="E114" s="141"/>
      <c r="F114" s="141"/>
      <c r="G114" s="141"/>
      <c r="H114" s="141"/>
      <c r="I114" s="141"/>
      <c r="J114" s="141"/>
      <c r="K114" s="141"/>
      <c r="L114" s="142"/>
      <c r="M114" s="10"/>
    </row>
    <row r="115" spans="2:19" x14ac:dyDescent="0.3">
      <c r="B115" s="735" t="str">
        <f>IF(Intro!G$20="English","net delivered selling value (CAD)","valeur de vente nette rendue (CAD)")</f>
        <v>valeur de vente nette rendue (CAD)</v>
      </c>
      <c r="C115" s="736"/>
      <c r="D115" s="736"/>
      <c r="E115" s="141"/>
      <c r="F115" s="141"/>
      <c r="G115" s="141"/>
      <c r="H115" s="141"/>
      <c r="I115" s="141"/>
      <c r="J115" s="141"/>
      <c r="K115" s="141"/>
      <c r="L115" s="142"/>
      <c r="M115" s="10"/>
    </row>
    <row r="116" spans="2:19" x14ac:dyDescent="0.3">
      <c r="B116" s="735" t="str">
        <f>"$ / "&amp;IF(Intro!$G$20="English",Variables!$B$24,Variables!$C$24)</f>
        <v>$ / tonne</v>
      </c>
      <c r="C116" s="736"/>
      <c r="D116" s="736"/>
      <c r="E116" s="289" t="str">
        <f t="shared" ref="E116:L116" si="23">IF(E114=0,"-",E115/E114)</f>
        <v>-</v>
      </c>
      <c r="F116" s="289" t="str">
        <f t="shared" si="23"/>
        <v>-</v>
      </c>
      <c r="G116" s="289" t="str">
        <f t="shared" si="23"/>
        <v>-</v>
      </c>
      <c r="H116" s="289" t="str">
        <f t="shared" si="23"/>
        <v>-</v>
      </c>
      <c r="I116" s="289" t="str">
        <f t="shared" si="23"/>
        <v>-</v>
      </c>
      <c r="J116" s="289" t="str">
        <f t="shared" si="23"/>
        <v>-</v>
      </c>
      <c r="K116" s="289" t="str">
        <f t="shared" si="23"/>
        <v>-</v>
      </c>
      <c r="L116" s="290" t="str">
        <f t="shared" si="23"/>
        <v>-</v>
      </c>
      <c r="M116" s="10"/>
    </row>
    <row r="117" spans="2:19" x14ac:dyDescent="0.3">
      <c r="B117" s="766" t="str">
        <f>IF(Intro!$G$20="English",O117,P117)</f>
        <v xml:space="preserve">Client 5 - </v>
      </c>
      <c r="C117" s="767"/>
      <c r="D117" s="767"/>
      <c r="E117" s="767"/>
      <c r="F117" s="767"/>
      <c r="G117" s="767"/>
      <c r="H117" s="767"/>
      <c r="I117" s="767"/>
      <c r="J117" s="767"/>
      <c r="K117" s="767"/>
      <c r="L117" s="768"/>
      <c r="M117" s="10"/>
      <c r="O117" s="10" t="str">
        <f>"Account 5 - "&amp;Pro!C128</f>
        <v xml:space="preserve">Account 5 - </v>
      </c>
      <c r="P117" s="10" t="str">
        <f>"Client 5 - "&amp;Pro!C128</f>
        <v xml:space="preserve">Client 5 - </v>
      </c>
    </row>
    <row r="118" spans="2:19" x14ac:dyDescent="0.3">
      <c r="B118" s="735" t="str">
        <f>IF(Intro!$G$20="English",Variables!$B$23,Variables!$C$23)</f>
        <v>tonnes</v>
      </c>
      <c r="C118" s="736"/>
      <c r="D118" s="736"/>
      <c r="E118" s="141"/>
      <c r="F118" s="141"/>
      <c r="G118" s="141"/>
      <c r="H118" s="141"/>
      <c r="I118" s="141"/>
      <c r="J118" s="141"/>
      <c r="K118" s="141"/>
      <c r="L118" s="142"/>
      <c r="M118" s="10"/>
      <c r="O118" s="10" t="str">
        <f>"Account 6 - "&amp;Pro!C128</f>
        <v xml:space="preserve">Account 6 - </v>
      </c>
      <c r="P118" s="10" t="str">
        <f>"Client 6 - "&amp;Pro!C128</f>
        <v xml:space="preserve">Client 6 - </v>
      </c>
    </row>
    <row r="119" spans="2:19" x14ac:dyDescent="0.3">
      <c r="B119" s="735" t="str">
        <f>IF(Intro!G$20="English","net delivered selling value (CAD)","valeur de vente nette rendue (CAD)")</f>
        <v>valeur de vente nette rendue (CAD)</v>
      </c>
      <c r="C119" s="736"/>
      <c r="D119" s="736"/>
      <c r="E119" s="141"/>
      <c r="F119" s="141"/>
      <c r="G119" s="141"/>
      <c r="H119" s="141"/>
      <c r="I119" s="141"/>
      <c r="J119" s="141"/>
      <c r="K119" s="141"/>
      <c r="L119" s="142"/>
      <c r="M119" s="10"/>
    </row>
    <row r="120" spans="2:19" x14ac:dyDescent="0.3">
      <c r="B120" s="735" t="str">
        <f>"$ / "&amp;IF(Intro!$G$20="English",Variables!$B$24,Variables!$C$24)</f>
        <v>$ / tonne</v>
      </c>
      <c r="C120" s="736"/>
      <c r="D120" s="736"/>
      <c r="E120" s="289" t="str">
        <f t="shared" ref="E120:L120" si="24">IF(E118=0,"-",E119/E118)</f>
        <v>-</v>
      </c>
      <c r="F120" s="289" t="str">
        <f t="shared" si="24"/>
        <v>-</v>
      </c>
      <c r="G120" s="289" t="str">
        <f t="shared" si="24"/>
        <v>-</v>
      </c>
      <c r="H120" s="289" t="str">
        <f t="shared" si="24"/>
        <v>-</v>
      </c>
      <c r="I120" s="289" t="str">
        <f t="shared" si="24"/>
        <v>-</v>
      </c>
      <c r="J120" s="289" t="str">
        <f t="shared" si="24"/>
        <v>-</v>
      </c>
      <c r="K120" s="289" t="str">
        <f t="shared" si="24"/>
        <v>-</v>
      </c>
      <c r="L120" s="290" t="str">
        <f t="shared" si="24"/>
        <v>-</v>
      </c>
      <c r="M120" s="10"/>
    </row>
    <row r="121" spans="2:19" x14ac:dyDescent="0.3">
      <c r="B121" s="115"/>
      <c r="C121" s="116"/>
      <c r="D121" s="116"/>
      <c r="E121" s="29"/>
      <c r="F121" s="29"/>
      <c r="G121" s="29"/>
      <c r="H121" s="29"/>
      <c r="I121" s="29"/>
      <c r="J121" s="29"/>
      <c r="K121" s="29"/>
      <c r="L121" s="30"/>
      <c r="M121" s="10"/>
    </row>
    <row r="122" spans="2:19" x14ac:dyDescent="0.3">
      <c r="B122" s="500" t="str">
        <f>IF(Intro!$G$20="English",O122,P122)</f>
        <v>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v>
      </c>
      <c r="C122" s="501"/>
      <c r="D122" s="501"/>
      <c r="E122" s="501"/>
      <c r="F122" s="501"/>
      <c r="G122" s="501"/>
      <c r="H122" s="501"/>
      <c r="I122" s="501"/>
      <c r="J122" s="501"/>
      <c r="K122" s="501"/>
      <c r="L122" s="502"/>
      <c r="M122" s="10"/>
      <c r="O122" s="38" t="s">
        <v>364</v>
      </c>
      <c r="P122" s="38" t="s">
        <v>365</v>
      </c>
      <c r="Q122" s="38"/>
      <c r="R122" s="38"/>
      <c r="S122" s="38"/>
    </row>
    <row r="123" spans="2:19" x14ac:dyDescent="0.3">
      <c r="B123" s="500"/>
      <c r="C123" s="501"/>
      <c r="D123" s="501"/>
      <c r="E123" s="501"/>
      <c r="F123" s="501"/>
      <c r="G123" s="501"/>
      <c r="H123" s="501"/>
      <c r="I123" s="501"/>
      <c r="J123" s="501"/>
      <c r="K123" s="501"/>
      <c r="L123" s="502"/>
      <c r="M123" s="10"/>
      <c r="O123" s="38"/>
      <c r="P123" s="38"/>
      <c r="Q123" s="38"/>
      <c r="R123" s="38"/>
      <c r="S123" s="38"/>
    </row>
    <row r="124" spans="2:19" x14ac:dyDescent="0.3">
      <c r="B124" s="79"/>
      <c r="C124" s="80"/>
      <c r="D124" s="80"/>
      <c r="E124" s="29"/>
      <c r="F124" s="29"/>
      <c r="G124" s="29"/>
      <c r="H124" s="29"/>
      <c r="I124" s="29"/>
      <c r="J124" s="29"/>
      <c r="K124" s="29"/>
      <c r="L124" s="30"/>
      <c r="M124" s="10"/>
      <c r="O124" s="38"/>
      <c r="P124" s="38"/>
      <c r="Q124" s="38"/>
      <c r="R124" s="38"/>
      <c r="S124" s="38"/>
    </row>
    <row r="125" spans="2:19" ht="14.1" customHeight="1" x14ac:dyDescent="0.3">
      <c r="B125" s="756" t="str">
        <f>Variables!D62</f>
        <v>Vérification - volume</v>
      </c>
      <c r="C125" s="617"/>
      <c r="D125" s="617"/>
      <c r="E125" s="617"/>
      <c r="F125" s="618"/>
      <c r="G125" s="221">
        <f>H125-1</f>
        <v>2024</v>
      </c>
      <c r="H125" s="221">
        <f>Variables!B8-1</f>
        <v>2025</v>
      </c>
      <c r="I125" s="221" t="str">
        <f>L96</f>
        <v>T1 - 2026</v>
      </c>
      <c r="J125" s="291"/>
      <c r="K125" s="291"/>
      <c r="L125" s="292"/>
      <c r="M125" s="10"/>
      <c r="O125" s="10" t="s">
        <v>386</v>
      </c>
      <c r="P125" s="10" t="s">
        <v>387</v>
      </c>
    </row>
    <row r="126" spans="2:19" ht="14.1" customHeight="1" x14ac:dyDescent="0.3">
      <c r="B126" s="760" t="str">
        <f>D31</f>
        <v>tonnes</v>
      </c>
      <c r="C126" s="761"/>
      <c r="D126" s="761"/>
      <c r="E126" s="761"/>
      <c r="F126" s="762"/>
      <c r="G126" s="232" t="str">
        <f>IF(SUM(E98:G98,E102:G102,E106:G106,E110:G110,E114:G114)&gt;SUM(H37,H53,H69),Variables!$D$63,Variables!$D$64)</f>
        <v>Correct</v>
      </c>
      <c r="H126" s="232" t="str">
        <f>IF(SUM(H98:K98,H102:K102,H106:K106,H110:K110,H114:K114)&gt;SUM(I37,I53,I69),Variables!$D$63,Variables!$D$64)</f>
        <v>Correct</v>
      </c>
      <c r="I126" s="232" t="str">
        <f>IF(SUM(L98,L102,L106,L110,L114)&gt;SUM(K37,K53,K69),Variables!$D$63,Variables!$D$64)</f>
        <v>Correct</v>
      </c>
      <c r="J126" s="291"/>
      <c r="K126" s="291"/>
      <c r="L126" s="292"/>
      <c r="M126" s="10"/>
    </row>
    <row r="127" spans="2:19" ht="14.1" customHeight="1" x14ac:dyDescent="0.3">
      <c r="B127" s="757" t="str">
        <f>IF(Intro!$G$20="English",O127,P127)</f>
        <v>volume - total des ventes au Canada d'importations aux cinq principaux clients (Question 2)</v>
      </c>
      <c r="C127" s="758"/>
      <c r="D127" s="758"/>
      <c r="E127" s="758"/>
      <c r="F127" s="759"/>
      <c r="G127" s="232">
        <f>SUM(E98:G98,E102:G102,E106:G106,E110:G110,E114:G114)</f>
        <v>0</v>
      </c>
      <c r="H127" s="232">
        <f>SUM(H98:K98,H102:K102,H106:K106,H110:K110,H114:K114)</f>
        <v>0</v>
      </c>
      <c r="I127" s="232">
        <f>SUM(L98,L102,L106,L110,L114)</f>
        <v>0</v>
      </c>
      <c r="J127" s="291"/>
      <c r="K127" s="291"/>
      <c r="L127" s="292"/>
      <c r="M127" s="10"/>
      <c r="O127" s="73" t="s">
        <v>498</v>
      </c>
      <c r="P127" s="10" t="s">
        <v>500</v>
      </c>
    </row>
    <row r="128" spans="2:19" ht="14.1" customHeight="1" x14ac:dyDescent="0.3">
      <c r="B128" s="757" t="str">
        <f>IF(Intro!$G$20="English",O128,P128)</f>
        <v>volume - total des ventes au Canada d'importations (Question 1)</v>
      </c>
      <c r="C128" s="758"/>
      <c r="D128" s="758"/>
      <c r="E128" s="758"/>
      <c r="F128" s="759"/>
      <c r="G128" s="232">
        <f>H37</f>
        <v>0</v>
      </c>
      <c r="H128" s="232">
        <f>I37</f>
        <v>0</v>
      </c>
      <c r="I128" s="232">
        <f>K37</f>
        <v>0</v>
      </c>
      <c r="J128" s="291"/>
      <c r="K128" s="291"/>
      <c r="L128" s="292"/>
      <c r="M128" s="10"/>
      <c r="O128" s="10" t="s">
        <v>499</v>
      </c>
      <c r="P128" s="10" t="s">
        <v>501</v>
      </c>
    </row>
    <row r="129" spans="1:16" ht="14.1" customHeight="1" x14ac:dyDescent="0.3">
      <c r="B129" s="763" t="str">
        <f>Variables!D66</f>
        <v>Vérification - valeur</v>
      </c>
      <c r="C129" s="764"/>
      <c r="D129" s="764"/>
      <c r="E129" s="764"/>
      <c r="F129" s="765"/>
      <c r="G129" s="221">
        <f>G125</f>
        <v>2024</v>
      </c>
      <c r="H129" s="221">
        <f>H125</f>
        <v>2025</v>
      </c>
      <c r="I129" s="221" t="str">
        <f>I125</f>
        <v>T1 - 2026</v>
      </c>
      <c r="J129" s="291"/>
      <c r="K129" s="291"/>
      <c r="L129" s="292"/>
      <c r="M129" s="10"/>
    </row>
    <row r="130" spans="1:16" ht="14.1" customHeight="1" x14ac:dyDescent="0.3">
      <c r="B130" s="787" t="str">
        <f>D32</f>
        <v>valeur de vente nette rendue (CAD)</v>
      </c>
      <c r="C130" s="788"/>
      <c r="D130" s="788"/>
      <c r="E130" s="788"/>
      <c r="F130" s="789"/>
      <c r="G130" s="232" t="str">
        <f>IF(SUM(E99:G99,E103:G103,E107:G107,E111:G111,E115:G115)&gt;SUM(H38,H54,H70),Variables!$D$63,Variables!$D$64)</f>
        <v>Correct</v>
      </c>
      <c r="H130" s="232" t="str">
        <f>IF(SUM(H99:K99,H103:K103,H107:K107,H111:K111,H115:K115)&gt;SUM(I38,I54,I70),Variables!$D$63,Variables!$D$64)</f>
        <v>Correct</v>
      </c>
      <c r="I130" s="232" t="str">
        <f>IF(SUM(L99,L103,L107,L111,L115)&gt;SUM(K38,K54,K70),Variables!$D$63,Variables!$D$64)</f>
        <v>Correct</v>
      </c>
      <c r="J130" s="291"/>
      <c r="K130" s="291"/>
      <c r="L130" s="292"/>
      <c r="M130" s="10"/>
    </row>
    <row r="131" spans="1:16" ht="14.1" customHeight="1" x14ac:dyDescent="0.3">
      <c r="B131" s="790" t="str">
        <f>IF(Intro!$G$20="English",O131,P131)</f>
        <v>valeur - total des ventes au Canada d'importations aux cinq principaux clients (Question 2)</v>
      </c>
      <c r="C131" s="791"/>
      <c r="D131" s="791"/>
      <c r="E131" s="791"/>
      <c r="F131" s="792"/>
      <c r="G131" s="232">
        <f>SUM(E99:G99,E103:G103,E107:G107,E111:G111,E115:G115)</f>
        <v>0</v>
      </c>
      <c r="H131" s="232">
        <f>SUM(H99:K99,H103:K103,H107:K107,H111:K111,H115:K115)</f>
        <v>0</v>
      </c>
      <c r="I131" s="232">
        <f>SUM(L99,L103,L107,L111,L115)</f>
        <v>0</v>
      </c>
      <c r="J131" s="291"/>
      <c r="K131" s="291"/>
      <c r="L131" s="292"/>
      <c r="M131" s="10"/>
      <c r="O131" s="73" t="s">
        <v>504</v>
      </c>
      <c r="P131" s="10" t="s">
        <v>502</v>
      </c>
    </row>
    <row r="132" spans="1:16" ht="14.1" customHeight="1" x14ac:dyDescent="0.3">
      <c r="B132" s="790" t="str">
        <f>IF(Intro!$G$20="English",O132,P132)</f>
        <v>valeur - total des ventes au Canada d'importations (Question 1)</v>
      </c>
      <c r="C132" s="791"/>
      <c r="D132" s="791"/>
      <c r="E132" s="791"/>
      <c r="F132" s="792"/>
      <c r="G132" s="232">
        <f>H38</f>
        <v>0</v>
      </c>
      <c r="H132" s="232">
        <f>I38</f>
        <v>0</v>
      </c>
      <c r="I132" s="232">
        <f>K38</f>
        <v>0</v>
      </c>
      <c r="J132" s="291"/>
      <c r="K132" s="291"/>
      <c r="L132" s="292"/>
      <c r="M132" s="10"/>
      <c r="O132" s="10" t="s">
        <v>505</v>
      </c>
      <c r="P132" s="10" t="s">
        <v>503</v>
      </c>
    </row>
    <row r="133" spans="1:16" x14ac:dyDescent="0.3">
      <c r="B133" s="72"/>
      <c r="C133" s="84"/>
      <c r="D133" s="84"/>
      <c r="E133" s="84"/>
      <c r="F133" s="84"/>
      <c r="G133" s="84"/>
      <c r="H133" s="84"/>
      <c r="I133" s="84"/>
      <c r="J133" s="84"/>
      <c r="K133" s="84"/>
      <c r="L133" s="85"/>
      <c r="M133" s="10"/>
    </row>
    <row r="134" spans="1:16" s="11" customFormat="1" x14ac:dyDescent="0.3">
      <c r="A134" s="7"/>
      <c r="B134" s="31"/>
      <c r="C134" s="90"/>
      <c r="D134" s="90"/>
      <c r="E134" s="91"/>
      <c r="F134" s="91"/>
      <c r="G134" s="91"/>
      <c r="H134" s="91"/>
      <c r="I134" s="91"/>
      <c r="J134" s="91"/>
      <c r="K134" s="91"/>
      <c r="L134" s="91"/>
      <c r="M134" s="73"/>
    </row>
    <row r="135" spans="1:16" x14ac:dyDescent="0.3">
      <c r="B135" s="506" t="str">
        <f>IF(Intro!$G$20="English",O135,P135)</f>
        <v>IMPORTATIONS DE PRODUITS DE RÉFÉRENCE</v>
      </c>
      <c r="C135" s="507"/>
      <c r="D135" s="507"/>
      <c r="E135" s="507"/>
      <c r="F135" s="507"/>
      <c r="G135" s="507"/>
      <c r="H135" s="507"/>
      <c r="I135" s="507"/>
      <c r="J135" s="507"/>
      <c r="K135" s="507"/>
      <c r="L135" s="508"/>
      <c r="M135" s="10"/>
      <c r="O135" s="107" t="s">
        <v>331</v>
      </c>
      <c r="P135" s="107" t="s">
        <v>434</v>
      </c>
    </row>
    <row r="136" spans="1:16" x14ac:dyDescent="0.3">
      <c r="B136" s="647" t="s">
        <v>16</v>
      </c>
      <c r="C136" s="648"/>
      <c r="D136" s="648"/>
      <c r="E136" s="648"/>
      <c r="F136" s="648"/>
      <c r="G136" s="648"/>
      <c r="H136" s="648"/>
      <c r="I136" s="648"/>
      <c r="J136" s="648"/>
      <c r="K136" s="648"/>
      <c r="L136" s="649"/>
      <c r="M136" s="10"/>
    </row>
    <row r="137" spans="1:16" x14ac:dyDescent="0.3">
      <c r="B137" s="16"/>
      <c r="C137" s="35"/>
      <c r="D137" s="35"/>
      <c r="E137" s="36"/>
      <c r="F137" s="36"/>
      <c r="G137" s="36"/>
      <c r="H137" s="36"/>
      <c r="I137" s="36"/>
      <c r="J137" s="36"/>
      <c r="K137" s="36"/>
      <c r="L137" s="17"/>
      <c r="M137" s="10"/>
    </row>
    <row r="138" spans="1:16" x14ac:dyDescent="0.3">
      <c r="B138" s="503" t="str">
        <f>IF(Intro!$G$20="English",O138,P138)</f>
        <v>Indiquez le volume et la valeur des importations pour chaque produit de référence :</v>
      </c>
      <c r="C138" s="504"/>
      <c r="D138" s="504"/>
      <c r="E138" s="504"/>
      <c r="F138" s="504"/>
      <c r="G138" s="504"/>
      <c r="H138" s="504"/>
      <c r="I138" s="504"/>
      <c r="J138" s="504"/>
      <c r="K138" s="504"/>
      <c r="L138" s="505"/>
      <c r="M138" s="10"/>
      <c r="O138" s="18" t="s">
        <v>191</v>
      </c>
      <c r="P138" s="10" t="s">
        <v>192</v>
      </c>
    </row>
    <row r="139" spans="1:16" x14ac:dyDescent="0.3">
      <c r="B139" s="79"/>
      <c r="C139" s="35"/>
      <c r="D139" s="35"/>
      <c r="E139" s="36"/>
      <c r="F139" s="36"/>
      <c r="G139" s="36"/>
      <c r="H139" s="36"/>
      <c r="I139" s="36"/>
      <c r="J139" s="36"/>
      <c r="K139" s="36"/>
      <c r="L139" s="17"/>
      <c r="M139" s="10"/>
      <c r="O139" s="18"/>
    </row>
    <row r="140" spans="1:16" x14ac:dyDescent="0.3">
      <c r="B140" s="779"/>
      <c r="C140" s="780"/>
      <c r="D140" s="781"/>
      <c r="E140" s="129" t="str">
        <f t="shared" ref="E140:L140" si="25">E96</f>
        <v>T2 - 2024</v>
      </c>
      <c r="F140" s="129" t="str">
        <f t="shared" si="25"/>
        <v>T3 - 2024</v>
      </c>
      <c r="G140" s="129" t="str">
        <f t="shared" si="25"/>
        <v>T4 - 2024</v>
      </c>
      <c r="H140" s="129" t="str">
        <f t="shared" si="25"/>
        <v>T1 - 2025</v>
      </c>
      <c r="I140" s="129" t="str">
        <f t="shared" si="25"/>
        <v>T2 - 2025</v>
      </c>
      <c r="J140" s="129" t="str">
        <f t="shared" si="25"/>
        <v>T3 - 2025</v>
      </c>
      <c r="K140" s="129" t="str">
        <f t="shared" si="25"/>
        <v>T4 - 2025</v>
      </c>
      <c r="L140" s="140" t="str">
        <f t="shared" si="25"/>
        <v>T1 - 2026</v>
      </c>
      <c r="M140" s="10"/>
      <c r="O140" s="18"/>
    </row>
    <row r="141" spans="1:16" x14ac:dyDescent="0.3">
      <c r="B141" s="772" t="str">
        <f>IF(Intro!$G$20="English",Variables!B30,Variables!C30)</f>
        <v>Billes SAG - 5.0" (125mm) avec une tolérance de 5%</v>
      </c>
      <c r="C141" s="614"/>
      <c r="D141" s="614"/>
      <c r="E141" s="614"/>
      <c r="F141" s="614"/>
      <c r="G141" s="614"/>
      <c r="H141" s="614"/>
      <c r="I141" s="614"/>
      <c r="J141" s="614"/>
      <c r="K141" s="614"/>
      <c r="L141" s="773"/>
      <c r="M141" s="10"/>
    </row>
    <row r="142" spans="1:16" x14ac:dyDescent="0.3">
      <c r="B142" s="774"/>
      <c r="C142" s="620"/>
      <c r="D142" s="620"/>
      <c r="E142" s="620"/>
      <c r="F142" s="620"/>
      <c r="G142" s="620"/>
      <c r="H142" s="620"/>
      <c r="I142" s="620"/>
      <c r="J142" s="620"/>
      <c r="K142" s="620"/>
      <c r="L142" s="775"/>
      <c r="M142" s="10"/>
    </row>
    <row r="143" spans="1:16" x14ac:dyDescent="0.3">
      <c r="B143" s="735" t="str">
        <f>IF(Intro!$G$20="English",Variables!$B$23,Variables!$C$23)</f>
        <v>tonnes</v>
      </c>
      <c r="C143" s="736"/>
      <c r="D143" s="736"/>
      <c r="E143" s="141"/>
      <c r="F143" s="141"/>
      <c r="G143" s="141"/>
      <c r="H143" s="141"/>
      <c r="I143" s="141"/>
      <c r="J143" s="141"/>
      <c r="K143" s="141"/>
      <c r="L143" s="142"/>
      <c r="M143" s="10"/>
    </row>
    <row r="144" spans="1:16" x14ac:dyDescent="0.3">
      <c r="B144" s="735" t="str">
        <f>IF(Intro!G$20="English","net delivered purchase value (CAD)","valeur d'achat nette rendue (CAD)")</f>
        <v>valeur d'achat nette rendue (CAD)</v>
      </c>
      <c r="C144" s="736"/>
      <c r="D144" s="736"/>
      <c r="E144" s="141"/>
      <c r="F144" s="141"/>
      <c r="G144" s="141"/>
      <c r="H144" s="141"/>
      <c r="I144" s="141"/>
      <c r="J144" s="141"/>
      <c r="K144" s="141"/>
      <c r="L144" s="142"/>
      <c r="M144" s="10"/>
    </row>
    <row r="145" spans="2:13" x14ac:dyDescent="0.3">
      <c r="B145" s="735" t="str">
        <f>"$ / "&amp;IF(Intro!$G$20="English",Variables!$B$24,Variables!$C$24)</f>
        <v>$ / tonne</v>
      </c>
      <c r="C145" s="736"/>
      <c r="D145" s="736"/>
      <c r="E145" s="289" t="str">
        <f t="shared" ref="E145:L145" si="26">IF(E143=0,"-",E144/E143)</f>
        <v>-</v>
      </c>
      <c r="F145" s="289" t="str">
        <f t="shared" si="26"/>
        <v>-</v>
      </c>
      <c r="G145" s="289" t="str">
        <f t="shared" si="26"/>
        <v>-</v>
      </c>
      <c r="H145" s="289" t="str">
        <f t="shared" si="26"/>
        <v>-</v>
      </c>
      <c r="I145" s="289" t="str">
        <f t="shared" si="26"/>
        <v>-</v>
      </c>
      <c r="J145" s="289" t="str">
        <f t="shared" si="26"/>
        <v>-</v>
      </c>
      <c r="K145" s="289" t="str">
        <f t="shared" si="26"/>
        <v>-</v>
      </c>
      <c r="L145" s="289" t="str">
        <f t="shared" si="26"/>
        <v>-</v>
      </c>
      <c r="M145" s="10"/>
    </row>
    <row r="146" spans="2:13" x14ac:dyDescent="0.3">
      <c r="B146" s="772" t="str">
        <f>IF(Intro!$G$20="English",Variables!B31,Variables!C31)</f>
        <v>Billes SAG - 5.25" (133mm) avec une tolérance de 5%</v>
      </c>
      <c r="C146" s="614"/>
      <c r="D146" s="614"/>
      <c r="E146" s="614"/>
      <c r="F146" s="614"/>
      <c r="G146" s="614"/>
      <c r="H146" s="614"/>
      <c r="I146" s="614"/>
      <c r="J146" s="614"/>
      <c r="K146" s="614"/>
      <c r="L146" s="773"/>
      <c r="M146" s="10"/>
    </row>
    <row r="147" spans="2:13" x14ac:dyDescent="0.3">
      <c r="B147" s="774"/>
      <c r="C147" s="620"/>
      <c r="D147" s="620"/>
      <c r="E147" s="620"/>
      <c r="F147" s="620"/>
      <c r="G147" s="620"/>
      <c r="H147" s="620"/>
      <c r="I147" s="620"/>
      <c r="J147" s="620"/>
      <c r="K147" s="620"/>
      <c r="L147" s="775"/>
      <c r="M147" s="10"/>
    </row>
    <row r="148" spans="2:13" x14ac:dyDescent="0.3">
      <c r="B148" s="735" t="str">
        <f>IF(Intro!$G$20="English",Variables!$B$23,Variables!$C$23)</f>
        <v>tonnes</v>
      </c>
      <c r="C148" s="736"/>
      <c r="D148" s="736"/>
      <c r="E148" s="141"/>
      <c r="F148" s="141"/>
      <c r="G148" s="141"/>
      <c r="H148" s="141"/>
      <c r="I148" s="141"/>
      <c r="J148" s="141"/>
      <c r="K148" s="141"/>
      <c r="L148" s="142"/>
      <c r="M148" s="10"/>
    </row>
    <row r="149" spans="2:13" x14ac:dyDescent="0.3">
      <c r="B149" s="735" t="str">
        <f>IF(Intro!G$20="English","net delivered purchase value (CAD)","valeur d'achat nette rendue (CAD)")</f>
        <v>valeur d'achat nette rendue (CAD)</v>
      </c>
      <c r="C149" s="736"/>
      <c r="D149" s="736"/>
      <c r="E149" s="141"/>
      <c r="F149" s="141"/>
      <c r="G149" s="141"/>
      <c r="H149" s="141"/>
      <c r="I149" s="141"/>
      <c r="J149" s="141"/>
      <c r="K149" s="141"/>
      <c r="L149" s="142"/>
      <c r="M149" s="10"/>
    </row>
    <row r="150" spans="2:13" x14ac:dyDescent="0.3">
      <c r="B150" s="735" t="str">
        <f>"$ / "&amp;IF(Intro!$G$20="English",Variables!$B$24,Variables!$C$24)</f>
        <v>$ / tonne</v>
      </c>
      <c r="C150" s="736"/>
      <c r="D150" s="736"/>
      <c r="E150" s="289" t="str">
        <f t="shared" ref="E150:L150" si="27">IF(E148=0,"-",E149/E148)</f>
        <v>-</v>
      </c>
      <c r="F150" s="289" t="str">
        <f t="shared" si="27"/>
        <v>-</v>
      </c>
      <c r="G150" s="289" t="str">
        <f t="shared" si="27"/>
        <v>-</v>
      </c>
      <c r="H150" s="289" t="str">
        <f t="shared" si="27"/>
        <v>-</v>
      </c>
      <c r="I150" s="289" t="str">
        <f t="shared" si="27"/>
        <v>-</v>
      </c>
      <c r="J150" s="289" t="str">
        <f t="shared" si="27"/>
        <v>-</v>
      </c>
      <c r="K150" s="289" t="str">
        <f t="shared" si="27"/>
        <v>-</v>
      </c>
      <c r="L150" s="289" t="str">
        <f t="shared" si="27"/>
        <v>-</v>
      </c>
      <c r="M150" s="10"/>
    </row>
    <row r="151" spans="2:13" x14ac:dyDescent="0.3">
      <c r="B151" s="772" t="str">
        <f>IF(Intro!$G$20="English",Variables!B32,Variables!C32)</f>
        <v>Billes de taille moyenne - 2.5" (65mm) avec une tolérance de 5%</v>
      </c>
      <c r="C151" s="614"/>
      <c r="D151" s="614"/>
      <c r="E151" s="614"/>
      <c r="F151" s="614"/>
      <c r="G151" s="614"/>
      <c r="H151" s="614"/>
      <c r="I151" s="614"/>
      <c r="J151" s="614"/>
      <c r="K151" s="614"/>
      <c r="L151" s="773"/>
      <c r="M151" s="10"/>
    </row>
    <row r="152" spans="2:13" x14ac:dyDescent="0.3">
      <c r="B152" s="774"/>
      <c r="C152" s="620"/>
      <c r="D152" s="620"/>
      <c r="E152" s="620"/>
      <c r="F152" s="620"/>
      <c r="G152" s="620"/>
      <c r="H152" s="620"/>
      <c r="I152" s="620"/>
      <c r="J152" s="620"/>
      <c r="K152" s="620"/>
      <c r="L152" s="775"/>
      <c r="M152" s="10"/>
    </row>
    <row r="153" spans="2:13" x14ac:dyDescent="0.3">
      <c r="B153" s="735" t="str">
        <f>IF(Intro!$G$20="English",Variables!$B$23,Variables!$C$23)</f>
        <v>tonnes</v>
      </c>
      <c r="C153" s="736"/>
      <c r="D153" s="736"/>
      <c r="E153" s="141"/>
      <c r="F153" s="141"/>
      <c r="G153" s="141"/>
      <c r="H153" s="141"/>
      <c r="I153" s="141"/>
      <c r="J153" s="141"/>
      <c r="K153" s="141"/>
      <c r="L153" s="142"/>
      <c r="M153" s="10"/>
    </row>
    <row r="154" spans="2:13" x14ac:dyDescent="0.3">
      <c r="B154" s="735" t="str">
        <f>IF(Intro!G$20="English","net delivered purchase value (CAD)","valeur d'achat nette rendue (CAD)")</f>
        <v>valeur d'achat nette rendue (CAD)</v>
      </c>
      <c r="C154" s="736"/>
      <c r="D154" s="736"/>
      <c r="E154" s="141"/>
      <c r="F154" s="141"/>
      <c r="G154" s="141"/>
      <c r="H154" s="141"/>
      <c r="I154" s="141"/>
      <c r="J154" s="141"/>
      <c r="K154" s="141"/>
      <c r="L154" s="142"/>
      <c r="M154" s="10"/>
    </row>
    <row r="155" spans="2:13" x14ac:dyDescent="0.3">
      <c r="B155" s="735" t="str">
        <f>"$ / "&amp;IF(Intro!$G$20="English",Variables!$B$24,Variables!$C$24)</f>
        <v>$ / tonne</v>
      </c>
      <c r="C155" s="736"/>
      <c r="D155" s="736"/>
      <c r="E155" s="289" t="str">
        <f t="shared" ref="E155:L155" si="28">IF(E153=0,"-",E154/E153)</f>
        <v>-</v>
      </c>
      <c r="F155" s="289" t="str">
        <f t="shared" si="28"/>
        <v>-</v>
      </c>
      <c r="G155" s="289" t="str">
        <f t="shared" si="28"/>
        <v>-</v>
      </c>
      <c r="H155" s="289" t="str">
        <f t="shared" si="28"/>
        <v>-</v>
      </c>
      <c r="I155" s="289" t="str">
        <f t="shared" si="28"/>
        <v>-</v>
      </c>
      <c r="J155" s="289" t="str">
        <f t="shared" si="28"/>
        <v>-</v>
      </c>
      <c r="K155" s="289" t="str">
        <f t="shared" si="28"/>
        <v>-</v>
      </c>
      <c r="L155" s="289" t="str">
        <f t="shared" si="28"/>
        <v>-</v>
      </c>
      <c r="M155" s="10"/>
    </row>
    <row r="156" spans="2:13" x14ac:dyDescent="0.3">
      <c r="B156" s="772" t="str">
        <f>IF(Intro!$G$20="English",Variables!B33,Variables!C33)</f>
        <v>Billes de taille moyenne - 3.5" (94mm) avec une tolérance de 5%</v>
      </c>
      <c r="C156" s="614"/>
      <c r="D156" s="614"/>
      <c r="E156" s="614"/>
      <c r="F156" s="614"/>
      <c r="G156" s="614"/>
      <c r="H156" s="614"/>
      <c r="I156" s="614"/>
      <c r="J156" s="614"/>
      <c r="K156" s="614"/>
      <c r="L156" s="773"/>
      <c r="M156" s="10"/>
    </row>
    <row r="157" spans="2:13" x14ac:dyDescent="0.3">
      <c r="B157" s="774"/>
      <c r="C157" s="620"/>
      <c r="D157" s="620"/>
      <c r="E157" s="620"/>
      <c r="F157" s="620"/>
      <c r="G157" s="620"/>
      <c r="H157" s="620"/>
      <c r="I157" s="620"/>
      <c r="J157" s="620"/>
      <c r="K157" s="620"/>
      <c r="L157" s="775"/>
      <c r="M157" s="10"/>
    </row>
    <row r="158" spans="2:13" x14ac:dyDescent="0.3">
      <c r="B158" s="735" t="str">
        <f>IF(Intro!$G$20="English",Variables!$B$23,Variables!$C$23)</f>
        <v>tonnes</v>
      </c>
      <c r="C158" s="736"/>
      <c r="D158" s="736"/>
      <c r="E158" s="141"/>
      <c r="F158" s="141"/>
      <c r="G158" s="141"/>
      <c r="H158" s="141"/>
      <c r="I158" s="141"/>
      <c r="J158" s="141"/>
      <c r="K158" s="141"/>
      <c r="L158" s="142"/>
      <c r="M158" s="10"/>
    </row>
    <row r="159" spans="2:13" x14ac:dyDescent="0.3">
      <c r="B159" s="735" t="str">
        <f>IF(Intro!G$20="English","net delivered purchase value (CAD)","valeur d'achat nette rendue (CAD)")</f>
        <v>valeur d'achat nette rendue (CAD)</v>
      </c>
      <c r="C159" s="736"/>
      <c r="D159" s="736"/>
      <c r="E159" s="141"/>
      <c r="F159" s="141"/>
      <c r="G159" s="141"/>
      <c r="H159" s="141"/>
      <c r="I159" s="141"/>
      <c r="J159" s="141"/>
      <c r="K159" s="141"/>
      <c r="L159" s="142"/>
      <c r="M159" s="10"/>
    </row>
    <row r="160" spans="2:13" x14ac:dyDescent="0.3">
      <c r="B160" s="735" t="str">
        <f>"$ / "&amp;IF(Intro!$G$20="English",Variables!$B$24,Variables!$C$24)</f>
        <v>$ / tonne</v>
      </c>
      <c r="C160" s="736"/>
      <c r="D160" s="736"/>
      <c r="E160" s="289" t="str">
        <f t="shared" ref="E160:L160" si="29">IF(E158=0,"-",E159/E158)</f>
        <v>-</v>
      </c>
      <c r="F160" s="289" t="str">
        <f t="shared" si="29"/>
        <v>-</v>
      </c>
      <c r="G160" s="289" t="str">
        <f t="shared" si="29"/>
        <v>-</v>
      </c>
      <c r="H160" s="289" t="str">
        <f t="shared" si="29"/>
        <v>-</v>
      </c>
      <c r="I160" s="289" t="str">
        <f t="shared" si="29"/>
        <v>-</v>
      </c>
      <c r="J160" s="289" t="str">
        <f t="shared" si="29"/>
        <v>-</v>
      </c>
      <c r="K160" s="289" t="str">
        <f t="shared" si="29"/>
        <v>-</v>
      </c>
      <c r="L160" s="289" t="str">
        <f t="shared" si="29"/>
        <v>-</v>
      </c>
      <c r="M160" s="10"/>
    </row>
    <row r="161" spans="2:13" x14ac:dyDescent="0.3">
      <c r="B161" s="772" t="str">
        <f>IF(Intro!$G$20="English",Variables!B34,Variables!C34)</f>
        <v>Billes de rebroyeur - 1.0" (25mm) avec une tolérance de 5%</v>
      </c>
      <c r="C161" s="614"/>
      <c r="D161" s="614"/>
      <c r="E161" s="614"/>
      <c r="F161" s="614"/>
      <c r="G161" s="614"/>
      <c r="H161" s="614"/>
      <c r="I161" s="614"/>
      <c r="J161" s="614"/>
      <c r="K161" s="614"/>
      <c r="L161" s="773"/>
      <c r="M161" s="10"/>
    </row>
    <row r="162" spans="2:13" x14ac:dyDescent="0.3">
      <c r="B162" s="774"/>
      <c r="C162" s="620"/>
      <c r="D162" s="620"/>
      <c r="E162" s="620"/>
      <c r="F162" s="620"/>
      <c r="G162" s="620"/>
      <c r="H162" s="620"/>
      <c r="I162" s="620"/>
      <c r="J162" s="620"/>
      <c r="K162" s="620"/>
      <c r="L162" s="775"/>
      <c r="M162" s="10"/>
    </row>
    <row r="163" spans="2:13" x14ac:dyDescent="0.3">
      <c r="B163" s="735" t="str">
        <f>IF(Intro!$G$20="English",Variables!$B$23,Variables!$C$23)</f>
        <v>tonnes</v>
      </c>
      <c r="C163" s="736"/>
      <c r="D163" s="736"/>
      <c r="E163" s="141"/>
      <c r="F163" s="141"/>
      <c r="G163" s="141"/>
      <c r="H163" s="141"/>
      <c r="I163" s="141"/>
      <c r="J163" s="141"/>
      <c r="K163" s="141"/>
      <c r="L163" s="142"/>
      <c r="M163" s="10"/>
    </row>
    <row r="164" spans="2:13" x14ac:dyDescent="0.3">
      <c r="B164" s="735" t="str">
        <f>IF(Intro!G$20="English","net delivered purchase value (CAD)","valeur d'achat nette rendue (CAD)")</f>
        <v>valeur d'achat nette rendue (CAD)</v>
      </c>
      <c r="C164" s="736"/>
      <c r="D164" s="736"/>
      <c r="E164" s="141"/>
      <c r="F164" s="141"/>
      <c r="G164" s="141"/>
      <c r="H164" s="141"/>
      <c r="I164" s="141"/>
      <c r="J164" s="141"/>
      <c r="K164" s="141"/>
      <c r="L164" s="142"/>
      <c r="M164" s="10"/>
    </row>
    <row r="165" spans="2:13" x14ac:dyDescent="0.3">
      <c r="B165" s="735" t="str">
        <f>"$ / "&amp;IF(Intro!$G$20="English",Variables!$B$24,Variables!$C$24)</f>
        <v>$ / tonne</v>
      </c>
      <c r="C165" s="736"/>
      <c r="D165" s="736"/>
      <c r="E165" s="289" t="str">
        <f t="shared" ref="E165:L165" si="30">IF(E163=0,"-",E164/E163)</f>
        <v>-</v>
      </c>
      <c r="F165" s="289" t="str">
        <f t="shared" si="30"/>
        <v>-</v>
      </c>
      <c r="G165" s="289" t="str">
        <f t="shared" si="30"/>
        <v>-</v>
      </c>
      <c r="H165" s="289" t="str">
        <f t="shared" si="30"/>
        <v>-</v>
      </c>
      <c r="I165" s="289" t="str">
        <f t="shared" si="30"/>
        <v>-</v>
      </c>
      <c r="J165" s="289" t="str">
        <f t="shared" si="30"/>
        <v>-</v>
      </c>
      <c r="K165" s="289" t="str">
        <f t="shared" si="30"/>
        <v>-</v>
      </c>
      <c r="L165" s="289" t="str">
        <f t="shared" si="30"/>
        <v>-</v>
      </c>
      <c r="M165" s="10"/>
    </row>
    <row r="166" spans="2:13" hidden="1" x14ac:dyDescent="0.3">
      <c r="B166" s="772" t="str">
        <f>IF(Intro!$G$20="English",Variables!B35,Variables!C35)</f>
        <v>BMP6</v>
      </c>
      <c r="C166" s="614"/>
      <c r="D166" s="614"/>
      <c r="E166" s="614"/>
      <c r="F166" s="614"/>
      <c r="G166" s="614"/>
      <c r="H166" s="614"/>
      <c r="I166" s="614"/>
      <c r="J166" s="614"/>
      <c r="K166" s="614"/>
      <c r="L166" s="773"/>
      <c r="M166" s="10"/>
    </row>
    <row r="167" spans="2:13" hidden="1" x14ac:dyDescent="0.3">
      <c r="B167" s="774"/>
      <c r="C167" s="620"/>
      <c r="D167" s="620"/>
      <c r="E167" s="620"/>
      <c r="F167" s="620"/>
      <c r="G167" s="620"/>
      <c r="H167" s="620"/>
      <c r="I167" s="620"/>
      <c r="J167" s="620"/>
      <c r="K167" s="620"/>
      <c r="L167" s="775"/>
      <c r="M167" s="10"/>
    </row>
    <row r="168" spans="2:13" hidden="1" x14ac:dyDescent="0.3">
      <c r="B168" s="776" t="str">
        <f>IF(Intro!$G$20="English",Variables!$B$23,Variables!$C$23)</f>
        <v>tonnes</v>
      </c>
      <c r="C168" s="777"/>
      <c r="D168" s="778"/>
      <c r="E168" s="141"/>
      <c r="F168" s="141"/>
      <c r="G168" s="141"/>
      <c r="H168" s="141"/>
      <c r="I168" s="141"/>
      <c r="J168" s="141"/>
      <c r="K168" s="141"/>
      <c r="L168" s="142"/>
      <c r="M168" s="10"/>
    </row>
    <row r="169" spans="2:13" hidden="1" x14ac:dyDescent="0.3">
      <c r="B169" s="776" t="str">
        <f>IF(Intro!G$20="English","net delivered purchase value (CAD)","valeur d'achat nette rendue (CAD)")</f>
        <v>valeur d'achat nette rendue (CAD)</v>
      </c>
      <c r="C169" s="777"/>
      <c r="D169" s="778"/>
      <c r="E169" s="141"/>
      <c r="F169" s="141"/>
      <c r="G169" s="141"/>
      <c r="H169" s="141"/>
      <c r="I169" s="141"/>
      <c r="J169" s="141"/>
      <c r="K169" s="141"/>
      <c r="L169" s="142"/>
      <c r="M169" s="10"/>
    </row>
    <row r="170" spans="2:13" hidden="1" x14ac:dyDescent="0.3">
      <c r="B170" s="776" t="str">
        <f>"$ / "&amp;IF(Intro!$G$20="English",Variables!$B$24,Variables!$C$24)</f>
        <v>$ / tonne</v>
      </c>
      <c r="C170" s="777"/>
      <c r="D170" s="778"/>
      <c r="E170" s="289" t="str">
        <f t="shared" ref="E170:L170" si="31">IF(E168=0,"-",E169/E168)</f>
        <v>-</v>
      </c>
      <c r="F170" s="289" t="str">
        <f t="shared" si="31"/>
        <v>-</v>
      </c>
      <c r="G170" s="289" t="str">
        <f t="shared" si="31"/>
        <v>-</v>
      </c>
      <c r="H170" s="289" t="str">
        <f t="shared" si="31"/>
        <v>-</v>
      </c>
      <c r="I170" s="289" t="str">
        <f t="shared" si="31"/>
        <v>-</v>
      </c>
      <c r="J170" s="289" t="str">
        <f t="shared" si="31"/>
        <v>-</v>
      </c>
      <c r="K170" s="289" t="str">
        <f t="shared" si="31"/>
        <v>-</v>
      </c>
      <c r="L170" s="289" t="str">
        <f t="shared" si="31"/>
        <v>-</v>
      </c>
      <c r="M170" s="10"/>
    </row>
    <row r="171" spans="2:13" hidden="1" x14ac:dyDescent="0.3">
      <c r="B171" s="772" t="str">
        <f>IF(Intro!$G$20="English",Variables!B36,Variables!C36)</f>
        <v>BMP7</v>
      </c>
      <c r="C171" s="614"/>
      <c r="D171" s="614"/>
      <c r="E171" s="614"/>
      <c r="F171" s="614"/>
      <c r="G171" s="614"/>
      <c r="H171" s="614"/>
      <c r="I171" s="614"/>
      <c r="J171" s="614"/>
      <c r="K171" s="614"/>
      <c r="L171" s="773"/>
      <c r="M171" s="10"/>
    </row>
    <row r="172" spans="2:13" hidden="1" x14ac:dyDescent="0.3">
      <c r="B172" s="774"/>
      <c r="C172" s="620"/>
      <c r="D172" s="620"/>
      <c r="E172" s="620"/>
      <c r="F172" s="620"/>
      <c r="G172" s="620"/>
      <c r="H172" s="620"/>
      <c r="I172" s="620"/>
      <c r="J172" s="620"/>
      <c r="K172" s="620"/>
      <c r="L172" s="775"/>
      <c r="M172" s="10"/>
    </row>
    <row r="173" spans="2:13" hidden="1" x14ac:dyDescent="0.3">
      <c r="B173" s="776" t="str">
        <f>IF(Intro!$G$20="English",Variables!$B$23,Variables!$C$23)</f>
        <v>tonnes</v>
      </c>
      <c r="C173" s="777"/>
      <c r="D173" s="778"/>
      <c r="E173" s="141"/>
      <c r="F173" s="141"/>
      <c r="G173" s="141"/>
      <c r="H173" s="141"/>
      <c r="I173" s="141"/>
      <c r="J173" s="141"/>
      <c r="K173" s="141"/>
      <c r="L173" s="142"/>
      <c r="M173" s="10"/>
    </row>
    <row r="174" spans="2:13" hidden="1" x14ac:dyDescent="0.3">
      <c r="B174" s="776" t="str">
        <f>IF(Intro!G$20="English","net delivered purchase value (CAD)","valeur d'achat nette rendue (CAD)")</f>
        <v>valeur d'achat nette rendue (CAD)</v>
      </c>
      <c r="C174" s="777"/>
      <c r="D174" s="778"/>
      <c r="E174" s="141"/>
      <c r="F174" s="141"/>
      <c r="G174" s="141"/>
      <c r="H174" s="141"/>
      <c r="I174" s="141"/>
      <c r="J174" s="141"/>
      <c r="K174" s="141"/>
      <c r="L174" s="142"/>
      <c r="M174" s="10"/>
    </row>
    <row r="175" spans="2:13" hidden="1" x14ac:dyDescent="0.3">
      <c r="B175" s="776" t="str">
        <f>"$ / "&amp;IF(Intro!$G$20="English",Variables!$B$24,Variables!$C$24)</f>
        <v>$ / tonne</v>
      </c>
      <c r="C175" s="777"/>
      <c r="D175" s="778"/>
      <c r="E175" s="289" t="str">
        <f t="shared" ref="E175:L175" si="32">IF(E173=0,"-",E174/E173)</f>
        <v>-</v>
      </c>
      <c r="F175" s="289" t="str">
        <f t="shared" si="32"/>
        <v>-</v>
      </c>
      <c r="G175" s="289" t="str">
        <f t="shared" si="32"/>
        <v>-</v>
      </c>
      <c r="H175" s="289" t="str">
        <f t="shared" si="32"/>
        <v>-</v>
      </c>
      <c r="I175" s="289" t="str">
        <f t="shared" si="32"/>
        <v>-</v>
      </c>
      <c r="J175" s="289" t="str">
        <f t="shared" si="32"/>
        <v>-</v>
      </c>
      <c r="K175" s="289" t="str">
        <f t="shared" si="32"/>
        <v>-</v>
      </c>
      <c r="L175" s="289" t="str">
        <f t="shared" si="32"/>
        <v>-</v>
      </c>
      <c r="M175" s="10"/>
    </row>
    <row r="176" spans="2:13" hidden="1" x14ac:dyDescent="0.3">
      <c r="B176" s="772" t="str">
        <f>IF(Intro!$G$20="English",Variables!B37,Variables!C37)</f>
        <v>BMP8</v>
      </c>
      <c r="C176" s="614"/>
      <c r="D176" s="614"/>
      <c r="E176" s="614"/>
      <c r="F176" s="614"/>
      <c r="G176" s="614"/>
      <c r="H176" s="614"/>
      <c r="I176" s="614"/>
      <c r="J176" s="614"/>
      <c r="K176" s="614"/>
      <c r="L176" s="773"/>
      <c r="M176" s="10"/>
    </row>
    <row r="177" spans="2:19" hidden="1" x14ac:dyDescent="0.3">
      <c r="B177" s="774"/>
      <c r="C177" s="620"/>
      <c r="D177" s="620"/>
      <c r="E177" s="620"/>
      <c r="F177" s="620"/>
      <c r="G177" s="620"/>
      <c r="H177" s="620"/>
      <c r="I177" s="620"/>
      <c r="J177" s="620"/>
      <c r="K177" s="620"/>
      <c r="L177" s="775"/>
      <c r="M177" s="10"/>
    </row>
    <row r="178" spans="2:19" hidden="1" x14ac:dyDescent="0.3">
      <c r="B178" s="776" t="str">
        <f>IF(Intro!$G$20="English",Variables!$B$23,Variables!$C$23)</f>
        <v>tonnes</v>
      </c>
      <c r="C178" s="777"/>
      <c r="D178" s="778"/>
      <c r="E178" s="141"/>
      <c r="F178" s="141"/>
      <c r="G178" s="141"/>
      <c r="H178" s="141"/>
      <c r="I178" s="141"/>
      <c r="J178" s="141"/>
      <c r="K178" s="141"/>
      <c r="L178" s="142"/>
      <c r="M178" s="10"/>
    </row>
    <row r="179" spans="2:19" hidden="1" x14ac:dyDescent="0.3">
      <c r="B179" s="776" t="str">
        <f>IF(Intro!G$20="English","net delivered purchase value (CAD)","valeur d'achat nette rendue (CAD)")</f>
        <v>valeur d'achat nette rendue (CAD)</v>
      </c>
      <c r="C179" s="777"/>
      <c r="D179" s="778"/>
      <c r="E179" s="141"/>
      <c r="F179" s="141"/>
      <c r="G179" s="141"/>
      <c r="H179" s="141"/>
      <c r="I179" s="141"/>
      <c r="J179" s="141"/>
      <c r="K179" s="141"/>
      <c r="L179" s="142"/>
      <c r="M179" s="10"/>
    </row>
    <row r="180" spans="2:19" hidden="1" x14ac:dyDescent="0.3">
      <c r="B180" s="776" t="str">
        <f>"$ / "&amp;IF(Intro!$G$20="English",Variables!$B$24,Variables!$C$24)</f>
        <v>$ / tonne</v>
      </c>
      <c r="C180" s="777"/>
      <c r="D180" s="778"/>
      <c r="E180" s="289" t="str">
        <f t="shared" ref="E180:L180" si="33">IF(E178=0,"-",E179/E178)</f>
        <v>-</v>
      </c>
      <c r="F180" s="289" t="str">
        <f t="shared" si="33"/>
        <v>-</v>
      </c>
      <c r="G180" s="289" t="str">
        <f t="shared" si="33"/>
        <v>-</v>
      </c>
      <c r="H180" s="289" t="str">
        <f t="shared" si="33"/>
        <v>-</v>
      </c>
      <c r="I180" s="289" t="str">
        <f t="shared" si="33"/>
        <v>-</v>
      </c>
      <c r="J180" s="289" t="str">
        <f t="shared" si="33"/>
        <v>-</v>
      </c>
      <c r="K180" s="289" t="str">
        <f t="shared" si="33"/>
        <v>-</v>
      </c>
      <c r="L180" s="289" t="str">
        <f t="shared" si="33"/>
        <v>-</v>
      </c>
      <c r="M180" s="10"/>
    </row>
    <row r="181" spans="2:19" x14ac:dyDescent="0.3">
      <c r="B181" s="115"/>
      <c r="C181" s="116"/>
      <c r="D181" s="116"/>
      <c r="E181" s="29"/>
      <c r="F181" s="29"/>
      <c r="G181" s="29"/>
      <c r="H181" s="29"/>
      <c r="I181" s="29"/>
      <c r="J181" s="29"/>
      <c r="K181" s="29"/>
      <c r="L181" s="30"/>
      <c r="M181" s="10"/>
    </row>
    <row r="182" spans="2:19" x14ac:dyDescent="0.3">
      <c r="B182" s="500" t="str">
        <f>IF(Intro!$G$20="English",O182,P182)</f>
        <v>Dans le tableau ci-dessous, « Erreur » signifie que les importations totales des produits de référence de votre entreprise dépassent les importations totales de votre entreprise pour cette période. Par conséquent, veuillez modifier les données ci-dessus si nécessaire.</v>
      </c>
      <c r="C182" s="501"/>
      <c r="D182" s="501"/>
      <c r="E182" s="501"/>
      <c r="F182" s="501"/>
      <c r="G182" s="501"/>
      <c r="H182" s="501"/>
      <c r="I182" s="501"/>
      <c r="J182" s="501"/>
      <c r="K182" s="501"/>
      <c r="L182" s="502"/>
      <c r="M182" s="10"/>
      <c r="O182" s="38" t="s">
        <v>366</v>
      </c>
      <c r="P182" s="38" t="s">
        <v>367</v>
      </c>
      <c r="Q182" s="38"/>
      <c r="R182" s="38"/>
      <c r="S182" s="38"/>
    </row>
    <row r="183" spans="2:19" x14ac:dyDescent="0.3">
      <c r="B183" s="500"/>
      <c r="C183" s="501"/>
      <c r="D183" s="501"/>
      <c r="E183" s="501"/>
      <c r="F183" s="501"/>
      <c r="G183" s="501"/>
      <c r="H183" s="501"/>
      <c r="I183" s="501"/>
      <c r="J183" s="501"/>
      <c r="K183" s="501"/>
      <c r="L183" s="502"/>
      <c r="M183" s="10"/>
      <c r="O183" s="38"/>
      <c r="P183" s="38"/>
      <c r="Q183" s="38"/>
      <c r="R183" s="38"/>
      <c r="S183" s="38"/>
    </row>
    <row r="184" spans="2:19" x14ac:dyDescent="0.3">
      <c r="B184" s="79"/>
      <c r="C184" s="80"/>
      <c r="D184" s="80"/>
      <c r="E184" s="29"/>
      <c r="F184" s="29"/>
      <c r="G184" s="29"/>
      <c r="H184" s="29"/>
      <c r="I184" s="29"/>
      <c r="J184" s="29"/>
      <c r="K184" s="29"/>
      <c r="L184" s="30"/>
      <c r="M184" s="10"/>
      <c r="O184" s="38"/>
      <c r="P184" s="38"/>
      <c r="Q184" s="38"/>
      <c r="R184" s="38"/>
      <c r="S184" s="38"/>
    </row>
    <row r="185" spans="2:19" ht="14.1" customHeight="1" x14ac:dyDescent="0.3">
      <c r="B185" s="763" t="str">
        <f>Variables!D62</f>
        <v>Vérification - volume</v>
      </c>
      <c r="C185" s="764"/>
      <c r="D185" s="764"/>
      <c r="E185" s="764"/>
      <c r="F185" s="765"/>
      <c r="G185" s="221">
        <f>G125</f>
        <v>2024</v>
      </c>
      <c r="H185" s="221">
        <f>H125</f>
        <v>2025</v>
      </c>
      <c r="I185" s="221" t="str">
        <f>I125</f>
        <v>T1 - 2026</v>
      </c>
      <c r="J185" s="291"/>
      <c r="K185" s="291"/>
      <c r="L185" s="292"/>
      <c r="M185" s="10"/>
    </row>
    <row r="186" spans="2:19" ht="14.1" customHeight="1" x14ac:dyDescent="0.3">
      <c r="B186" s="776" t="str">
        <f>B143</f>
        <v>tonnes</v>
      </c>
      <c r="C186" s="777"/>
      <c r="D186" s="777"/>
      <c r="E186" s="777"/>
      <c r="F186" s="778"/>
      <c r="G186" s="232" t="str">
        <f>IF(SUM(E143:G143,E148:G148,E153:G153,E158:G158,E163:G163,E168:G168,E173:G173,E178:G178)&gt;SUM(H27,H43,H59),Variables!$D$63,Variables!$D$64)</f>
        <v>Correct</v>
      </c>
      <c r="H186" s="232" t="str">
        <f>IF(SUM(H143:K143,H148:K148,H153:K153,H158:K158,H163:K163,H168:K168,H173:K173,H178:K178)&gt;SUM(I27,I43,I59),Variables!$D$63,Variables!$D$64)</f>
        <v>Correct</v>
      </c>
      <c r="I186" s="232" t="str">
        <f>IF(SUM(L143,L148,L153,L158,L163,L168,L173,L178)&gt;SUM(K27,K43,K59),Variables!$D$63,Variables!$D$64)</f>
        <v>Correct</v>
      </c>
      <c r="J186" s="291"/>
      <c r="K186" s="291"/>
      <c r="L186" s="292"/>
      <c r="M186" s="10"/>
    </row>
    <row r="187" spans="2:19" ht="14.1" customHeight="1" x14ac:dyDescent="0.3">
      <c r="B187" s="782" t="str">
        <f>IF(Intro!$G$20="English",O187,P187)</f>
        <v>volume - total des importations des produits de référence (Question 3)</v>
      </c>
      <c r="C187" s="783"/>
      <c r="D187" s="783"/>
      <c r="E187" s="783"/>
      <c r="F187" s="784"/>
      <c r="G187" s="232">
        <f>SUM(E143:G143,E148:G148,E153:G153,E158:G158,E163:G163,E168:G168,E173:G173,E178:G178)</f>
        <v>0</v>
      </c>
      <c r="H187" s="232">
        <f>SUM(H143:K143,H148:K148,H153:K153,H158:K158,H163:K163,H168:K168,H173:K173,H178:K178)</f>
        <v>0</v>
      </c>
      <c r="I187" s="232">
        <f>SUM(L143,L148,L153,L158,L163,L168,L173,L178)</f>
        <v>0</v>
      </c>
      <c r="J187" s="291"/>
      <c r="K187" s="291"/>
      <c r="L187" s="292"/>
      <c r="M187" s="10"/>
      <c r="O187" s="10" t="s">
        <v>491</v>
      </c>
      <c r="P187" s="10" t="s">
        <v>492</v>
      </c>
    </row>
    <row r="188" spans="2:19" ht="14.1" customHeight="1" x14ac:dyDescent="0.3">
      <c r="B188" s="782" t="str">
        <f>IF(Intro!$G$20="English",O188,P188)</f>
        <v>volume - total des importations (Question 1)</v>
      </c>
      <c r="C188" s="783"/>
      <c r="D188" s="783"/>
      <c r="E188" s="783"/>
      <c r="F188" s="784"/>
      <c r="G188" s="232">
        <f>H27</f>
        <v>0</v>
      </c>
      <c r="H188" s="232">
        <f>I27</f>
        <v>0</v>
      </c>
      <c r="I188" s="232">
        <f>K27</f>
        <v>0</v>
      </c>
      <c r="J188" s="291"/>
      <c r="K188" s="291"/>
      <c r="L188" s="292"/>
      <c r="M188" s="10"/>
      <c r="O188" s="10" t="s">
        <v>493</v>
      </c>
      <c r="P188" s="10" t="s">
        <v>494</v>
      </c>
    </row>
    <row r="189" spans="2:19" x14ac:dyDescent="0.3">
      <c r="B189" s="763" t="str">
        <f>Variables!D66</f>
        <v>Vérification - valeur</v>
      </c>
      <c r="C189" s="764"/>
      <c r="D189" s="764"/>
      <c r="E189" s="764"/>
      <c r="F189" s="765"/>
      <c r="G189" s="221">
        <f>G185</f>
        <v>2024</v>
      </c>
      <c r="H189" s="221">
        <f>H185</f>
        <v>2025</v>
      </c>
      <c r="I189" s="221" t="str">
        <f>I185</f>
        <v>T1 - 2026</v>
      </c>
      <c r="J189" s="291"/>
      <c r="K189" s="291"/>
      <c r="L189" s="292"/>
      <c r="M189" s="10"/>
    </row>
    <row r="190" spans="2:19" ht="14.1" customHeight="1" x14ac:dyDescent="0.3">
      <c r="B190" s="776" t="str">
        <f>B144</f>
        <v>valeur d'achat nette rendue (CAD)</v>
      </c>
      <c r="C190" s="777"/>
      <c r="D190" s="777"/>
      <c r="E190" s="777"/>
      <c r="F190" s="778"/>
      <c r="G190" s="232" t="str">
        <f>IF(SUM(E144:G144,E149:G149,E154:G154,E159:G159,E164:G164,E169:G169,E174:G174,E179:G179)&gt;SUM(H28,H44,H60),Variables!$D$63,Variables!$D$64)</f>
        <v>Correct</v>
      </c>
      <c r="H190" s="232" t="str">
        <f>IF(SUM(H144:K144,H149:K149,H154:K154,H159:K159,H164:K164,H169:K169,H174:K174,H179:K179)&gt;SUM(I28,I44,I60),Variables!$D$63,Variables!$D$64)</f>
        <v>Correct</v>
      </c>
      <c r="I190" s="232" t="str">
        <f>IF(SUM(L144,L149,L154,L159,L164,L169,L174,L179)&gt;SUM(K28,K44,K60),Variables!$D$63,Variables!$D$64)</f>
        <v>Correct</v>
      </c>
      <c r="J190" s="291"/>
      <c r="K190" s="291"/>
      <c r="L190" s="292"/>
      <c r="M190" s="10"/>
    </row>
    <row r="191" spans="2:19" ht="14.1" customHeight="1" x14ac:dyDescent="0.3">
      <c r="B191" s="782" t="str">
        <f>IF(Intro!$G$20="English",O191,P191)</f>
        <v>valeur - total des importations des produits de référence (Question 3)</v>
      </c>
      <c r="C191" s="783"/>
      <c r="D191" s="783"/>
      <c r="E191" s="783"/>
      <c r="F191" s="784"/>
      <c r="G191" s="232">
        <f>SUM(E144:G144,E149:G149,E154:G154,E159:G159,E164:G164,E169:G169,E174:G174,E179:G179)</f>
        <v>0</v>
      </c>
      <c r="H191" s="232">
        <f>SUM(H144:K144,H149:K149,H154:K154,H159:K159,H164:K164,H169:K169,H174:K174,H179:K179)</f>
        <v>0</v>
      </c>
      <c r="I191" s="232">
        <f>SUM(L144,L149,L154,L159,L164,L169,L174,L179)</f>
        <v>0</v>
      </c>
      <c r="J191" s="291"/>
      <c r="K191" s="291"/>
      <c r="L191" s="292"/>
      <c r="M191" s="10"/>
      <c r="O191" s="10" t="s">
        <v>495</v>
      </c>
      <c r="P191" s="10" t="s">
        <v>496</v>
      </c>
    </row>
    <row r="192" spans="2:19" ht="14.1" customHeight="1" x14ac:dyDescent="0.3">
      <c r="B192" s="782" t="str">
        <f>IF(Intro!$G$20="English",O192,P192)</f>
        <v>valeur - total des importations (Question 1)</v>
      </c>
      <c r="C192" s="783"/>
      <c r="D192" s="783"/>
      <c r="E192" s="783"/>
      <c r="F192" s="784"/>
      <c r="G192" s="232">
        <f>H28</f>
        <v>0</v>
      </c>
      <c r="H192" s="232">
        <f>I28</f>
        <v>0</v>
      </c>
      <c r="I192" s="232">
        <f>K28</f>
        <v>0</v>
      </c>
      <c r="J192" s="291"/>
      <c r="K192" s="291"/>
      <c r="L192" s="292"/>
      <c r="M192" s="10"/>
      <c r="O192" s="10" t="s">
        <v>571</v>
      </c>
      <c r="P192" s="10" t="s">
        <v>497</v>
      </c>
    </row>
    <row r="193" spans="1:16" x14ac:dyDescent="0.3">
      <c r="B193" s="72"/>
      <c r="C193" s="84"/>
      <c r="D193" s="84"/>
      <c r="E193" s="84"/>
      <c r="F193" s="84"/>
      <c r="G193" s="84"/>
      <c r="H193" s="84"/>
      <c r="I193" s="84"/>
      <c r="J193" s="84"/>
      <c r="K193" s="84"/>
      <c r="L193" s="85"/>
      <c r="M193" s="10"/>
    </row>
    <row r="194" spans="1:16" s="11" customFormat="1" x14ac:dyDescent="0.3">
      <c r="A194" s="7"/>
      <c r="B194" s="92"/>
      <c r="C194" s="90"/>
      <c r="D194" s="90"/>
      <c r="E194" s="91"/>
      <c r="F194" s="91"/>
      <c r="G194" s="91"/>
      <c r="H194" s="91"/>
      <c r="I194" s="91"/>
      <c r="J194" s="91"/>
      <c r="K194" s="91"/>
      <c r="L194" s="91"/>
      <c r="M194" s="73"/>
    </row>
    <row r="195" spans="1:16" x14ac:dyDescent="0.3">
      <c r="B195" s="506" t="str">
        <f>IF(Intro!$G$20="English",O195,P195)</f>
        <v>VENTES AU CANADA D'IMPORTATIONS DE PRODUITS DE RÉFÉRENCE</v>
      </c>
      <c r="C195" s="507"/>
      <c r="D195" s="507"/>
      <c r="E195" s="507"/>
      <c r="F195" s="507"/>
      <c r="G195" s="507"/>
      <c r="H195" s="507"/>
      <c r="I195" s="507"/>
      <c r="J195" s="507"/>
      <c r="K195" s="507"/>
      <c r="L195" s="508"/>
      <c r="M195" s="10"/>
      <c r="O195" s="107" t="s">
        <v>335</v>
      </c>
      <c r="P195" s="107" t="s">
        <v>436</v>
      </c>
    </row>
    <row r="196" spans="1:16" x14ac:dyDescent="0.3">
      <c r="B196" s="647" t="s">
        <v>17</v>
      </c>
      <c r="C196" s="648"/>
      <c r="D196" s="648"/>
      <c r="E196" s="648"/>
      <c r="F196" s="648"/>
      <c r="G196" s="648"/>
      <c r="H196" s="648"/>
      <c r="I196" s="648"/>
      <c r="J196" s="648"/>
      <c r="K196" s="648"/>
      <c r="L196" s="649"/>
      <c r="M196" s="10"/>
    </row>
    <row r="197" spans="1:16" x14ac:dyDescent="0.3">
      <c r="B197" s="16"/>
      <c r="C197" s="35"/>
      <c r="D197" s="35"/>
      <c r="E197" s="36"/>
      <c r="F197" s="36"/>
      <c r="G197" s="36"/>
      <c r="H197" s="36"/>
      <c r="I197" s="36"/>
      <c r="J197" s="36"/>
      <c r="K197" s="36"/>
      <c r="L197" s="17"/>
      <c r="M197" s="10"/>
    </row>
    <row r="198" spans="1:16" x14ac:dyDescent="0.3">
      <c r="B198" s="503" t="str">
        <f>IF(Intro!$G$20="English",O198,P198)</f>
        <v>Indiquez le volume et la valeur des ventes d'importations au Canada pour chaque produit de référence :</v>
      </c>
      <c r="C198" s="504"/>
      <c r="D198" s="504"/>
      <c r="E198" s="504"/>
      <c r="F198" s="504"/>
      <c r="G198" s="504"/>
      <c r="H198" s="504"/>
      <c r="I198" s="504"/>
      <c r="J198" s="504"/>
      <c r="K198" s="504"/>
      <c r="L198" s="505"/>
      <c r="M198" s="10"/>
      <c r="O198" s="18" t="s">
        <v>170</v>
      </c>
      <c r="P198" s="10" t="s">
        <v>435</v>
      </c>
    </row>
    <row r="199" spans="1:16" x14ac:dyDescent="0.3">
      <c r="B199" s="503" t="str">
        <f>Pro!B22</f>
        <v>Note - Ne répondez à cette question que si votre entreprise a vendu les marchandises du 1er janvier 2023 au 31 mars 2026.</v>
      </c>
      <c r="C199" s="504"/>
      <c r="D199" s="504"/>
      <c r="E199" s="504"/>
      <c r="F199" s="504"/>
      <c r="G199" s="504"/>
      <c r="H199" s="504"/>
      <c r="I199" s="504"/>
      <c r="J199" s="504"/>
      <c r="K199" s="504"/>
      <c r="L199" s="505"/>
      <c r="M199" s="10"/>
      <c r="O199" s="18"/>
    </row>
    <row r="200" spans="1:16" x14ac:dyDescent="0.3">
      <c r="B200" s="79"/>
      <c r="C200" s="35"/>
      <c r="D200" s="35"/>
      <c r="E200" s="36"/>
      <c r="F200" s="36"/>
      <c r="G200" s="36"/>
      <c r="H200" s="36"/>
      <c r="I200" s="36"/>
      <c r="J200" s="36"/>
      <c r="K200" s="36"/>
      <c r="L200" s="17"/>
      <c r="M200" s="10"/>
      <c r="O200" s="18"/>
    </row>
    <row r="201" spans="1:16" x14ac:dyDescent="0.3">
      <c r="B201" s="779"/>
      <c r="C201" s="780"/>
      <c r="D201" s="781"/>
      <c r="E201" s="147" t="str">
        <f t="shared" ref="E201:L201" si="34">E140</f>
        <v>T2 - 2024</v>
      </c>
      <c r="F201" s="147" t="str">
        <f t="shared" si="34"/>
        <v>T3 - 2024</v>
      </c>
      <c r="G201" s="147" t="str">
        <f t="shared" si="34"/>
        <v>T4 - 2024</v>
      </c>
      <c r="H201" s="147" t="str">
        <f t="shared" si="34"/>
        <v>T1 - 2025</v>
      </c>
      <c r="I201" s="147" t="str">
        <f t="shared" si="34"/>
        <v>T2 - 2025</v>
      </c>
      <c r="J201" s="147" t="str">
        <f t="shared" si="34"/>
        <v>T3 - 2025</v>
      </c>
      <c r="K201" s="147" t="str">
        <f t="shared" si="34"/>
        <v>T4 - 2025</v>
      </c>
      <c r="L201" s="148" t="str">
        <f t="shared" si="34"/>
        <v>T1 - 2026</v>
      </c>
      <c r="M201" s="10"/>
      <c r="O201" s="18"/>
    </row>
    <row r="202" spans="1:16" x14ac:dyDescent="0.3">
      <c r="B202" s="772" t="str">
        <f>B141</f>
        <v>Billes SAG - 5.0" (125mm) avec une tolérance de 5%</v>
      </c>
      <c r="C202" s="614"/>
      <c r="D202" s="614"/>
      <c r="E202" s="614"/>
      <c r="F202" s="614"/>
      <c r="G202" s="614"/>
      <c r="H202" s="614"/>
      <c r="I202" s="614"/>
      <c r="J202" s="614"/>
      <c r="K202" s="614"/>
      <c r="L202" s="773"/>
      <c r="M202" s="10"/>
    </row>
    <row r="203" spans="1:16" x14ac:dyDescent="0.3">
      <c r="B203" s="774"/>
      <c r="C203" s="620"/>
      <c r="D203" s="620"/>
      <c r="E203" s="620"/>
      <c r="F203" s="620"/>
      <c r="G203" s="620"/>
      <c r="H203" s="620"/>
      <c r="I203" s="620"/>
      <c r="J203" s="620"/>
      <c r="K203" s="620"/>
      <c r="L203" s="775"/>
      <c r="M203" s="10"/>
    </row>
    <row r="204" spans="1:16" x14ac:dyDescent="0.3">
      <c r="B204" s="735" t="str">
        <f>IF(Intro!$G$20="English",Variables!$B$23,Variables!$C$23)</f>
        <v>tonnes</v>
      </c>
      <c r="C204" s="736"/>
      <c r="D204" s="736"/>
      <c r="E204" s="141"/>
      <c r="F204" s="141"/>
      <c r="G204" s="141"/>
      <c r="H204" s="141"/>
      <c r="I204" s="141"/>
      <c r="J204" s="141"/>
      <c r="K204" s="141"/>
      <c r="L204" s="142"/>
      <c r="M204" s="10"/>
    </row>
    <row r="205" spans="1:16" x14ac:dyDescent="0.3">
      <c r="B205" s="735" t="str">
        <f>IF(Intro!G$20="English","net delivered selling value (CAD)","valeur de vente nette rendue (CAD)")</f>
        <v>valeur de vente nette rendue (CAD)</v>
      </c>
      <c r="C205" s="736"/>
      <c r="D205" s="736"/>
      <c r="E205" s="141"/>
      <c r="F205" s="141"/>
      <c r="G205" s="141"/>
      <c r="H205" s="141"/>
      <c r="I205" s="141"/>
      <c r="J205" s="141"/>
      <c r="K205" s="141"/>
      <c r="L205" s="142"/>
      <c r="M205" s="10"/>
    </row>
    <row r="206" spans="1:16" x14ac:dyDescent="0.3">
      <c r="B206" s="735" t="str">
        <f>"$ / "&amp;IF(Intro!$G$20="English",Variables!$B$24,Variables!$C$24)</f>
        <v>$ / tonne</v>
      </c>
      <c r="C206" s="736"/>
      <c r="D206" s="736"/>
      <c r="E206" s="289" t="str">
        <f t="shared" ref="E206:L206" si="35">IF(E204=0,"-",E205/E204)</f>
        <v>-</v>
      </c>
      <c r="F206" s="289" t="str">
        <f t="shared" si="35"/>
        <v>-</v>
      </c>
      <c r="G206" s="289" t="str">
        <f t="shared" si="35"/>
        <v>-</v>
      </c>
      <c r="H206" s="289" t="str">
        <f t="shared" si="35"/>
        <v>-</v>
      </c>
      <c r="I206" s="289" t="str">
        <f t="shared" si="35"/>
        <v>-</v>
      </c>
      <c r="J206" s="289" t="str">
        <f t="shared" si="35"/>
        <v>-</v>
      </c>
      <c r="K206" s="289" t="str">
        <f t="shared" si="35"/>
        <v>-</v>
      </c>
      <c r="L206" s="289" t="str">
        <f t="shared" si="35"/>
        <v>-</v>
      </c>
      <c r="M206" s="10"/>
    </row>
    <row r="207" spans="1:16" x14ac:dyDescent="0.3">
      <c r="B207" s="772" t="str">
        <f>B146</f>
        <v>Billes SAG - 5.25" (133mm) avec une tolérance de 5%</v>
      </c>
      <c r="C207" s="614"/>
      <c r="D207" s="614"/>
      <c r="E207" s="614"/>
      <c r="F207" s="614"/>
      <c r="G207" s="614"/>
      <c r="H207" s="614"/>
      <c r="I207" s="614"/>
      <c r="J207" s="614"/>
      <c r="K207" s="614"/>
      <c r="L207" s="773"/>
      <c r="M207" s="10"/>
    </row>
    <row r="208" spans="1:16" x14ac:dyDescent="0.3">
      <c r="B208" s="774"/>
      <c r="C208" s="620"/>
      <c r="D208" s="620"/>
      <c r="E208" s="620"/>
      <c r="F208" s="620"/>
      <c r="G208" s="620"/>
      <c r="H208" s="620"/>
      <c r="I208" s="620"/>
      <c r="J208" s="620"/>
      <c r="K208" s="620"/>
      <c r="L208" s="775"/>
      <c r="M208" s="10"/>
    </row>
    <row r="209" spans="2:13" x14ac:dyDescent="0.3">
      <c r="B209" s="735" t="str">
        <f>IF(Intro!$G$20="English",Variables!$B$23,Variables!$C$23)</f>
        <v>tonnes</v>
      </c>
      <c r="C209" s="736"/>
      <c r="D209" s="736"/>
      <c r="E209" s="141"/>
      <c r="F209" s="141"/>
      <c r="G209" s="141"/>
      <c r="H209" s="141"/>
      <c r="I209" s="141"/>
      <c r="J209" s="141"/>
      <c r="K209" s="141"/>
      <c r="L209" s="142"/>
      <c r="M209" s="10"/>
    </row>
    <row r="210" spans="2:13" x14ac:dyDescent="0.3">
      <c r="B210" s="735" t="str">
        <f>IF(Intro!G$20="English","net delivered selling value (CAD)","valeur de vente nette rendue (CAD)")</f>
        <v>valeur de vente nette rendue (CAD)</v>
      </c>
      <c r="C210" s="736"/>
      <c r="D210" s="736"/>
      <c r="E210" s="141"/>
      <c r="F210" s="141"/>
      <c r="G210" s="141"/>
      <c r="H210" s="141"/>
      <c r="I210" s="141"/>
      <c r="J210" s="141"/>
      <c r="K210" s="141"/>
      <c r="L210" s="142"/>
      <c r="M210" s="10"/>
    </row>
    <row r="211" spans="2:13" x14ac:dyDescent="0.3">
      <c r="B211" s="735" t="str">
        <f>"$ / "&amp;IF(Intro!$G$20="English",Variables!$B$24,Variables!$C$24)</f>
        <v>$ / tonne</v>
      </c>
      <c r="C211" s="736"/>
      <c r="D211" s="736"/>
      <c r="E211" s="289" t="str">
        <f t="shared" ref="E211:L211" si="36">IF(E209=0,"-",E210/E209)</f>
        <v>-</v>
      </c>
      <c r="F211" s="289" t="str">
        <f t="shared" si="36"/>
        <v>-</v>
      </c>
      <c r="G211" s="289" t="str">
        <f t="shared" si="36"/>
        <v>-</v>
      </c>
      <c r="H211" s="289" t="str">
        <f t="shared" si="36"/>
        <v>-</v>
      </c>
      <c r="I211" s="289" t="str">
        <f t="shared" si="36"/>
        <v>-</v>
      </c>
      <c r="J211" s="289" t="str">
        <f t="shared" si="36"/>
        <v>-</v>
      </c>
      <c r="K211" s="289" t="str">
        <f t="shared" si="36"/>
        <v>-</v>
      </c>
      <c r="L211" s="289" t="str">
        <f t="shared" si="36"/>
        <v>-</v>
      </c>
      <c r="M211" s="10"/>
    </row>
    <row r="212" spans="2:13" x14ac:dyDescent="0.3">
      <c r="B212" s="772" t="str">
        <f>B151</f>
        <v>Billes de taille moyenne - 2.5" (65mm) avec une tolérance de 5%</v>
      </c>
      <c r="C212" s="614"/>
      <c r="D212" s="614"/>
      <c r="E212" s="614"/>
      <c r="F212" s="614"/>
      <c r="G212" s="614"/>
      <c r="H212" s="614"/>
      <c r="I212" s="614"/>
      <c r="J212" s="614"/>
      <c r="K212" s="614"/>
      <c r="L212" s="773"/>
      <c r="M212" s="10"/>
    </row>
    <row r="213" spans="2:13" x14ac:dyDescent="0.3">
      <c r="B213" s="774"/>
      <c r="C213" s="620"/>
      <c r="D213" s="620"/>
      <c r="E213" s="620"/>
      <c r="F213" s="620"/>
      <c r="G213" s="620"/>
      <c r="H213" s="620"/>
      <c r="I213" s="620"/>
      <c r="J213" s="620"/>
      <c r="K213" s="620"/>
      <c r="L213" s="775"/>
      <c r="M213" s="10"/>
    </row>
    <row r="214" spans="2:13" x14ac:dyDescent="0.3">
      <c r="B214" s="735" t="str">
        <f>IF(Intro!$G$20="English",Variables!$B$23,Variables!$C$23)</f>
        <v>tonnes</v>
      </c>
      <c r="C214" s="736"/>
      <c r="D214" s="736"/>
      <c r="E214" s="141"/>
      <c r="F214" s="141"/>
      <c r="G214" s="141"/>
      <c r="H214" s="141"/>
      <c r="I214" s="141"/>
      <c r="J214" s="141"/>
      <c r="K214" s="141"/>
      <c r="L214" s="142"/>
      <c r="M214" s="10"/>
    </row>
    <row r="215" spans="2:13" x14ac:dyDescent="0.3">
      <c r="B215" s="735" t="str">
        <f>IF(Intro!G$20="English","net delivered selling value (CAD)","valeur de vente nette rendue (CAD)")</f>
        <v>valeur de vente nette rendue (CAD)</v>
      </c>
      <c r="C215" s="736"/>
      <c r="D215" s="736"/>
      <c r="E215" s="141"/>
      <c r="F215" s="141"/>
      <c r="G215" s="141"/>
      <c r="H215" s="141"/>
      <c r="I215" s="141"/>
      <c r="J215" s="141"/>
      <c r="K215" s="141"/>
      <c r="L215" s="142"/>
      <c r="M215" s="10"/>
    </row>
    <row r="216" spans="2:13" x14ac:dyDescent="0.3">
      <c r="B216" s="735" t="str">
        <f>"$ / "&amp;IF(Intro!$G$20="English",Variables!$B$24,Variables!$C$24)</f>
        <v>$ / tonne</v>
      </c>
      <c r="C216" s="736"/>
      <c r="D216" s="736"/>
      <c r="E216" s="289" t="str">
        <f t="shared" ref="E216:L216" si="37">IF(E214=0,"-",E215/E214)</f>
        <v>-</v>
      </c>
      <c r="F216" s="289" t="str">
        <f t="shared" si="37"/>
        <v>-</v>
      </c>
      <c r="G216" s="289" t="str">
        <f t="shared" si="37"/>
        <v>-</v>
      </c>
      <c r="H216" s="289" t="str">
        <f t="shared" si="37"/>
        <v>-</v>
      </c>
      <c r="I216" s="289" t="str">
        <f t="shared" si="37"/>
        <v>-</v>
      </c>
      <c r="J216" s="289" t="str">
        <f t="shared" si="37"/>
        <v>-</v>
      </c>
      <c r="K216" s="289" t="str">
        <f t="shared" si="37"/>
        <v>-</v>
      </c>
      <c r="L216" s="289" t="str">
        <f t="shared" si="37"/>
        <v>-</v>
      </c>
      <c r="M216" s="10"/>
    </row>
    <row r="217" spans="2:13" x14ac:dyDescent="0.3">
      <c r="B217" s="772" t="str">
        <f>B156</f>
        <v>Billes de taille moyenne - 3.5" (94mm) avec une tolérance de 5%</v>
      </c>
      <c r="C217" s="614"/>
      <c r="D217" s="614"/>
      <c r="E217" s="614"/>
      <c r="F217" s="614"/>
      <c r="G217" s="614"/>
      <c r="H217" s="614"/>
      <c r="I217" s="614"/>
      <c r="J217" s="614"/>
      <c r="K217" s="614"/>
      <c r="L217" s="773"/>
      <c r="M217" s="10"/>
    </row>
    <row r="218" spans="2:13" x14ac:dyDescent="0.3">
      <c r="B218" s="774"/>
      <c r="C218" s="620"/>
      <c r="D218" s="620"/>
      <c r="E218" s="620"/>
      <c r="F218" s="620"/>
      <c r="G218" s="620"/>
      <c r="H218" s="620"/>
      <c r="I218" s="620"/>
      <c r="J218" s="620"/>
      <c r="K218" s="620"/>
      <c r="L218" s="775"/>
      <c r="M218" s="10"/>
    </row>
    <row r="219" spans="2:13" x14ac:dyDescent="0.3">
      <c r="B219" s="735" t="str">
        <f>IF(Intro!$G$20="English",Variables!$B$23,Variables!$C$23)</f>
        <v>tonnes</v>
      </c>
      <c r="C219" s="736"/>
      <c r="D219" s="736"/>
      <c r="E219" s="141"/>
      <c r="F219" s="141"/>
      <c r="G219" s="141"/>
      <c r="H219" s="141"/>
      <c r="I219" s="141"/>
      <c r="J219" s="141"/>
      <c r="K219" s="141"/>
      <c r="L219" s="142"/>
      <c r="M219" s="10"/>
    </row>
    <row r="220" spans="2:13" x14ac:dyDescent="0.3">
      <c r="B220" s="735" t="str">
        <f>IF(Intro!G$20="English","net delivered selling value (CAD)","valeur de vente nette rendue (CAD)")</f>
        <v>valeur de vente nette rendue (CAD)</v>
      </c>
      <c r="C220" s="736"/>
      <c r="D220" s="736"/>
      <c r="E220" s="141"/>
      <c r="F220" s="141"/>
      <c r="G220" s="141"/>
      <c r="H220" s="141"/>
      <c r="I220" s="141"/>
      <c r="J220" s="141"/>
      <c r="K220" s="141"/>
      <c r="L220" s="142"/>
      <c r="M220" s="10"/>
    </row>
    <row r="221" spans="2:13" x14ac:dyDescent="0.3">
      <c r="B221" s="735" t="str">
        <f>"$ / "&amp;IF(Intro!$G$20="English",Variables!$B$24,Variables!$C$24)</f>
        <v>$ / tonne</v>
      </c>
      <c r="C221" s="736"/>
      <c r="D221" s="736"/>
      <c r="E221" s="289" t="str">
        <f t="shared" ref="E221:L221" si="38">IF(E219=0,"-",E220/E219)</f>
        <v>-</v>
      </c>
      <c r="F221" s="289" t="str">
        <f t="shared" si="38"/>
        <v>-</v>
      </c>
      <c r="G221" s="289" t="str">
        <f t="shared" si="38"/>
        <v>-</v>
      </c>
      <c r="H221" s="289" t="str">
        <f t="shared" si="38"/>
        <v>-</v>
      </c>
      <c r="I221" s="289" t="str">
        <f t="shared" si="38"/>
        <v>-</v>
      </c>
      <c r="J221" s="289" t="str">
        <f t="shared" si="38"/>
        <v>-</v>
      </c>
      <c r="K221" s="289" t="str">
        <f t="shared" si="38"/>
        <v>-</v>
      </c>
      <c r="L221" s="289" t="str">
        <f t="shared" si="38"/>
        <v>-</v>
      </c>
      <c r="M221" s="10"/>
    </row>
    <row r="222" spans="2:13" x14ac:dyDescent="0.3">
      <c r="B222" s="772" t="str">
        <f>B161</f>
        <v>Billes de rebroyeur - 1.0" (25mm) avec une tolérance de 5%</v>
      </c>
      <c r="C222" s="614"/>
      <c r="D222" s="614"/>
      <c r="E222" s="614"/>
      <c r="F222" s="614"/>
      <c r="G222" s="614"/>
      <c r="H222" s="614"/>
      <c r="I222" s="614"/>
      <c r="J222" s="614"/>
      <c r="K222" s="614"/>
      <c r="L222" s="773"/>
      <c r="M222" s="10"/>
    </row>
    <row r="223" spans="2:13" x14ac:dyDescent="0.3">
      <c r="B223" s="774"/>
      <c r="C223" s="620"/>
      <c r="D223" s="620"/>
      <c r="E223" s="620"/>
      <c r="F223" s="620"/>
      <c r="G223" s="620"/>
      <c r="H223" s="620"/>
      <c r="I223" s="620"/>
      <c r="J223" s="620"/>
      <c r="K223" s="620"/>
      <c r="L223" s="775"/>
      <c r="M223" s="10"/>
    </row>
    <row r="224" spans="2:13" x14ac:dyDescent="0.3">
      <c r="B224" s="735" t="str">
        <f>IF(Intro!$G$20="English",Variables!$B$23,Variables!$C$23)</f>
        <v>tonnes</v>
      </c>
      <c r="C224" s="736"/>
      <c r="D224" s="736"/>
      <c r="E224" s="141"/>
      <c r="F224" s="141"/>
      <c r="G224" s="141"/>
      <c r="H224" s="141"/>
      <c r="I224" s="141"/>
      <c r="J224" s="141"/>
      <c r="K224" s="141"/>
      <c r="L224" s="142"/>
      <c r="M224" s="10"/>
    </row>
    <row r="225" spans="2:13" x14ac:dyDescent="0.3">
      <c r="B225" s="735" t="str">
        <f>IF(Intro!G$20="English","net delivered selling value (CAD)","valeur de vente nette rendue (CAD)")</f>
        <v>valeur de vente nette rendue (CAD)</v>
      </c>
      <c r="C225" s="736"/>
      <c r="D225" s="736"/>
      <c r="E225" s="141"/>
      <c r="F225" s="141"/>
      <c r="G225" s="141"/>
      <c r="H225" s="141"/>
      <c r="I225" s="141"/>
      <c r="J225" s="141"/>
      <c r="K225" s="141"/>
      <c r="L225" s="142"/>
      <c r="M225" s="10"/>
    </row>
    <row r="226" spans="2:13" x14ac:dyDescent="0.3">
      <c r="B226" s="735" t="str">
        <f>"$ / "&amp;IF(Intro!$G$20="English",Variables!$B$24,Variables!$C$24)</f>
        <v>$ / tonne</v>
      </c>
      <c r="C226" s="736"/>
      <c r="D226" s="736"/>
      <c r="E226" s="289" t="str">
        <f t="shared" ref="E226:L226" si="39">IF(E224=0,"-",E225/E224)</f>
        <v>-</v>
      </c>
      <c r="F226" s="289" t="str">
        <f t="shared" si="39"/>
        <v>-</v>
      </c>
      <c r="G226" s="289" t="str">
        <f t="shared" si="39"/>
        <v>-</v>
      </c>
      <c r="H226" s="289" t="str">
        <f t="shared" si="39"/>
        <v>-</v>
      </c>
      <c r="I226" s="289" t="str">
        <f t="shared" si="39"/>
        <v>-</v>
      </c>
      <c r="J226" s="289" t="str">
        <f t="shared" si="39"/>
        <v>-</v>
      </c>
      <c r="K226" s="289" t="str">
        <f t="shared" si="39"/>
        <v>-</v>
      </c>
      <c r="L226" s="289" t="str">
        <f t="shared" si="39"/>
        <v>-</v>
      </c>
      <c r="M226" s="10"/>
    </row>
    <row r="227" spans="2:13" hidden="1" x14ac:dyDescent="0.3">
      <c r="B227" s="772" t="str">
        <f>B166</f>
        <v>BMP6</v>
      </c>
      <c r="C227" s="614"/>
      <c r="D227" s="614"/>
      <c r="E227" s="614"/>
      <c r="F227" s="614"/>
      <c r="G227" s="614"/>
      <c r="H227" s="614"/>
      <c r="I227" s="614"/>
      <c r="J227" s="614"/>
      <c r="K227" s="614"/>
      <c r="L227" s="773"/>
      <c r="M227" s="10"/>
    </row>
    <row r="228" spans="2:13" hidden="1" x14ac:dyDescent="0.3">
      <c r="B228" s="774"/>
      <c r="C228" s="620"/>
      <c r="D228" s="620"/>
      <c r="E228" s="620"/>
      <c r="F228" s="620"/>
      <c r="G228" s="620"/>
      <c r="H228" s="620"/>
      <c r="I228" s="620"/>
      <c r="J228" s="620"/>
      <c r="K228" s="620"/>
      <c r="L228" s="775"/>
      <c r="M228" s="10"/>
    </row>
    <row r="229" spans="2:13" hidden="1" x14ac:dyDescent="0.3">
      <c r="B229" s="735" t="str">
        <f>IF(Intro!$G$20="English",Variables!$B$23,Variables!$C$23)</f>
        <v>tonnes</v>
      </c>
      <c r="C229" s="736"/>
      <c r="D229" s="736"/>
      <c r="E229" s="141"/>
      <c r="F229" s="141"/>
      <c r="G229" s="141"/>
      <c r="H229" s="141"/>
      <c r="I229" s="141"/>
      <c r="J229" s="141"/>
      <c r="K229" s="141"/>
      <c r="L229" s="142"/>
      <c r="M229" s="10"/>
    </row>
    <row r="230" spans="2:13" hidden="1" x14ac:dyDescent="0.3">
      <c r="B230" s="735" t="str">
        <f>IF(Intro!G$20="English","net delivered selling value (CAD)","valeur de vente nette rendue (CAD)")</f>
        <v>valeur de vente nette rendue (CAD)</v>
      </c>
      <c r="C230" s="736"/>
      <c r="D230" s="736"/>
      <c r="E230" s="141"/>
      <c r="F230" s="141"/>
      <c r="G230" s="141"/>
      <c r="H230" s="141"/>
      <c r="I230" s="141"/>
      <c r="J230" s="141"/>
      <c r="K230" s="141"/>
      <c r="L230" s="142"/>
      <c r="M230" s="10"/>
    </row>
    <row r="231" spans="2:13" hidden="1" x14ac:dyDescent="0.3">
      <c r="B231" s="735" t="str">
        <f>"$ / "&amp;IF(Intro!$G$20="English",Variables!$B$24,Variables!$C$24)</f>
        <v>$ / tonne</v>
      </c>
      <c r="C231" s="736"/>
      <c r="D231" s="736"/>
      <c r="E231" s="289" t="str">
        <f t="shared" ref="E231:L231" si="40">IF(E229=0,"-",E230/E229)</f>
        <v>-</v>
      </c>
      <c r="F231" s="289" t="str">
        <f t="shared" si="40"/>
        <v>-</v>
      </c>
      <c r="G231" s="289" t="str">
        <f t="shared" si="40"/>
        <v>-</v>
      </c>
      <c r="H231" s="289" t="str">
        <f t="shared" si="40"/>
        <v>-</v>
      </c>
      <c r="I231" s="289" t="str">
        <f t="shared" si="40"/>
        <v>-</v>
      </c>
      <c r="J231" s="289" t="str">
        <f t="shared" si="40"/>
        <v>-</v>
      </c>
      <c r="K231" s="289" t="str">
        <f t="shared" si="40"/>
        <v>-</v>
      </c>
      <c r="L231" s="289" t="str">
        <f t="shared" si="40"/>
        <v>-</v>
      </c>
      <c r="M231" s="10"/>
    </row>
    <row r="232" spans="2:13" hidden="1" x14ac:dyDescent="0.3">
      <c r="B232" s="772" t="str">
        <f>B171</f>
        <v>BMP7</v>
      </c>
      <c r="C232" s="614"/>
      <c r="D232" s="614"/>
      <c r="E232" s="614"/>
      <c r="F232" s="614"/>
      <c r="G232" s="614"/>
      <c r="H232" s="614"/>
      <c r="I232" s="614"/>
      <c r="J232" s="614"/>
      <c r="K232" s="614"/>
      <c r="L232" s="773"/>
      <c r="M232" s="10"/>
    </row>
    <row r="233" spans="2:13" hidden="1" x14ac:dyDescent="0.3">
      <c r="B233" s="774"/>
      <c r="C233" s="620"/>
      <c r="D233" s="620"/>
      <c r="E233" s="620"/>
      <c r="F233" s="620"/>
      <c r="G233" s="620"/>
      <c r="H233" s="620"/>
      <c r="I233" s="620"/>
      <c r="J233" s="620"/>
      <c r="K233" s="620"/>
      <c r="L233" s="775"/>
      <c r="M233" s="10"/>
    </row>
    <row r="234" spans="2:13" hidden="1" x14ac:dyDescent="0.3">
      <c r="B234" s="735" t="str">
        <f>IF(Intro!$G$20="English",Variables!$B$23,Variables!$C$23)</f>
        <v>tonnes</v>
      </c>
      <c r="C234" s="736"/>
      <c r="D234" s="736"/>
      <c r="E234" s="141"/>
      <c r="F234" s="141"/>
      <c r="G234" s="141"/>
      <c r="H234" s="141"/>
      <c r="I234" s="141"/>
      <c r="J234" s="141"/>
      <c r="K234" s="141"/>
      <c r="L234" s="142"/>
      <c r="M234" s="10"/>
    </row>
    <row r="235" spans="2:13" hidden="1" x14ac:dyDescent="0.3">
      <c r="B235" s="735" t="str">
        <f>IF(Intro!G$20="English","net delivered selling value (CAD)","valeur de vente nette rendue (CAD)")</f>
        <v>valeur de vente nette rendue (CAD)</v>
      </c>
      <c r="C235" s="736"/>
      <c r="D235" s="736"/>
      <c r="E235" s="141"/>
      <c r="F235" s="141"/>
      <c r="G235" s="141"/>
      <c r="H235" s="141"/>
      <c r="I235" s="141"/>
      <c r="J235" s="141"/>
      <c r="K235" s="141"/>
      <c r="L235" s="142"/>
      <c r="M235" s="10"/>
    </row>
    <row r="236" spans="2:13" hidden="1" x14ac:dyDescent="0.3">
      <c r="B236" s="735" t="str">
        <f>"$ / "&amp;IF(Intro!$G$20="English",Variables!$B$24,Variables!$C$24)</f>
        <v>$ / tonne</v>
      </c>
      <c r="C236" s="736"/>
      <c r="D236" s="736"/>
      <c r="E236" s="289" t="str">
        <f t="shared" ref="E236:L236" si="41">IF(E234=0,"-",E235/E234)</f>
        <v>-</v>
      </c>
      <c r="F236" s="289" t="str">
        <f t="shared" si="41"/>
        <v>-</v>
      </c>
      <c r="G236" s="289" t="str">
        <f t="shared" si="41"/>
        <v>-</v>
      </c>
      <c r="H236" s="289" t="str">
        <f t="shared" si="41"/>
        <v>-</v>
      </c>
      <c r="I236" s="289" t="str">
        <f t="shared" si="41"/>
        <v>-</v>
      </c>
      <c r="J236" s="289" t="str">
        <f t="shared" si="41"/>
        <v>-</v>
      </c>
      <c r="K236" s="289" t="str">
        <f t="shared" si="41"/>
        <v>-</v>
      </c>
      <c r="L236" s="289" t="str">
        <f t="shared" si="41"/>
        <v>-</v>
      </c>
      <c r="M236" s="10"/>
    </row>
    <row r="237" spans="2:13" hidden="1" x14ac:dyDescent="0.3">
      <c r="B237" s="772" t="str">
        <f>B176</f>
        <v>BMP8</v>
      </c>
      <c r="C237" s="614"/>
      <c r="D237" s="614"/>
      <c r="E237" s="614"/>
      <c r="F237" s="614"/>
      <c r="G237" s="614"/>
      <c r="H237" s="614"/>
      <c r="I237" s="614"/>
      <c r="J237" s="614"/>
      <c r="K237" s="614"/>
      <c r="L237" s="773"/>
      <c r="M237" s="10"/>
    </row>
    <row r="238" spans="2:13" hidden="1" x14ac:dyDescent="0.3">
      <c r="B238" s="774"/>
      <c r="C238" s="620"/>
      <c r="D238" s="620"/>
      <c r="E238" s="620"/>
      <c r="F238" s="620"/>
      <c r="G238" s="620"/>
      <c r="H238" s="620"/>
      <c r="I238" s="620"/>
      <c r="J238" s="620"/>
      <c r="K238" s="620"/>
      <c r="L238" s="775"/>
      <c r="M238" s="10"/>
    </row>
    <row r="239" spans="2:13" hidden="1" x14ac:dyDescent="0.3">
      <c r="B239" s="735" t="str">
        <f>IF(Intro!$G$20="English",Variables!$B$23,Variables!$C$23)</f>
        <v>tonnes</v>
      </c>
      <c r="C239" s="736"/>
      <c r="D239" s="736"/>
      <c r="E239" s="141"/>
      <c r="F239" s="141"/>
      <c r="G239" s="141"/>
      <c r="H239" s="141"/>
      <c r="I239" s="141"/>
      <c r="J239" s="141"/>
      <c r="K239" s="141"/>
      <c r="L239" s="142"/>
      <c r="M239" s="10"/>
    </row>
    <row r="240" spans="2:13" hidden="1" x14ac:dyDescent="0.3">
      <c r="B240" s="735" t="str">
        <f>IF(Intro!G$20="English","net delivered selling value (CAD)","valeur de vente nette rendue (CAD)")</f>
        <v>valeur de vente nette rendue (CAD)</v>
      </c>
      <c r="C240" s="736"/>
      <c r="D240" s="736"/>
      <c r="E240" s="141"/>
      <c r="F240" s="141"/>
      <c r="G240" s="141"/>
      <c r="H240" s="141"/>
      <c r="I240" s="141"/>
      <c r="J240" s="141"/>
      <c r="K240" s="141"/>
      <c r="L240" s="142"/>
      <c r="M240" s="10"/>
    </row>
    <row r="241" spans="1:19" hidden="1" x14ac:dyDescent="0.3">
      <c r="B241" s="735" t="str">
        <f>"$ / "&amp;IF(Intro!$G$20="English",Variables!$B$24,Variables!$C$24)</f>
        <v>$ / tonne</v>
      </c>
      <c r="C241" s="736"/>
      <c r="D241" s="736"/>
      <c r="E241" s="289" t="str">
        <f t="shared" ref="E241:L241" si="42">IF(E239=0,"-",E240/E239)</f>
        <v>-</v>
      </c>
      <c r="F241" s="289" t="str">
        <f t="shared" si="42"/>
        <v>-</v>
      </c>
      <c r="G241" s="289" t="str">
        <f t="shared" si="42"/>
        <v>-</v>
      </c>
      <c r="H241" s="289" t="str">
        <f t="shared" si="42"/>
        <v>-</v>
      </c>
      <c r="I241" s="289" t="str">
        <f t="shared" si="42"/>
        <v>-</v>
      </c>
      <c r="J241" s="289" t="str">
        <f t="shared" si="42"/>
        <v>-</v>
      </c>
      <c r="K241" s="289" t="str">
        <f t="shared" si="42"/>
        <v>-</v>
      </c>
      <c r="L241" s="289" t="str">
        <f t="shared" si="42"/>
        <v>-</v>
      </c>
      <c r="M241" s="10"/>
    </row>
    <row r="242" spans="1:19" x14ac:dyDescent="0.3">
      <c r="B242" s="115"/>
      <c r="C242" s="116"/>
      <c r="D242" s="116"/>
      <c r="E242" s="29"/>
      <c r="F242" s="29"/>
      <c r="G242" s="29"/>
      <c r="H242" s="29"/>
      <c r="I242" s="29"/>
      <c r="J242" s="29"/>
      <c r="K242" s="29"/>
      <c r="L242" s="30"/>
      <c r="M242" s="10"/>
    </row>
    <row r="243" spans="1:19" x14ac:dyDescent="0.3">
      <c r="B243" s="500" t="str">
        <f>IF(Intro!$G$20="English",O243,P243)</f>
        <v>Dans le tableau ci-dessous, « Erreur » signifie que les ventes totales des produits de référence de votre entreprise dépassent les ventes totales d'importations de votre entreprise pour cette période. Par conséquent, veuillez modifier les données ci-dessus si nécessaire.</v>
      </c>
      <c r="C243" s="501"/>
      <c r="D243" s="501"/>
      <c r="E243" s="501"/>
      <c r="F243" s="501"/>
      <c r="G243" s="501"/>
      <c r="H243" s="501"/>
      <c r="I243" s="501"/>
      <c r="J243" s="501"/>
      <c r="K243" s="501"/>
      <c r="L243" s="502"/>
      <c r="M243" s="10"/>
      <c r="O243" s="38" t="s">
        <v>368</v>
      </c>
      <c r="P243" s="38" t="s">
        <v>437</v>
      </c>
      <c r="Q243" s="38"/>
      <c r="R243" s="38"/>
      <c r="S243" s="38"/>
    </row>
    <row r="244" spans="1:19" x14ac:dyDescent="0.3">
      <c r="B244" s="500"/>
      <c r="C244" s="501"/>
      <c r="D244" s="501"/>
      <c r="E244" s="501"/>
      <c r="F244" s="501"/>
      <c r="G244" s="501"/>
      <c r="H244" s="501"/>
      <c r="I244" s="501"/>
      <c r="J244" s="501"/>
      <c r="K244" s="501"/>
      <c r="L244" s="502"/>
      <c r="M244" s="10"/>
      <c r="O244" s="38"/>
      <c r="P244" s="38"/>
      <c r="Q244" s="38"/>
      <c r="R244" s="38"/>
      <c r="S244" s="38"/>
    </row>
    <row r="245" spans="1:19" x14ac:dyDescent="0.3">
      <c r="B245" s="79"/>
      <c r="C245" s="80"/>
      <c r="D245" s="80"/>
      <c r="E245" s="29"/>
      <c r="F245" s="29"/>
      <c r="G245" s="29"/>
      <c r="H245" s="29"/>
      <c r="I245" s="29"/>
      <c r="J245" s="29"/>
      <c r="K245" s="29"/>
      <c r="L245" s="30"/>
      <c r="M245" s="10"/>
      <c r="O245" s="38"/>
      <c r="P245" s="38"/>
      <c r="Q245" s="38"/>
      <c r="R245" s="38"/>
      <c r="S245" s="38"/>
    </row>
    <row r="246" spans="1:19" ht="14.1" customHeight="1" x14ac:dyDescent="0.3">
      <c r="B246" s="763" t="str">
        <f>Variables!D62</f>
        <v>Vérification - volume</v>
      </c>
      <c r="C246" s="764"/>
      <c r="D246" s="764"/>
      <c r="E246" s="764"/>
      <c r="F246" s="765"/>
      <c r="G246" s="221">
        <f>G185</f>
        <v>2024</v>
      </c>
      <c r="H246" s="221">
        <f>H185</f>
        <v>2025</v>
      </c>
      <c r="I246" s="221" t="str">
        <f>I185</f>
        <v>T1 - 2026</v>
      </c>
      <c r="J246" s="291"/>
      <c r="K246" s="291"/>
      <c r="L246" s="292"/>
      <c r="M246" s="10"/>
      <c r="O246" s="18"/>
    </row>
    <row r="247" spans="1:19" ht="14.1" customHeight="1" x14ac:dyDescent="0.3">
      <c r="B247" s="760" t="str">
        <f>B204</f>
        <v>tonnes</v>
      </c>
      <c r="C247" s="761"/>
      <c r="D247" s="761"/>
      <c r="E247" s="761"/>
      <c r="F247" s="762"/>
      <c r="G247" s="232" t="str">
        <f>IF(SUM(E204:G204,E209:G209,E214:G214,E219:G219,E224:G224,E229:G229,E234:G234,E239:G239)&gt;SUM(H37,H69,H53),Variables!$D$63,Variables!$D$64)</f>
        <v>Correct</v>
      </c>
      <c r="H247" s="232" t="str">
        <f>IF(SUM(H204:K204,H209:K209,H214:K214,H219:K219,H224:K224,H229:K229,H234:K234,H239:K239)&gt;SUM(I37,I53,I69),Variables!$D$63,Variables!$D$64)</f>
        <v>Correct</v>
      </c>
      <c r="I247" s="232" t="str">
        <f>IF(SUM(L204,L209,L214,L219,L224,L229,L234,L239)&gt;SUM(K37,K53,K69),Variables!$D$63,Variables!$D$64)</f>
        <v>Correct</v>
      </c>
      <c r="J247" s="291"/>
      <c r="K247" s="291"/>
      <c r="L247" s="292"/>
      <c r="M247" s="10"/>
    </row>
    <row r="248" spans="1:19" ht="14.1" customHeight="1" x14ac:dyDescent="0.3">
      <c r="B248" s="782" t="str">
        <f>IF(Intro!$G$20="English",O248,P248)</f>
        <v>volume - total des ventes au Canada d'importations des produits de référence (Question 4)</v>
      </c>
      <c r="C248" s="783"/>
      <c r="D248" s="783"/>
      <c r="E248" s="783"/>
      <c r="F248" s="784"/>
      <c r="G248" s="236">
        <f>(SUM(E204:G204,E209:G209,E214:G214,E219:G219,E224:G224,E229:G229,E234:G234,E239:G239))</f>
        <v>0</v>
      </c>
      <c r="H248" s="236">
        <f>SUM(H204:K204,H209:K209,H214:K214,H219:K219,H224:K224,H229:K229,H234:K234,H239:K239)</f>
        <v>0</v>
      </c>
      <c r="I248" s="236">
        <f>SUM(L204,L209,L214,L219,L224,L229,L234,L239)</f>
        <v>0</v>
      </c>
      <c r="J248" s="291"/>
      <c r="K248" s="291"/>
      <c r="L248" s="292"/>
      <c r="M248" s="10"/>
      <c r="O248" s="10" t="s">
        <v>506</v>
      </c>
      <c r="P248" s="10" t="s">
        <v>508</v>
      </c>
    </row>
    <row r="249" spans="1:19" ht="14.1" customHeight="1" x14ac:dyDescent="0.3">
      <c r="B249" s="782" t="str">
        <f>IF(Intro!$G$20="English",O249,P249)</f>
        <v>volume - total des ventes au Canada d'importations (Question 1)</v>
      </c>
      <c r="C249" s="783"/>
      <c r="D249" s="783"/>
      <c r="E249" s="783"/>
      <c r="F249" s="784"/>
      <c r="G249" s="232">
        <f>H37</f>
        <v>0</v>
      </c>
      <c r="H249" s="232">
        <f>I37</f>
        <v>0</v>
      </c>
      <c r="I249" s="232">
        <f>K37</f>
        <v>0</v>
      </c>
      <c r="J249" s="291"/>
      <c r="K249" s="291"/>
      <c r="L249" s="292"/>
      <c r="M249" s="10"/>
      <c r="O249" s="10" t="s">
        <v>499</v>
      </c>
      <c r="P249" s="10" t="s">
        <v>501</v>
      </c>
    </row>
    <row r="250" spans="1:19" x14ac:dyDescent="0.3">
      <c r="B250" s="763" t="str">
        <f>Variables!D66</f>
        <v>Vérification - valeur</v>
      </c>
      <c r="C250" s="764"/>
      <c r="D250" s="764"/>
      <c r="E250" s="764"/>
      <c r="F250" s="765"/>
      <c r="G250" s="221">
        <f>G246</f>
        <v>2024</v>
      </c>
      <c r="H250" s="221">
        <f t="shared" ref="H250:I250" si="43">H246</f>
        <v>2025</v>
      </c>
      <c r="I250" s="221" t="str">
        <f t="shared" si="43"/>
        <v>T1 - 2026</v>
      </c>
      <c r="J250" s="291"/>
      <c r="K250" s="291"/>
      <c r="L250" s="292"/>
      <c r="M250" s="10"/>
    </row>
    <row r="251" spans="1:19" ht="14.1" customHeight="1" x14ac:dyDescent="0.3">
      <c r="B251" s="760" t="str">
        <f>B205</f>
        <v>valeur de vente nette rendue (CAD)</v>
      </c>
      <c r="C251" s="761"/>
      <c r="D251" s="761"/>
      <c r="E251" s="761"/>
      <c r="F251" s="762"/>
      <c r="G251" s="232" t="str">
        <f>IF(SUM(E205:G205,E210:G210,E215:G215,E220:G220,E225:G225,E230:G230,E235:G235,E240:G240)&gt;SUM(H38,H54,H70),Variables!$D$63,Variables!$D$64)</f>
        <v>Correct</v>
      </c>
      <c r="H251" s="232" t="str">
        <f>IF(SUM(H205:K205,H210:K210,H215:K215,H220:K220,H225:K225,H230:K230,H235:K235,H240:K240)&gt;SUM(I38,I54,I70),Variables!$D$63,Variables!$D$64)</f>
        <v>Correct</v>
      </c>
      <c r="I251" s="232" t="str">
        <f>IF(SUM(L205,L210,L215,L220,L225,L230,L235,L240)&gt;SUM(K38,K54,K70),Variables!$D$63,Variables!$D$64)</f>
        <v>Correct</v>
      </c>
      <c r="J251" s="291"/>
      <c r="K251" s="291"/>
      <c r="L251" s="292"/>
      <c r="M251" s="10"/>
    </row>
    <row r="252" spans="1:19" ht="14.1" customHeight="1" x14ac:dyDescent="0.3">
      <c r="B252" s="782" t="str">
        <f>IF(Intro!$G$20="English",O252,P252)</f>
        <v>valeur - total des ventes au Canada d'importations des produits de référence (Question 4)</v>
      </c>
      <c r="C252" s="783"/>
      <c r="D252" s="783"/>
      <c r="E252" s="783"/>
      <c r="F252" s="784"/>
      <c r="G252" s="236">
        <f>SUM(E205:G205,E210:G210,E215:G215,E220:G220,E225:G225,E230:G230,E235:G235,E240:G240)</f>
        <v>0</v>
      </c>
      <c r="H252" s="236">
        <f>SUM(H205:K205,H210:K210,H215:K215,H220:K220,H225:K225,H230:K230,H235:K235,H240:K240)</f>
        <v>0</v>
      </c>
      <c r="I252" s="236">
        <f>SUM(L205,L210,L215,L220,L225,L230,L235,L240)</f>
        <v>0</v>
      </c>
      <c r="J252" s="291"/>
      <c r="K252" s="291"/>
      <c r="L252" s="292"/>
      <c r="M252" s="10"/>
      <c r="O252" s="10" t="s">
        <v>507</v>
      </c>
      <c r="P252" s="10" t="s">
        <v>509</v>
      </c>
    </row>
    <row r="253" spans="1:19" ht="14.1" customHeight="1" x14ac:dyDescent="0.3">
      <c r="B253" s="782" t="str">
        <f>IF(Intro!$G$20="English",O253,P253)</f>
        <v>valeur - total des ventes au Canada d'importations (Question 1)</v>
      </c>
      <c r="C253" s="783"/>
      <c r="D253" s="783"/>
      <c r="E253" s="783"/>
      <c r="F253" s="784"/>
      <c r="G253" s="232">
        <f>H38</f>
        <v>0</v>
      </c>
      <c r="H253" s="232">
        <f>I38</f>
        <v>0</v>
      </c>
      <c r="I253" s="232">
        <f>K38</f>
        <v>0</v>
      </c>
      <c r="J253" s="291"/>
      <c r="K253" s="291"/>
      <c r="L253" s="292"/>
      <c r="M253" s="10"/>
      <c r="O253" s="10" t="s">
        <v>505</v>
      </c>
      <c r="P253" s="10" t="s">
        <v>503</v>
      </c>
    </row>
    <row r="254" spans="1:19" x14ac:dyDescent="0.3">
      <c r="B254" s="72"/>
      <c r="C254" s="84"/>
      <c r="D254" s="84"/>
      <c r="E254" s="84"/>
      <c r="F254" s="84"/>
      <c r="G254" s="84"/>
      <c r="H254" s="84"/>
      <c r="I254" s="84"/>
      <c r="J254" s="84"/>
      <c r="K254" s="84"/>
      <c r="L254" s="85"/>
      <c r="M254" s="10"/>
    </row>
    <row r="255" spans="1:19" s="44" customFormat="1" x14ac:dyDescent="0.3">
      <c r="A255" s="93"/>
      <c r="B255" s="4"/>
      <c r="C255" s="77"/>
      <c r="D255" s="77"/>
      <c r="E255" s="77"/>
      <c r="F255" s="77"/>
      <c r="G255" s="77"/>
      <c r="H255" s="77"/>
      <c r="I255" s="77"/>
      <c r="J255" s="77"/>
      <c r="K255" s="77"/>
      <c r="L255" s="77"/>
      <c r="N255" s="78"/>
    </row>
    <row r="256" spans="1:19" x14ac:dyDescent="0.3">
      <c r="B256" s="506" t="str">
        <f>UPPER(IF(Intro!$G$20="English",O256,P256))</f>
        <v>DONNÉES SUR LES IMPORTATIONS POUR LA PÉRIODE D'ENQUÊTE ANTIDUMPING DE L'ASFC</v>
      </c>
      <c r="C256" s="507"/>
      <c r="D256" s="507"/>
      <c r="E256" s="507"/>
      <c r="F256" s="507"/>
      <c r="G256" s="507"/>
      <c r="H256" s="507"/>
      <c r="I256" s="507"/>
      <c r="J256" s="507"/>
      <c r="K256" s="507"/>
      <c r="L256" s="508"/>
      <c r="M256" s="10"/>
      <c r="O256" s="107" t="s">
        <v>336</v>
      </c>
      <c r="P256" s="107" t="s">
        <v>337</v>
      </c>
    </row>
    <row r="257" spans="1:17" s="11" customFormat="1" x14ac:dyDescent="0.3">
      <c r="A257" s="7"/>
      <c r="B257" s="647" t="s">
        <v>18</v>
      </c>
      <c r="C257" s="648"/>
      <c r="D257" s="648"/>
      <c r="E257" s="648"/>
      <c r="F257" s="648"/>
      <c r="G257" s="648"/>
      <c r="H257" s="648"/>
      <c r="I257" s="648"/>
      <c r="J257" s="648"/>
      <c r="K257" s="648"/>
      <c r="L257" s="649"/>
      <c r="M257" s="73"/>
      <c r="O257" s="10"/>
    </row>
    <row r="258" spans="1:17" x14ac:dyDescent="0.3">
      <c r="B258" s="16"/>
      <c r="C258" s="35"/>
      <c r="D258" s="35"/>
      <c r="E258" s="36"/>
      <c r="F258" s="36"/>
      <c r="G258" s="36"/>
      <c r="H258" s="36"/>
      <c r="I258" s="36"/>
      <c r="J258" s="36"/>
      <c r="K258" s="36"/>
      <c r="L258" s="17"/>
      <c r="M258" s="10"/>
    </row>
    <row r="259" spans="1:17" x14ac:dyDescent="0.3">
      <c r="B259" s="503" t="str">
        <f>IF(Intro!$G$20="English",O259,P259)</f>
        <v>Indiquez le volume et la valeur des importations pendant la période d'enquête de dumping de l'ASFC :</v>
      </c>
      <c r="C259" s="504"/>
      <c r="D259" s="504"/>
      <c r="E259" s="504"/>
      <c r="F259" s="504"/>
      <c r="G259" s="504"/>
      <c r="H259" s="504"/>
      <c r="I259" s="504"/>
      <c r="J259" s="504"/>
      <c r="K259" s="504"/>
      <c r="L259" s="505"/>
      <c r="M259" s="10"/>
      <c r="O259" s="18" t="s">
        <v>198</v>
      </c>
      <c r="P259" s="10" t="s">
        <v>199</v>
      </c>
    </row>
    <row r="260" spans="1:17" x14ac:dyDescent="0.3">
      <c r="B260" s="79"/>
      <c r="C260" s="35"/>
      <c r="D260" s="35"/>
      <c r="E260" s="36"/>
      <c r="F260" s="36"/>
      <c r="G260" s="36"/>
      <c r="H260" s="36"/>
      <c r="I260" s="36"/>
      <c r="J260" s="36"/>
      <c r="K260" s="36"/>
      <c r="L260" s="17"/>
      <c r="M260" s="10"/>
      <c r="O260" s="18"/>
    </row>
    <row r="261" spans="1:17" ht="14.4" customHeight="1" x14ac:dyDescent="0.3">
      <c r="B261" s="48"/>
      <c r="C261" s="45"/>
      <c r="D261" s="35"/>
      <c r="E261" s="10"/>
      <c r="F261" s="860" t="str">
        <f>IF(Intro!$G$20="English",Variables!B39,Variables!C39)</f>
        <v>1 octobre 2024 - 30 septembre 2025</v>
      </c>
      <c r="G261" s="860"/>
      <c r="H261" s="860"/>
      <c r="I261" s="291"/>
      <c r="J261" s="291"/>
      <c r="K261" s="291"/>
      <c r="L261" s="292"/>
      <c r="M261" s="10"/>
      <c r="O261" s="47"/>
      <c r="P261" s="9"/>
    </row>
    <row r="262" spans="1:17" x14ac:dyDescent="0.3">
      <c r="B262" s="540" t="str">
        <f>B27</f>
        <v>Importations</v>
      </c>
      <c r="C262" s="736" t="str">
        <f>IF(Intro!$G$20="English",Variables!$B$23,Variables!$C$23)</f>
        <v>tonnes</v>
      </c>
      <c r="D262" s="736"/>
      <c r="E262" s="859"/>
      <c r="F262" s="861"/>
      <c r="G262" s="861"/>
      <c r="H262" s="861"/>
      <c r="I262" s="291"/>
      <c r="J262" s="291"/>
      <c r="K262" s="291"/>
      <c r="L262" s="292"/>
      <c r="M262" s="10"/>
    </row>
    <row r="263" spans="1:17" x14ac:dyDescent="0.3">
      <c r="B263" s="540"/>
      <c r="C263" s="736" t="str">
        <f>IF(Intro!G$20="English","net delivered purchase value (CAD)","valeur d'achat nette rendue (CAD)")</f>
        <v>valeur d'achat nette rendue (CAD)</v>
      </c>
      <c r="D263" s="736"/>
      <c r="E263" s="859"/>
      <c r="F263" s="861"/>
      <c r="G263" s="861"/>
      <c r="H263" s="861"/>
      <c r="I263" s="291"/>
      <c r="J263" s="291"/>
      <c r="K263" s="291"/>
      <c r="L263" s="292"/>
      <c r="M263" s="10"/>
    </row>
    <row r="264" spans="1:17" x14ac:dyDescent="0.3">
      <c r="B264" s="540"/>
      <c r="C264" s="736" t="str">
        <f>"$ / "&amp;IF(Intro!$G$20="English",Variables!$B$24,Variables!$C$24)</f>
        <v>$ / tonne</v>
      </c>
      <c r="D264" s="736"/>
      <c r="E264" s="859"/>
      <c r="F264" s="862" t="str">
        <f>IF(F262=0,"-",F263/F262)</f>
        <v>-</v>
      </c>
      <c r="G264" s="862"/>
      <c r="H264" s="862"/>
      <c r="I264" s="291"/>
      <c r="J264" s="291"/>
      <c r="K264" s="291"/>
      <c r="L264" s="292"/>
      <c r="M264" s="10"/>
    </row>
    <row r="265" spans="1:17" x14ac:dyDescent="0.3">
      <c r="B265" s="46"/>
      <c r="C265" s="117"/>
      <c r="D265" s="82"/>
      <c r="E265" s="34"/>
      <c r="F265" s="34"/>
      <c r="G265" s="34"/>
      <c r="H265" s="34"/>
      <c r="I265" s="34"/>
      <c r="J265" s="34"/>
      <c r="K265" s="34"/>
      <c r="L265" s="37"/>
      <c r="M265" s="10"/>
    </row>
    <row r="266" spans="1:17" s="44" customFormat="1" x14ac:dyDescent="0.3">
      <c r="A266" s="93"/>
      <c r="B266" s="4"/>
      <c r="C266" s="77"/>
      <c r="D266" s="77"/>
      <c r="E266" s="77"/>
      <c r="F266" s="77"/>
      <c r="G266" s="77"/>
      <c r="H266" s="77"/>
      <c r="I266" s="77"/>
      <c r="J266" s="77"/>
      <c r="K266" s="77"/>
      <c r="L266" s="77"/>
      <c r="N266" s="78"/>
    </row>
    <row r="267" spans="1:17" x14ac:dyDescent="0.3">
      <c r="B267" s="506" t="str">
        <f>IF(Intro!$G$20="English",O267,P267)</f>
        <v>DONNÉES SUR LES IMPORTATIONS POUR L'ANALYSE DES IMPORTATIONS MASSIVES</v>
      </c>
      <c r="C267" s="507"/>
      <c r="D267" s="507"/>
      <c r="E267" s="507"/>
      <c r="F267" s="507"/>
      <c r="G267" s="507"/>
      <c r="H267" s="507"/>
      <c r="I267" s="507"/>
      <c r="J267" s="507"/>
      <c r="K267" s="507"/>
      <c r="L267" s="508"/>
      <c r="M267" s="159"/>
      <c r="O267" s="107" t="s">
        <v>338</v>
      </c>
      <c r="P267" s="107" t="s">
        <v>438</v>
      </c>
    </row>
    <row r="268" spans="1:17" s="11" customFormat="1" x14ac:dyDescent="0.3">
      <c r="A268" s="7"/>
      <c r="B268" s="647" t="s">
        <v>19</v>
      </c>
      <c r="C268" s="648"/>
      <c r="D268" s="648"/>
      <c r="E268" s="648"/>
      <c r="F268" s="648"/>
      <c r="G268" s="648"/>
      <c r="H268" s="648"/>
      <c r="I268" s="648"/>
      <c r="J268" s="648"/>
      <c r="K268" s="648"/>
      <c r="L268" s="649"/>
      <c r="M268" s="160"/>
      <c r="N268" s="220"/>
      <c r="O268" s="10"/>
      <c r="P268" s="220"/>
      <c r="Q268" s="220"/>
    </row>
    <row r="269" spans="1:17" x14ac:dyDescent="0.3">
      <c r="B269" s="16"/>
      <c r="C269" s="35"/>
      <c r="D269" s="35"/>
      <c r="E269" s="36"/>
      <c r="F269" s="36"/>
      <c r="G269" s="36"/>
      <c r="H269" s="36"/>
      <c r="I269" s="36"/>
      <c r="J269" s="36"/>
      <c r="K269" s="36"/>
      <c r="L269" s="17"/>
      <c r="M269" s="160"/>
    </row>
    <row r="270" spans="1:17" ht="14.1" customHeight="1" x14ac:dyDescent="0.3">
      <c r="B270" s="503" t="str">
        <f>IF(Intro!$G$20="English",O270,P270)</f>
        <v>Indiquez le volume des importations et le stock de clôture au Canada des marchandises importées des autre pays.</v>
      </c>
      <c r="C270" s="504"/>
      <c r="D270" s="504"/>
      <c r="E270" s="504"/>
      <c r="F270" s="504"/>
      <c r="G270" s="504"/>
      <c r="H270" s="504"/>
      <c r="I270" s="504"/>
      <c r="J270" s="504"/>
      <c r="K270" s="504"/>
      <c r="L270" s="505"/>
      <c r="M270" s="159"/>
      <c r="O270" s="18" t="s">
        <v>531</v>
      </c>
      <c r="P270" s="10" t="s">
        <v>532</v>
      </c>
    </row>
    <row r="271" spans="1:17" x14ac:dyDescent="0.3">
      <c r="B271" s="218"/>
      <c r="C271" s="35"/>
      <c r="D271" s="35"/>
      <c r="E271" s="36"/>
      <c r="F271" s="36"/>
      <c r="G271" s="36"/>
      <c r="H271" s="36"/>
      <c r="I271" s="36"/>
      <c r="J271" s="36"/>
      <c r="K271" s="36"/>
      <c r="L271" s="17"/>
      <c r="M271" s="10"/>
      <c r="O271" s="18"/>
    </row>
    <row r="272" spans="1:17" x14ac:dyDescent="0.3">
      <c r="B272" s="218"/>
      <c r="C272" s="219"/>
      <c r="D272" s="35"/>
      <c r="E272" s="223" t="str">
        <f>H201</f>
        <v>T1 - 2025</v>
      </c>
      <c r="F272" s="279" t="str">
        <f>I201</f>
        <v>T2 - 2025</v>
      </c>
      <c r="G272" s="279" t="str">
        <f>J201</f>
        <v>T3 - 2025</v>
      </c>
      <c r="H272" s="279" t="str">
        <f>K201</f>
        <v>T4 - 2025</v>
      </c>
      <c r="I272" s="490" t="str">
        <f>L201</f>
        <v>T1 - 2026</v>
      </c>
      <c r="J272" s="36"/>
      <c r="K272" s="36"/>
      <c r="L272" s="17"/>
      <c r="M272" s="10"/>
      <c r="O272" s="18"/>
    </row>
    <row r="273" spans="1:17" x14ac:dyDescent="0.3">
      <c r="B273" s="750" t="str">
        <f>B27</f>
        <v>Importations</v>
      </c>
      <c r="C273" s="751"/>
      <c r="D273" s="225" t="str">
        <f>IF(Intro!$G$20="English",Variables!$B$23,Variables!$C$23)</f>
        <v>tonnes</v>
      </c>
      <c r="E273" s="227"/>
      <c r="F273" s="227"/>
      <c r="G273" s="227"/>
      <c r="H273" s="227"/>
      <c r="I273" s="227"/>
      <c r="J273" s="36"/>
      <c r="K273" s="36"/>
      <c r="L273" s="17"/>
      <c r="M273" s="10"/>
    </row>
    <row r="274" spans="1:17" ht="14.1" customHeight="1" x14ac:dyDescent="0.3">
      <c r="B274" s="750" t="str">
        <f>IF(Intro!$G$20="English",O274,P274)</f>
        <v>Stock de clôture</v>
      </c>
      <c r="C274" s="751"/>
      <c r="D274" s="225" t="str">
        <f>IF(Intro!$G$20="English",Variables!$B$23,Variables!$C$23)</f>
        <v>tonnes</v>
      </c>
      <c r="E274" s="227"/>
      <c r="F274" s="227"/>
      <c r="G274" s="227"/>
      <c r="H274" s="227"/>
      <c r="I274" s="227"/>
      <c r="J274" s="36"/>
      <c r="K274" s="36"/>
      <c r="L274" s="17"/>
      <c r="M274" s="10"/>
      <c r="O274" s="10" t="s">
        <v>194</v>
      </c>
      <c r="P274" s="10" t="s">
        <v>439</v>
      </c>
    </row>
    <row r="275" spans="1:17" x14ac:dyDescent="0.3">
      <c r="B275" s="273"/>
      <c r="C275" s="35"/>
      <c r="D275" s="35"/>
      <c r="E275" s="36"/>
      <c r="F275" s="36"/>
      <c r="G275" s="36"/>
      <c r="H275" s="36"/>
      <c r="I275" s="36"/>
      <c r="J275" s="36"/>
      <c r="K275" s="36"/>
      <c r="L275" s="17"/>
      <c r="M275" s="10"/>
      <c r="O275" s="18"/>
    </row>
    <row r="276" spans="1:17" x14ac:dyDescent="0.3">
      <c r="B276" s="273"/>
      <c r="C276" s="274"/>
      <c r="D276" s="35"/>
      <c r="E276" s="294">
        <f>Variables!B45</f>
        <v>45748</v>
      </c>
      <c r="F276" s="36"/>
      <c r="G276" s="294">
        <f>Variables!C45</f>
        <v>45901</v>
      </c>
      <c r="H276" s="36"/>
      <c r="I276" s="294">
        <f>Variables!D45</f>
        <v>46113</v>
      </c>
      <c r="K276" s="36"/>
      <c r="L276" s="17"/>
      <c r="M276" s="10"/>
      <c r="O276" s="18"/>
    </row>
    <row r="277" spans="1:17" x14ac:dyDescent="0.3">
      <c r="B277" s="750" t="str">
        <f>B273</f>
        <v>Importations</v>
      </c>
      <c r="C277" s="751"/>
      <c r="D277" s="281" t="str">
        <f>D273</f>
        <v>tonnes</v>
      </c>
      <c r="E277" s="227"/>
      <c r="F277" s="36"/>
      <c r="G277" s="227"/>
      <c r="H277" s="36"/>
      <c r="I277" s="227"/>
      <c r="K277" s="36"/>
      <c r="L277" s="17"/>
      <c r="M277" s="10"/>
    </row>
    <row r="278" spans="1:17" ht="14.1" customHeight="1" x14ac:dyDescent="0.3">
      <c r="B278" s="750" t="str">
        <f>IF(Intro!$G$20="English",O278,P278)</f>
        <v>Stock de clôture</v>
      </c>
      <c r="C278" s="751"/>
      <c r="D278" s="281" t="str">
        <f>D274</f>
        <v>tonnes</v>
      </c>
      <c r="E278" s="227"/>
      <c r="F278" s="36"/>
      <c r="G278" s="227"/>
      <c r="H278" s="36"/>
      <c r="I278" s="227"/>
      <c r="K278" s="36"/>
      <c r="L278" s="17"/>
      <c r="M278" s="10"/>
      <c r="O278" s="10" t="s">
        <v>194</v>
      </c>
      <c r="P278" s="10" t="s">
        <v>439</v>
      </c>
    </row>
    <row r="279" spans="1:17" x14ac:dyDescent="0.3">
      <c r="B279" s="218"/>
      <c r="C279" s="219"/>
      <c r="D279" s="219"/>
      <c r="E279" s="29"/>
      <c r="F279" s="29"/>
      <c r="G279" s="29"/>
      <c r="H279" s="29"/>
      <c r="I279" s="36"/>
      <c r="J279" s="29"/>
      <c r="K279" s="29"/>
      <c r="L279" s="30"/>
      <c r="M279" s="10"/>
    </row>
    <row r="280" spans="1:17" x14ac:dyDescent="0.3">
      <c r="B280" s="500" t="str">
        <f>IF(Intro!$G$20="English",O280,P280)</f>
        <v>Dans le tableau ci-dessous, « Erreur » signifie que la somme des importations trimestrielles déclarées ci-dessus dépasse les importations annuelles déclarées à la question 1. Par conséquent, veuillez modifier les données si nécessaire.</v>
      </c>
      <c r="C280" s="501"/>
      <c r="D280" s="501"/>
      <c r="E280" s="501"/>
      <c r="F280" s="501"/>
      <c r="G280" s="501"/>
      <c r="H280" s="501"/>
      <c r="I280" s="501"/>
      <c r="J280" s="501"/>
      <c r="K280" s="501"/>
      <c r="L280" s="502"/>
      <c r="M280" s="10"/>
      <c r="O280" s="10" t="s">
        <v>516</v>
      </c>
      <c r="P280" s="10" t="s">
        <v>517</v>
      </c>
    </row>
    <row r="281" spans="1:17" x14ac:dyDescent="0.3">
      <c r="B281" s="500"/>
      <c r="C281" s="501"/>
      <c r="D281" s="501"/>
      <c r="E281" s="501"/>
      <c r="F281" s="501"/>
      <c r="G281" s="501"/>
      <c r="H281" s="501"/>
      <c r="I281" s="501"/>
      <c r="J281" s="501"/>
      <c r="K281" s="501"/>
      <c r="L281" s="502"/>
      <c r="M281" s="10"/>
    </row>
    <row r="282" spans="1:17" ht="14.1" customHeight="1" x14ac:dyDescent="0.3">
      <c r="B282" s="215"/>
      <c r="C282" s="216"/>
      <c r="D282" s="216"/>
      <c r="E282" s="216"/>
      <c r="F282" s="216"/>
      <c r="G282" s="216"/>
      <c r="H282" s="216"/>
      <c r="I282" s="216"/>
      <c r="J282" s="216"/>
      <c r="K282" s="216"/>
      <c r="L282" s="217"/>
      <c r="M282" s="10"/>
    </row>
    <row r="283" spans="1:17" ht="14.1" customHeight="1" x14ac:dyDescent="0.3">
      <c r="B283" s="237"/>
      <c r="C283" s="224"/>
      <c r="D283" s="238"/>
      <c r="E283" s="45"/>
      <c r="F283" s="221">
        <f>G283-1</f>
        <v>2025</v>
      </c>
      <c r="G283" s="221">
        <f>Variables!B8</f>
        <v>2026</v>
      </c>
      <c r="H283" s="295"/>
      <c r="I283" s="291"/>
      <c r="J283" s="291"/>
      <c r="K283" s="291"/>
      <c r="L283" s="296"/>
      <c r="M283" s="10"/>
      <c r="O283" s="18"/>
    </row>
    <row r="284" spans="1:17" s="38" customFormat="1" x14ac:dyDescent="0.3">
      <c r="A284" s="49"/>
      <c r="B284" s="237"/>
      <c r="C284" s="243"/>
      <c r="D284" s="785" t="str">
        <f>B246</f>
        <v>Vérification - volume</v>
      </c>
      <c r="E284" s="786"/>
      <c r="F284" s="232" t="str">
        <f>IF(SUM(E273:H273)&gt;SUM(I43,I59,I27),Variables!$D$63,Variables!$D$64)</f>
        <v>Correct</v>
      </c>
      <c r="G284" s="232" t="str">
        <f>IF(SUM(I273)&gt;SUM(K27,K43,K59),Variables!$D$63,Variables!$D$64)</f>
        <v>Correct</v>
      </c>
      <c r="H284" s="295"/>
      <c r="I284" s="291"/>
      <c r="J284" s="291"/>
      <c r="K284" s="291"/>
      <c r="L284" s="296"/>
      <c r="M284" s="10"/>
      <c r="N284" s="10"/>
      <c r="O284" s="10"/>
      <c r="P284" s="10"/>
      <c r="Q284" s="10"/>
    </row>
    <row r="285" spans="1:17" s="220" customFormat="1" x14ac:dyDescent="0.3">
      <c r="A285" s="7"/>
      <c r="B285" s="239"/>
      <c r="C285" s="240"/>
      <c r="D285" s="241"/>
      <c r="E285" s="241"/>
      <c r="F285" s="241"/>
      <c r="G285" s="241"/>
      <c r="H285" s="241"/>
      <c r="I285" s="241"/>
      <c r="J285" s="241"/>
      <c r="K285" s="241"/>
      <c r="L285" s="242"/>
      <c r="M285" s="44"/>
      <c r="N285" s="78"/>
      <c r="O285" s="44"/>
      <c r="P285" s="44"/>
      <c r="Q285" s="44"/>
    </row>
    <row r="286" spans="1:17" s="38" customFormat="1" x14ac:dyDescent="0.3">
      <c r="A286" s="49"/>
      <c r="B286" s="650" t="s">
        <v>20</v>
      </c>
      <c r="C286" s="651"/>
      <c r="D286" s="651"/>
      <c r="E286" s="651"/>
      <c r="F286" s="651"/>
      <c r="G286" s="651"/>
      <c r="H286" s="651"/>
      <c r="I286" s="651"/>
      <c r="J286" s="651"/>
      <c r="K286" s="651"/>
      <c r="L286" s="652"/>
      <c r="M286" s="73"/>
      <c r="N286" s="220"/>
      <c r="O286" s="220"/>
      <c r="P286" s="220"/>
      <c r="Q286" s="220"/>
    </row>
    <row r="287" spans="1:17" s="38" customFormat="1" ht="14.1" customHeight="1" x14ac:dyDescent="0.3">
      <c r="A287" s="49"/>
      <c r="B287" s="53"/>
      <c r="C287" s="94"/>
      <c r="D287" s="94"/>
      <c r="E287" s="94"/>
      <c r="F287" s="94"/>
      <c r="G287" s="94"/>
      <c r="H287" s="94"/>
      <c r="I287" s="94"/>
      <c r="J287" s="94"/>
      <c r="K287" s="94"/>
      <c r="L287" s="54"/>
    </row>
    <row r="288" spans="1:17" s="38" customFormat="1" x14ac:dyDescent="0.3">
      <c r="A288" s="49"/>
      <c r="B288" s="500" t="str">
        <f>IF(Intro!$G$20="English",O288,P288)</f>
        <v>Décrivez tous les facteurs (par exemple, les retards d’expédition, la saisonnalité, etc.) qui pourraient expliquer la tendance générale des volumes d’importation trimestriels et des stocks finals de votre entreprise, comme indiqué dans la question 5.</v>
      </c>
      <c r="C288" s="501"/>
      <c r="D288" s="501"/>
      <c r="E288" s="501"/>
      <c r="F288" s="501"/>
      <c r="G288" s="501"/>
      <c r="H288" s="501"/>
      <c r="I288" s="501"/>
      <c r="J288" s="501"/>
      <c r="K288" s="501"/>
      <c r="L288" s="502"/>
      <c r="O288" s="38" t="s">
        <v>212</v>
      </c>
      <c r="P288" s="38" t="s">
        <v>213</v>
      </c>
    </row>
    <row r="289" spans="1:17" s="38" customFormat="1" x14ac:dyDescent="0.3">
      <c r="A289" s="49"/>
      <c r="B289" s="500"/>
      <c r="C289" s="501"/>
      <c r="D289" s="501"/>
      <c r="E289" s="501"/>
      <c r="F289" s="501"/>
      <c r="G289" s="501"/>
      <c r="H289" s="501"/>
      <c r="I289" s="501"/>
      <c r="J289" s="501"/>
      <c r="K289" s="501"/>
      <c r="L289" s="502"/>
    </row>
    <row r="290" spans="1:17" s="11" customFormat="1" x14ac:dyDescent="0.3">
      <c r="A290" s="8"/>
      <c r="B290" s="53"/>
      <c r="C290" s="94"/>
      <c r="D290" s="94"/>
      <c r="E290" s="94"/>
      <c r="F290" s="94"/>
      <c r="G290" s="94"/>
      <c r="H290" s="94"/>
      <c r="I290" s="94"/>
      <c r="J290" s="94"/>
      <c r="K290" s="94"/>
      <c r="L290" s="54"/>
      <c r="M290" s="38"/>
      <c r="N290" s="38"/>
      <c r="O290" s="38"/>
      <c r="P290" s="38"/>
      <c r="Q290" s="38"/>
    </row>
    <row r="291" spans="1:17" s="11" customFormat="1" x14ac:dyDescent="0.3">
      <c r="A291" s="8"/>
      <c r="B291" s="639"/>
      <c r="C291" s="640"/>
      <c r="D291" s="640"/>
      <c r="E291" s="640"/>
      <c r="F291" s="640"/>
      <c r="G291" s="640"/>
      <c r="H291" s="640"/>
      <c r="I291" s="640"/>
      <c r="J291" s="640"/>
      <c r="K291" s="640"/>
      <c r="L291" s="641"/>
      <c r="M291" s="38"/>
      <c r="N291" s="220"/>
      <c r="O291" s="220"/>
      <c r="P291" s="220"/>
      <c r="Q291" s="220"/>
    </row>
    <row r="292" spans="1:17" s="11" customFormat="1" x14ac:dyDescent="0.3">
      <c r="A292" s="8"/>
      <c r="B292" s="639"/>
      <c r="C292" s="640"/>
      <c r="D292" s="640"/>
      <c r="E292" s="640"/>
      <c r="F292" s="640"/>
      <c r="G292" s="640"/>
      <c r="H292" s="640"/>
      <c r="I292" s="640"/>
      <c r="J292" s="640"/>
      <c r="K292" s="640"/>
      <c r="L292" s="641"/>
      <c r="M292" s="38"/>
      <c r="N292" s="220"/>
      <c r="O292" s="220"/>
      <c r="P292" s="220"/>
      <c r="Q292" s="220"/>
    </row>
    <row r="293" spans="1:17" s="11" customFormat="1" x14ac:dyDescent="0.3">
      <c r="A293" s="8"/>
      <c r="B293" s="639"/>
      <c r="C293" s="640"/>
      <c r="D293" s="640"/>
      <c r="E293" s="640"/>
      <c r="F293" s="640"/>
      <c r="G293" s="640"/>
      <c r="H293" s="640"/>
      <c r="I293" s="640"/>
      <c r="J293" s="640"/>
      <c r="K293" s="640"/>
      <c r="L293" s="641"/>
      <c r="M293" s="38"/>
      <c r="N293" s="220"/>
      <c r="O293" s="220"/>
      <c r="P293" s="220"/>
      <c r="Q293" s="220"/>
    </row>
    <row r="294" spans="1:17" s="11" customFormat="1" x14ac:dyDescent="0.3">
      <c r="A294" s="8"/>
      <c r="B294" s="639"/>
      <c r="C294" s="640"/>
      <c r="D294" s="640"/>
      <c r="E294" s="640"/>
      <c r="F294" s="640"/>
      <c r="G294" s="640"/>
      <c r="H294" s="640"/>
      <c r="I294" s="640"/>
      <c r="J294" s="640"/>
      <c r="K294" s="640"/>
      <c r="L294" s="641"/>
      <c r="M294" s="38"/>
      <c r="N294" s="220"/>
      <c r="O294" s="220"/>
      <c r="P294" s="220"/>
      <c r="Q294" s="220"/>
    </row>
    <row r="295" spans="1:17" s="11" customFormat="1" x14ac:dyDescent="0.3">
      <c r="A295" s="8"/>
      <c r="B295" s="639"/>
      <c r="C295" s="640"/>
      <c r="D295" s="640"/>
      <c r="E295" s="640"/>
      <c r="F295" s="640"/>
      <c r="G295" s="640"/>
      <c r="H295" s="640"/>
      <c r="I295" s="640"/>
      <c r="J295" s="640"/>
      <c r="K295" s="640"/>
      <c r="L295" s="641"/>
      <c r="M295" s="38"/>
      <c r="N295" s="220"/>
      <c r="O295" s="220"/>
      <c r="P295" s="220"/>
      <c r="Q295" s="220"/>
    </row>
    <row r="296" spans="1:17" s="11" customFormat="1" x14ac:dyDescent="0.3">
      <c r="A296" s="8"/>
      <c r="B296" s="639"/>
      <c r="C296" s="640"/>
      <c r="D296" s="640"/>
      <c r="E296" s="640"/>
      <c r="F296" s="640"/>
      <c r="G296" s="640"/>
      <c r="H296" s="640"/>
      <c r="I296" s="640"/>
      <c r="J296" s="640"/>
      <c r="K296" s="640"/>
      <c r="L296" s="641"/>
      <c r="M296" s="38"/>
      <c r="N296" s="220"/>
      <c r="O296" s="220"/>
      <c r="P296" s="220"/>
      <c r="Q296" s="220"/>
    </row>
    <row r="297" spans="1:17" s="11" customFormat="1" x14ac:dyDescent="0.3">
      <c r="A297" s="8"/>
      <c r="B297" s="639"/>
      <c r="C297" s="640"/>
      <c r="D297" s="640"/>
      <c r="E297" s="640"/>
      <c r="F297" s="640"/>
      <c r="G297" s="640"/>
      <c r="H297" s="640"/>
      <c r="I297" s="640"/>
      <c r="J297" s="640"/>
      <c r="K297" s="640"/>
      <c r="L297" s="641"/>
      <c r="M297" s="38"/>
      <c r="N297" s="220"/>
      <c r="O297" s="220"/>
      <c r="P297" s="220"/>
      <c r="Q297" s="220"/>
    </row>
    <row r="298" spans="1:17" s="38" customFormat="1" x14ac:dyDescent="0.3">
      <c r="A298" s="49"/>
      <c r="B298" s="809"/>
      <c r="C298" s="810"/>
      <c r="D298" s="810"/>
      <c r="E298" s="810"/>
      <c r="F298" s="810"/>
      <c r="G298" s="810"/>
      <c r="H298" s="810"/>
      <c r="I298" s="810"/>
      <c r="J298" s="810"/>
      <c r="K298" s="810"/>
      <c r="L298" s="811"/>
      <c r="N298" s="220"/>
      <c r="O298" s="220"/>
      <c r="P298" s="220"/>
      <c r="Q298" s="220"/>
    </row>
  </sheetData>
  <sheetProtection algorithmName="SHA-512" hashValue="7txzQMUfixsaaGb62XlEAbb8UXhR5GkPvaIP9EVWTR1fw07HJRQqybfdDjJ+wtcVkPj+skHukAvZQXxWsYclug==" saltValue="C+P87Qq/DA298TwcsuxqHA==" spinCount="100000" sheet="1" objects="1" scenarios="1" selectLockedCells="1"/>
  <mergeCells count="245">
    <mergeCell ref="F264:H264"/>
    <mergeCell ref="F263:H263"/>
    <mergeCell ref="F262:H262"/>
    <mergeCell ref="F261:H261"/>
    <mergeCell ref="B168:D168"/>
    <mergeCell ref="B161:L162"/>
    <mergeCell ref="B148:D148"/>
    <mergeCell ref="B149:D149"/>
    <mergeCell ref="B150:D150"/>
    <mergeCell ref="B153:D153"/>
    <mergeCell ref="B82:C84"/>
    <mergeCell ref="D82:F82"/>
    <mergeCell ref="D83:F83"/>
    <mergeCell ref="D84:F84"/>
    <mergeCell ref="B85:C87"/>
    <mergeCell ref="D85:F85"/>
    <mergeCell ref="D86:F86"/>
    <mergeCell ref="D87:F87"/>
    <mergeCell ref="B114:D114"/>
    <mergeCell ref="B122:L123"/>
    <mergeCell ref="B129:F129"/>
    <mergeCell ref="B130:F130"/>
    <mergeCell ref="B131:F131"/>
    <mergeCell ref="B132:F132"/>
    <mergeCell ref="B102:D102"/>
    <mergeCell ref="B103:D103"/>
    <mergeCell ref="B104:D104"/>
    <mergeCell ref="B151:L152"/>
    <mergeCell ref="B156:L157"/>
    <mergeCell ref="B166:L167"/>
    <mergeCell ref="B135:L135"/>
    <mergeCell ref="B138:L138"/>
    <mergeCell ref="B143:D143"/>
    <mergeCell ref="B144:D144"/>
    <mergeCell ref="B145:D145"/>
    <mergeCell ref="B136:L136"/>
    <mergeCell ref="B146:L147"/>
    <mergeCell ref="B140:D140"/>
    <mergeCell ref="B141:L142"/>
    <mergeCell ref="B165:D165"/>
    <mergeCell ref="B74:K74"/>
    <mergeCell ref="B75:C77"/>
    <mergeCell ref="D75:F75"/>
    <mergeCell ref="D76:F76"/>
    <mergeCell ref="D77:F77"/>
    <mergeCell ref="B78:K78"/>
    <mergeCell ref="B79:C81"/>
    <mergeCell ref="D79:F79"/>
    <mergeCell ref="D80:F80"/>
    <mergeCell ref="D81:F81"/>
    <mergeCell ref="B63:C65"/>
    <mergeCell ref="D63:F63"/>
    <mergeCell ref="D64:F64"/>
    <mergeCell ref="D65:F65"/>
    <mergeCell ref="B66:C68"/>
    <mergeCell ref="D66:F66"/>
    <mergeCell ref="D67:F67"/>
    <mergeCell ref="D68:F68"/>
    <mergeCell ref="B69:C71"/>
    <mergeCell ref="D69:F69"/>
    <mergeCell ref="D70:F70"/>
    <mergeCell ref="D71:F71"/>
    <mergeCell ref="B288:L289"/>
    <mergeCell ref="B291:L298"/>
    <mergeCell ref="D284:E284"/>
    <mergeCell ref="B280:L281"/>
    <mergeCell ref="B127:F127"/>
    <mergeCell ref="B187:F187"/>
    <mergeCell ref="B188:F188"/>
    <mergeCell ref="B189:F189"/>
    <mergeCell ref="B190:F190"/>
    <mergeCell ref="B191:F191"/>
    <mergeCell ref="B192:F192"/>
    <mergeCell ref="B246:F246"/>
    <mergeCell ref="B247:F247"/>
    <mergeCell ref="B227:L228"/>
    <mergeCell ref="B232:L233"/>
    <mergeCell ref="B250:F250"/>
    <mergeCell ref="B251:F251"/>
    <mergeCell ref="B252:F252"/>
    <mergeCell ref="B253:F253"/>
    <mergeCell ref="B286:L286"/>
    <mergeCell ref="B171:L172"/>
    <mergeCell ref="B154:D154"/>
    <mergeCell ref="B155:D155"/>
    <mergeCell ref="B158:D158"/>
    <mergeCell ref="B249:F249"/>
    <mergeCell ref="B274:C274"/>
    <mergeCell ref="B262:B264"/>
    <mergeCell ref="B236:D236"/>
    <mergeCell ref="B239:D239"/>
    <mergeCell ref="B240:D240"/>
    <mergeCell ref="B241:D241"/>
    <mergeCell ref="B237:L238"/>
    <mergeCell ref="B257:L257"/>
    <mergeCell ref="C264:E264"/>
    <mergeCell ref="B268:L268"/>
    <mergeCell ref="B243:L244"/>
    <mergeCell ref="B267:L267"/>
    <mergeCell ref="B270:L270"/>
    <mergeCell ref="B273:C273"/>
    <mergeCell ref="C262:E262"/>
    <mergeCell ref="C263:E263"/>
    <mergeCell ref="B256:L256"/>
    <mergeCell ref="B259:L259"/>
    <mergeCell ref="B248:F248"/>
    <mergeCell ref="B231:D231"/>
    <mergeCell ref="B234:D234"/>
    <mergeCell ref="B235:D235"/>
    <mergeCell ref="B221:D221"/>
    <mergeCell ref="B224:D224"/>
    <mergeCell ref="B225:D225"/>
    <mergeCell ref="B226:D226"/>
    <mergeCell ref="B222:L223"/>
    <mergeCell ref="B180:D180"/>
    <mergeCell ref="B219:D219"/>
    <mergeCell ref="B220:D220"/>
    <mergeCell ref="B206:D206"/>
    <mergeCell ref="B209:D209"/>
    <mergeCell ref="B210:D210"/>
    <mergeCell ref="B211:D211"/>
    <mergeCell ref="B207:L208"/>
    <mergeCell ref="B212:L213"/>
    <mergeCell ref="B217:L218"/>
    <mergeCell ref="B214:D214"/>
    <mergeCell ref="B215:D215"/>
    <mergeCell ref="B216:D216"/>
    <mergeCell ref="B204:D204"/>
    <mergeCell ref="B205:D205"/>
    <mergeCell ref="B196:L196"/>
    <mergeCell ref="B229:D229"/>
    <mergeCell ref="B230:D230"/>
    <mergeCell ref="B179:D179"/>
    <mergeCell ref="B178:D178"/>
    <mergeCell ref="B176:L177"/>
    <mergeCell ref="B201:D201"/>
    <mergeCell ref="B202:L203"/>
    <mergeCell ref="B182:L183"/>
    <mergeCell ref="B195:L195"/>
    <mergeCell ref="B198:L198"/>
    <mergeCell ref="B199:L199"/>
    <mergeCell ref="B185:F185"/>
    <mergeCell ref="B186:F186"/>
    <mergeCell ref="B174:D174"/>
    <mergeCell ref="B175:D175"/>
    <mergeCell ref="B163:D163"/>
    <mergeCell ref="B164:D164"/>
    <mergeCell ref="B108:D108"/>
    <mergeCell ref="B109:L109"/>
    <mergeCell ref="B110:D110"/>
    <mergeCell ref="B111:D111"/>
    <mergeCell ref="B112:D112"/>
    <mergeCell ref="B113:L113"/>
    <mergeCell ref="B126:F126"/>
    <mergeCell ref="B125:F125"/>
    <mergeCell ref="B128:F128"/>
    <mergeCell ref="B117:L117"/>
    <mergeCell ref="B118:D118"/>
    <mergeCell ref="B119:D119"/>
    <mergeCell ref="B120:D120"/>
    <mergeCell ref="B115:D115"/>
    <mergeCell ref="B116:D116"/>
    <mergeCell ref="B173:D173"/>
    <mergeCell ref="B169:D169"/>
    <mergeCell ref="B170:D170"/>
    <mergeCell ref="B159:D159"/>
    <mergeCell ref="B160:D160"/>
    <mergeCell ref="B105:L105"/>
    <mergeCell ref="B106:D106"/>
    <mergeCell ref="B107:D107"/>
    <mergeCell ref="B101:L101"/>
    <mergeCell ref="B37:C39"/>
    <mergeCell ref="D37:F37"/>
    <mergeCell ref="D38:F38"/>
    <mergeCell ref="D39:F39"/>
    <mergeCell ref="B90:L90"/>
    <mergeCell ref="B93:L93"/>
    <mergeCell ref="B96:D96"/>
    <mergeCell ref="B91:L91"/>
    <mergeCell ref="B42:K42"/>
    <mergeCell ref="B43:C45"/>
    <mergeCell ref="D43:F43"/>
    <mergeCell ref="D44:F44"/>
    <mergeCell ref="D45:F45"/>
    <mergeCell ref="B46:K46"/>
    <mergeCell ref="B47:C49"/>
    <mergeCell ref="D47:F47"/>
    <mergeCell ref="D48:F48"/>
    <mergeCell ref="D53:F53"/>
    <mergeCell ref="D54:F54"/>
    <mergeCell ref="D55:F55"/>
    <mergeCell ref="D59:F59"/>
    <mergeCell ref="D60:F60"/>
    <mergeCell ref="D61:F61"/>
    <mergeCell ref="B62:K62"/>
    <mergeCell ref="B27:C29"/>
    <mergeCell ref="D27:F27"/>
    <mergeCell ref="D28:F28"/>
    <mergeCell ref="D29:F29"/>
    <mergeCell ref="B41:F41"/>
    <mergeCell ref="B57:F57"/>
    <mergeCell ref="B4:L4"/>
    <mergeCell ref="B5:L5"/>
    <mergeCell ref="B6:L6"/>
    <mergeCell ref="B8:L8"/>
    <mergeCell ref="B9:L9"/>
    <mergeCell ref="B10:L10"/>
    <mergeCell ref="B17:L17"/>
    <mergeCell ref="B19:L19"/>
    <mergeCell ref="B26:K26"/>
    <mergeCell ref="B22:F22"/>
    <mergeCell ref="B11:L11"/>
    <mergeCell ref="B12:L12"/>
    <mergeCell ref="B14:L14"/>
    <mergeCell ref="B15:L15"/>
    <mergeCell ref="B16:L16"/>
    <mergeCell ref="G22:K22"/>
    <mergeCell ref="D23:K23"/>
    <mergeCell ref="B13:L13"/>
    <mergeCell ref="B20:L20"/>
    <mergeCell ref="B25:F25"/>
    <mergeCell ref="B277:C277"/>
    <mergeCell ref="B278:C278"/>
    <mergeCell ref="B30:K30"/>
    <mergeCell ref="B31:C33"/>
    <mergeCell ref="D31:F31"/>
    <mergeCell ref="D32:F32"/>
    <mergeCell ref="D33:F33"/>
    <mergeCell ref="B34:C36"/>
    <mergeCell ref="D34:F34"/>
    <mergeCell ref="D35:F35"/>
    <mergeCell ref="D36:F36"/>
    <mergeCell ref="B94:L94"/>
    <mergeCell ref="B97:L97"/>
    <mergeCell ref="B98:D98"/>
    <mergeCell ref="B99:D99"/>
    <mergeCell ref="B100:D100"/>
    <mergeCell ref="D49:F49"/>
    <mergeCell ref="B50:C52"/>
    <mergeCell ref="D50:F50"/>
    <mergeCell ref="D51:F51"/>
    <mergeCell ref="D52:F52"/>
    <mergeCell ref="B53:C55"/>
    <mergeCell ref="B58:K58"/>
    <mergeCell ref="B59:C61"/>
  </mergeCells>
  <conditionalFormatting sqref="F284:G284">
    <cfRule type="cellIs" dxfId="4" priority="1" operator="equal">
      <formula>"Error"</formula>
    </cfRule>
  </conditionalFormatting>
  <conditionalFormatting sqref="G126:I128 G130:I132">
    <cfRule type="cellIs" dxfId="3" priority="7" operator="equal">
      <formula>"Error"</formula>
    </cfRule>
  </conditionalFormatting>
  <conditionalFormatting sqref="G186:I188 G190:I192">
    <cfRule type="cellIs" dxfId="2" priority="6" operator="equal">
      <formula>"Error"</formula>
    </cfRule>
  </conditionalFormatting>
  <conditionalFormatting sqref="G247:I249">
    <cfRule type="cellIs" dxfId="1" priority="4" operator="equal">
      <formula>"Error"</formula>
    </cfRule>
  </conditionalFormatting>
  <conditionalFormatting sqref="G251:I253">
    <cfRule type="cellIs" dxfId="0" priority="5" operator="equal">
      <formula>"Error"</formula>
    </cfRule>
  </conditionalFormatting>
  <dataValidations count="4">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95 E226:L226 G251:I253 E108:L108 G36:K39 E165:L165 G190:I192 G33:K33 E100:L100 G29:K29 E104:L104 E170:L170 E112:L112 E241:L241 E145:L145 E150:L150 E155:L155 E160:L160 E231:L231 E175:L175 E180:L180 E206:L206 E211:L211 E216:L216 E221:L221 E236:L236 F284:G284 G186:I188 G126:I128 G130:I132 G247:I249 F264 G45:K45 G52:K55 G49:K49 G68:K71 G61:K61 G84:K87 G65:K65 G77:K77 G81:K81 E116:L116 E120:L120" xr:uid="{EB474845-FC3A-45D5-BB72-396164734258}">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91" xr:uid="{F175DBA5-09CB-4601-88DB-FB83568DB12E}">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D23" xr:uid="{163D496D-612E-443B-99D0-BE2CC4DAF3A0}">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75:K76 I277:I278 E239:L240 E234:L235 E229:L230 E224:L225 E219:L220 E214:L215 E209:L210 E204:L205 E178:L179 E173:L174 E168:L169 E163:L164 E158:L159 E153:L154 E148:L149 E143:L144 E118:L119 E110:L111 E106:L107 E102:L103 E98:L99 G34:K35 G31:K32 G27:K28 G50:K51 G47:K48 G43:K44 G66:K67 G63:K64 G59:K60 G82:K83 G79:K80 E114:L115 E273:I274 E277:E278 G277:G278 F262:F263" xr:uid="{2D984C4A-02C7-404C-97CA-AC0A18302AB2}">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88" min="1" max="11" man="1"/>
    <brk id="133" min="1" max="11" man="1"/>
    <brk id="193" min="1" max="11" man="1"/>
    <brk id="254" min="1" max="11" man="1"/>
  </rowBreaks>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5F596-3B09-4F76-9650-9AB0B436C832}">
  <sheetPr codeName="Sheet11">
    <tabColor rgb="FFFFC000"/>
  </sheetPr>
  <dimension ref="A1"/>
  <sheetViews>
    <sheetView workbookViewId="0"/>
  </sheetViews>
  <sheetFormatPr defaultRowHeight="14.4" x14ac:dyDescent="0.3"/>
  <sheetData/>
  <sheetProtection algorithmName="SHA-512" hashValue="mQkwO2HWmI7bC6PAujYCvrdJmZkQpLTPb7nFTOX3ga1Rgm5OBuGJzitNeW4PxdxPevPod9MhRky9AYPkP/rfkA==" saltValue="hAItvZR01fnpqdre9kaJKA==" spinCount="100000" sheet="1" objects="1" scenarios="1" selectLockedCells="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5DAE4-310E-4972-8BC4-E5E70C5AE1F0}">
  <sheetPr codeName="Sheet12">
    <tabColor rgb="FF92D050"/>
    <pageSetUpPr fitToPage="1"/>
  </sheetPr>
  <dimension ref="A1:P179"/>
  <sheetViews>
    <sheetView showGridLines="0" zoomScaleNormal="100" workbookViewId="0">
      <selection activeCell="G20" sqref="G20:G21"/>
    </sheetView>
  </sheetViews>
  <sheetFormatPr defaultColWidth="9.44140625" defaultRowHeight="14.4" x14ac:dyDescent="0.3"/>
  <cols>
    <col min="1" max="1" width="1.5546875" style="8" customWidth="1"/>
    <col min="2" max="12" width="14.5546875" style="1" customWidth="1"/>
    <col min="13" max="13" width="6.44140625" style="9" customWidth="1"/>
    <col min="14" max="14" width="9.44140625" style="10" customWidth="1"/>
    <col min="15" max="15" width="10.5546875" style="10" hidden="1" customWidth="1"/>
    <col min="16" max="16" width="8.5546875" style="10" hidden="1" customWidth="1"/>
    <col min="17" max="16384" width="9.44140625" style="10"/>
  </cols>
  <sheetData>
    <row r="1" spans="1:16" x14ac:dyDescent="0.3">
      <c r="O1" s="10" t="s">
        <v>481</v>
      </c>
      <c r="P1" s="10" t="s">
        <v>481</v>
      </c>
    </row>
    <row r="2" spans="1:16" x14ac:dyDescent="0.3">
      <c r="B2" s="12" t="str">
        <f>Pro!B2</f>
        <v>PROTÉGÉ</v>
      </c>
      <c r="C2" s="12"/>
      <c r="O2" s="197" t="s">
        <v>93</v>
      </c>
      <c r="P2" s="197" t="s">
        <v>109</v>
      </c>
    </row>
    <row r="3" spans="1:16" x14ac:dyDescent="0.3">
      <c r="B3" s="13"/>
      <c r="C3" s="13"/>
      <c r="O3" s="2"/>
      <c r="P3" s="2"/>
    </row>
    <row r="4" spans="1:16" s="2" customFormat="1" x14ac:dyDescent="0.3">
      <c r="A4" s="4"/>
      <c r="B4" s="588" t="str">
        <f>Info!B4</f>
        <v>QUESTIONNAIRE À L'INTENTION DES IMPORTATEURS</v>
      </c>
      <c r="C4" s="589"/>
      <c r="D4" s="589"/>
      <c r="E4" s="589"/>
      <c r="F4" s="589"/>
      <c r="G4" s="589"/>
      <c r="H4" s="589"/>
      <c r="I4" s="589"/>
      <c r="J4" s="589"/>
      <c r="K4" s="589"/>
      <c r="L4" s="590"/>
      <c r="M4" s="25"/>
      <c r="N4" s="25"/>
      <c r="O4" s="19"/>
      <c r="P4" s="19"/>
    </row>
    <row r="5" spans="1:16" s="2" customFormat="1" x14ac:dyDescent="0.3">
      <c r="A5" s="4"/>
      <c r="B5" s="630" t="str">
        <f>Info!B5</f>
        <v>NQ-2026-002</v>
      </c>
      <c r="C5" s="631"/>
      <c r="D5" s="631"/>
      <c r="E5" s="631"/>
      <c r="F5" s="631"/>
      <c r="G5" s="631"/>
      <c r="H5" s="631"/>
      <c r="I5" s="631"/>
      <c r="J5" s="631"/>
      <c r="K5" s="631"/>
      <c r="L5" s="632"/>
      <c r="M5" s="25"/>
      <c r="N5" s="25"/>
      <c r="O5" s="19"/>
      <c r="P5" s="19"/>
    </row>
    <row r="6" spans="1:16" s="6" customFormat="1" x14ac:dyDescent="0.3">
      <c r="A6" s="4"/>
      <c r="B6" s="630" t="str">
        <f>Info!B6</f>
        <v>CORPS DE BROYAGE FORGÉS</v>
      </c>
      <c r="C6" s="631"/>
      <c r="D6" s="631"/>
      <c r="E6" s="631"/>
      <c r="F6" s="631"/>
      <c r="G6" s="631"/>
      <c r="H6" s="631"/>
      <c r="I6" s="631"/>
      <c r="J6" s="631"/>
      <c r="K6" s="631"/>
      <c r="L6" s="632"/>
      <c r="M6" s="19"/>
      <c r="N6" s="19"/>
      <c r="O6" s="15"/>
      <c r="P6" s="15"/>
    </row>
    <row r="7" spans="1:16" s="6" customFormat="1" x14ac:dyDescent="0.3">
      <c r="A7" s="4"/>
      <c r="B7" s="161"/>
      <c r="C7" s="162"/>
      <c r="D7" s="162"/>
      <c r="E7" s="162"/>
      <c r="F7" s="162"/>
      <c r="G7" s="162"/>
      <c r="H7" s="162"/>
      <c r="I7" s="162"/>
      <c r="J7" s="162"/>
      <c r="K7" s="162"/>
      <c r="L7" s="163"/>
      <c r="M7" s="19"/>
      <c r="N7" s="19"/>
      <c r="O7" s="20"/>
    </row>
    <row r="8" spans="1:16" s="6" customFormat="1" x14ac:dyDescent="0.3">
      <c r="A8" s="4"/>
      <c r="B8" s="633" t="str">
        <f>Public!B8</f>
        <v>Les marchandises dans les questions suivantes font référence aux marchandises comme définies dans la description du produit de l'onglet Intro.</v>
      </c>
      <c r="C8" s="634"/>
      <c r="D8" s="634"/>
      <c r="E8" s="634"/>
      <c r="F8" s="634"/>
      <c r="G8" s="634"/>
      <c r="H8" s="634"/>
      <c r="I8" s="634"/>
      <c r="J8" s="634"/>
      <c r="K8" s="634"/>
      <c r="L8" s="635"/>
      <c r="M8" s="19"/>
      <c r="N8" s="19"/>
      <c r="O8" s="15"/>
      <c r="P8" s="15"/>
    </row>
    <row r="9" spans="1:16" s="6" customFormat="1" x14ac:dyDescent="0.3">
      <c r="A9" s="4"/>
      <c r="B9" s="633" t="str">
        <f>Public!B9</f>
        <v>Des informations sur le produit et un glossaire de termes sont disponibles dans l'onglet Info.</v>
      </c>
      <c r="C9" s="634"/>
      <c r="D9" s="634"/>
      <c r="E9" s="634"/>
      <c r="F9" s="634"/>
      <c r="G9" s="634"/>
      <c r="H9" s="634"/>
      <c r="I9" s="634"/>
      <c r="J9" s="634"/>
      <c r="K9" s="634"/>
      <c r="L9" s="635"/>
      <c r="M9" s="19"/>
      <c r="N9" s="19"/>
      <c r="O9" s="15"/>
    </row>
    <row r="10" spans="1:16" s="6" customFormat="1" x14ac:dyDescent="0.3">
      <c r="A10" s="4"/>
      <c r="B10" s="633" t="str">
        <f>Pro!B10</f>
        <v xml:space="preserve">Utilisez l'onglet AddPro si vous avez besoin de plus d'espace.
</v>
      </c>
      <c r="C10" s="634"/>
      <c r="D10" s="634"/>
      <c r="E10" s="634"/>
      <c r="F10" s="634"/>
      <c r="G10" s="634"/>
      <c r="H10" s="634"/>
      <c r="I10" s="634"/>
      <c r="J10" s="634"/>
      <c r="K10" s="634"/>
      <c r="L10" s="635"/>
      <c r="M10" s="19"/>
      <c r="N10" s="19"/>
      <c r="O10" s="15"/>
      <c r="P10" s="15"/>
    </row>
    <row r="11" spans="1:16" s="6" customFormat="1" x14ac:dyDescent="0.3">
      <c r="A11" s="4"/>
      <c r="B11" s="164"/>
      <c r="C11" s="165"/>
      <c r="D11" s="162"/>
      <c r="E11" s="162"/>
      <c r="F11" s="162"/>
      <c r="G11" s="162"/>
      <c r="H11" s="162"/>
      <c r="I11" s="162"/>
      <c r="J11" s="162"/>
      <c r="K11" s="162"/>
      <c r="L11" s="163"/>
      <c r="M11" s="19"/>
      <c r="N11" s="19"/>
      <c r="O11" s="15"/>
      <c r="P11" s="15"/>
    </row>
    <row r="12" spans="1:16" s="6" customFormat="1" x14ac:dyDescent="0.3">
      <c r="A12" s="4"/>
      <c r="B12" s="633" t="str">
        <f>Pro!B12</f>
        <v>Pour les questions de cet onglet, notez ce qui suit :</v>
      </c>
      <c r="C12" s="634"/>
      <c r="D12" s="634"/>
      <c r="E12" s="634"/>
      <c r="F12" s="634"/>
      <c r="G12" s="634"/>
      <c r="H12" s="634"/>
      <c r="I12" s="634"/>
      <c r="J12" s="634"/>
      <c r="K12" s="634"/>
      <c r="L12" s="635"/>
      <c r="M12" s="19"/>
      <c r="N12" s="19"/>
      <c r="O12" s="15"/>
      <c r="P12" s="15"/>
    </row>
    <row r="13" spans="1:16" s="6" customFormat="1" x14ac:dyDescent="0.3">
      <c r="A13" s="4"/>
      <c r="B13" s="633" t="str">
        <f>Pro!B13</f>
        <v xml:space="preserve">• Veuillez indiquer seulement les ventes effectuées à partir des importations de votre entreprise. Les ventes de marchandises achetées auprès de producteurs canadiens doivent être exclues. </v>
      </c>
      <c r="C13" s="634"/>
      <c r="D13" s="634"/>
      <c r="E13" s="634"/>
      <c r="F13" s="634"/>
      <c r="G13" s="634"/>
      <c r="H13" s="634"/>
      <c r="I13" s="634"/>
      <c r="J13" s="634"/>
      <c r="K13" s="634"/>
      <c r="L13" s="635"/>
      <c r="M13" s="19"/>
      <c r="N13" s="19"/>
      <c r="O13" s="15"/>
      <c r="P13" s="15"/>
    </row>
    <row r="14" spans="1:16" s="6" customFormat="1" x14ac:dyDescent="0.3">
      <c r="A14" s="4"/>
      <c r="B14" s="633" t="str">
        <f>Pro!B14</f>
        <v>• Déclarez toutes les ventes aux entreprises associées canadiennes et étrangères.</v>
      </c>
      <c r="C14" s="634"/>
      <c r="D14" s="634"/>
      <c r="E14" s="634"/>
      <c r="F14" s="634"/>
      <c r="G14" s="634"/>
      <c r="H14" s="634"/>
      <c r="I14" s="634"/>
      <c r="J14" s="634"/>
      <c r="K14" s="634"/>
      <c r="L14" s="635"/>
      <c r="M14" s="19"/>
      <c r="N14" s="19"/>
      <c r="O14" s="15"/>
      <c r="P14" s="15"/>
    </row>
    <row r="15" spans="1:16" s="6" customFormat="1" x14ac:dyDescent="0.3">
      <c r="A15" s="4"/>
      <c r="B15" s="633" t="str">
        <f>Pro!B15</f>
        <v>• Déclarez toutes les ventes à compter de la date de l’expédition au client ou à son entrepôt.</v>
      </c>
      <c r="C15" s="634"/>
      <c r="D15" s="634"/>
      <c r="E15" s="634"/>
      <c r="F15" s="634"/>
      <c r="G15" s="634"/>
      <c r="H15" s="634"/>
      <c r="I15" s="634"/>
      <c r="J15" s="634"/>
      <c r="K15" s="634"/>
      <c r="L15" s="635"/>
      <c r="M15" s="19"/>
      <c r="N15" s="19"/>
      <c r="O15" s="15"/>
      <c r="P15" s="15"/>
    </row>
    <row r="16" spans="1:16" s="6" customFormat="1" x14ac:dyDescent="0.3">
      <c r="A16" s="4"/>
      <c r="B16" s="633" t="str">
        <f>Pro!B16</f>
        <v>• Déclarez toutes les valeurs en dollars canadiens.</v>
      </c>
      <c r="C16" s="634"/>
      <c r="D16" s="634"/>
      <c r="E16" s="634"/>
      <c r="F16" s="634"/>
      <c r="G16" s="634"/>
      <c r="H16" s="634"/>
      <c r="I16" s="634"/>
      <c r="J16" s="634"/>
      <c r="K16" s="634"/>
      <c r="L16" s="635"/>
      <c r="M16" s="19"/>
      <c r="N16" s="19"/>
      <c r="O16" s="15"/>
      <c r="P16" s="15"/>
    </row>
    <row r="17" spans="1:16" s="6" customFormat="1" x14ac:dyDescent="0.3">
      <c r="A17" s="33"/>
      <c r="B17" s="636" t="str">
        <f>'Imp-Exp1'!B17</f>
        <v>• Si votre entreprise est un utilisateur final ou un détaillant, elle n’a pas besoin de déclarer ses ventes d’importations ou ses stocks d’importations.</v>
      </c>
      <c r="C17" s="637"/>
      <c r="D17" s="637"/>
      <c r="E17" s="637"/>
      <c r="F17" s="637"/>
      <c r="G17" s="637"/>
      <c r="H17" s="637"/>
      <c r="I17" s="637"/>
      <c r="J17" s="637"/>
      <c r="K17" s="637"/>
      <c r="L17" s="638"/>
      <c r="M17" s="19"/>
      <c r="N17" s="19"/>
      <c r="O17" s="15"/>
      <c r="P17" s="15"/>
    </row>
    <row r="18" spans="1:16" s="6" customFormat="1" x14ac:dyDescent="0.3">
      <c r="A18" s="4"/>
      <c r="B18" s="14"/>
      <c r="C18" s="14"/>
      <c r="D18" s="3"/>
      <c r="E18" s="3"/>
      <c r="F18" s="3"/>
      <c r="G18" s="3"/>
      <c r="H18" s="3"/>
      <c r="I18" s="3"/>
      <c r="J18" s="3"/>
      <c r="K18" s="3"/>
      <c r="L18" s="3"/>
      <c r="O18" s="15"/>
      <c r="P18" s="15"/>
    </row>
    <row r="19" spans="1:16" x14ac:dyDescent="0.3">
      <c r="A19" s="7"/>
      <c r="B19" s="506" t="str">
        <f>IF(Intro!$G$20="English",O19,P19)</f>
        <v>STOCKS ET VENTES À L'EXPORTATION</v>
      </c>
      <c r="C19" s="507"/>
      <c r="D19" s="507"/>
      <c r="E19" s="507"/>
      <c r="F19" s="507"/>
      <c r="G19" s="507"/>
      <c r="H19" s="507"/>
      <c r="I19" s="507"/>
      <c r="J19" s="507"/>
      <c r="K19" s="507"/>
      <c r="L19" s="508"/>
      <c r="M19" s="10"/>
      <c r="O19" s="107" t="s">
        <v>371</v>
      </c>
      <c r="P19" s="107" t="s">
        <v>372</v>
      </c>
    </row>
    <row r="20" spans="1:16" x14ac:dyDescent="0.3">
      <c r="A20" s="7"/>
      <c r="B20" s="647" t="s">
        <v>12</v>
      </c>
      <c r="C20" s="648"/>
      <c r="D20" s="648"/>
      <c r="E20" s="648"/>
      <c r="F20" s="648"/>
      <c r="G20" s="648"/>
      <c r="H20" s="648"/>
      <c r="I20" s="648"/>
      <c r="J20" s="648"/>
      <c r="K20" s="648"/>
      <c r="L20" s="649"/>
      <c r="M20" s="10"/>
    </row>
    <row r="21" spans="1:16" x14ac:dyDescent="0.3">
      <c r="A21" s="7"/>
      <c r="B21" s="16"/>
      <c r="C21" s="35"/>
      <c r="D21" s="36"/>
      <c r="E21" s="36"/>
      <c r="F21" s="36"/>
      <c r="G21" s="36"/>
      <c r="H21" s="36"/>
      <c r="I21" s="36"/>
      <c r="J21" s="36"/>
      <c r="K21" s="36"/>
      <c r="L21" s="17"/>
      <c r="M21" s="10"/>
    </row>
    <row r="22" spans="1:16" x14ac:dyDescent="0.3">
      <c r="A22" s="7"/>
      <c r="B22" s="503" t="str">
        <f>IF(Intro!$G$20="English",O22,P22)</f>
        <v>Fournissez les stocks et ventes à l'exportation des marchandises importées.</v>
      </c>
      <c r="C22" s="504"/>
      <c r="D22" s="504"/>
      <c r="E22" s="504"/>
      <c r="F22" s="504"/>
      <c r="G22" s="504"/>
      <c r="H22" s="504"/>
      <c r="I22" s="504"/>
      <c r="J22" s="504"/>
      <c r="K22" s="504"/>
      <c r="L22" s="505"/>
      <c r="M22" s="10"/>
      <c r="O22" s="18" t="s">
        <v>173</v>
      </c>
      <c r="P22" s="18" t="s">
        <v>85</v>
      </c>
    </row>
    <row r="23" spans="1:16" x14ac:dyDescent="0.3">
      <c r="A23" s="7"/>
      <c r="B23" s="61"/>
      <c r="C23" s="35"/>
      <c r="D23" s="36"/>
      <c r="E23" s="36"/>
      <c r="F23" s="36"/>
      <c r="G23" s="36"/>
      <c r="H23" s="36"/>
      <c r="I23" s="36"/>
      <c r="J23" s="36"/>
      <c r="K23" s="36"/>
      <c r="L23" s="17"/>
      <c r="M23" s="10"/>
      <c r="O23" s="18"/>
    </row>
    <row r="24" spans="1:16" x14ac:dyDescent="0.3">
      <c r="A24" s="7"/>
      <c r="B24" s="812" t="str">
        <f>IF(Intro!$G$20="English",O24,P24)</f>
        <v>Forgeage</v>
      </c>
      <c r="C24" s="813"/>
      <c r="D24" s="813"/>
      <c r="E24" s="813"/>
      <c r="F24" s="814"/>
      <c r="G24" s="728">
        <f>Variables!$B$6</f>
        <v>2023</v>
      </c>
      <c r="H24" s="728">
        <f>G24+1</f>
        <v>2024</v>
      </c>
      <c r="I24" s="728">
        <f>H24+1</f>
        <v>2025</v>
      </c>
      <c r="J24" s="728" t="str">
        <f>IF(Intro!$G$20="English",Variables!B9,Variables!C9)</f>
        <v>janv.-mars 2025</v>
      </c>
      <c r="K24" s="728" t="str">
        <f>IF(Intro!$G$20="English",Variables!B10,Variables!C10)</f>
        <v>janv.-mars 2026</v>
      </c>
      <c r="L24" s="71"/>
      <c r="M24" s="10"/>
      <c r="O24" s="18" t="str">
        <f>Variables!B70</f>
        <v>Forged</v>
      </c>
      <c r="P24" s="10" t="str">
        <f>Variables!C70</f>
        <v>Forgeage</v>
      </c>
    </row>
    <row r="25" spans="1:16" x14ac:dyDescent="0.3">
      <c r="A25" s="7"/>
      <c r="B25" s="815"/>
      <c r="C25" s="816"/>
      <c r="D25" s="816"/>
      <c r="E25" s="816"/>
      <c r="F25" s="817"/>
      <c r="G25" s="728"/>
      <c r="H25" s="728"/>
      <c r="I25" s="728"/>
      <c r="J25" s="728"/>
      <c r="K25" s="728"/>
      <c r="L25" s="71"/>
      <c r="M25" s="10"/>
      <c r="O25" s="18"/>
    </row>
    <row r="26" spans="1:16" x14ac:dyDescent="0.3">
      <c r="A26" s="7"/>
      <c r="B26" s="540" t="str">
        <f>IF(Intro!$G$20="English",O26,P26)</f>
        <v>Stock d'ouverture</v>
      </c>
      <c r="C26" s="541"/>
      <c r="D26" s="795" t="str">
        <f>IF(Intro!$G$20="English",Variables!$B$23,Variables!$C$23)</f>
        <v>tonnes</v>
      </c>
      <c r="E26" s="795"/>
      <c r="F26" s="795"/>
      <c r="G26" s="228"/>
      <c r="H26" s="229">
        <f>G32</f>
        <v>0</v>
      </c>
      <c r="I26" s="229">
        <f>H32</f>
        <v>0</v>
      </c>
      <c r="J26" s="229">
        <f>H32</f>
        <v>0</v>
      </c>
      <c r="K26" s="229">
        <f>I32</f>
        <v>0</v>
      </c>
      <c r="L26" s="71"/>
      <c r="M26" s="10"/>
      <c r="O26" s="10" t="s">
        <v>144</v>
      </c>
      <c r="P26" s="10" t="s">
        <v>145</v>
      </c>
    </row>
    <row r="27" spans="1:16" x14ac:dyDescent="0.3">
      <c r="A27" s="7"/>
      <c r="B27" s="540"/>
      <c r="C27" s="541"/>
      <c r="D27" s="795" t="s">
        <v>237</v>
      </c>
      <c r="E27" s="795"/>
      <c r="F27" s="795"/>
      <c r="G27" s="228"/>
      <c r="H27" s="229">
        <f>G33</f>
        <v>0</v>
      </c>
      <c r="I27" s="229">
        <f>H33</f>
        <v>0</v>
      </c>
      <c r="J27" s="229">
        <f>H33</f>
        <v>0</v>
      </c>
      <c r="K27" s="229">
        <f>I33</f>
        <v>0</v>
      </c>
      <c r="L27" s="71"/>
      <c r="M27" s="10"/>
    </row>
    <row r="28" spans="1:16" ht="15" thickBot="1" x14ac:dyDescent="0.35">
      <c r="A28" s="7"/>
      <c r="B28" s="752"/>
      <c r="C28" s="753"/>
      <c r="D28" s="793" t="str">
        <f>"$ / "&amp;IF(Intro!$G$20="English",Variables!$B$24,Variables!$C$24)</f>
        <v>$ / tonne</v>
      </c>
      <c r="E28" s="793"/>
      <c r="F28" s="793"/>
      <c r="G28" s="297" t="str">
        <f>IF(G26=0,"-",G27/G26)</f>
        <v>-</v>
      </c>
      <c r="H28" s="297" t="str">
        <f>IF(H26=0,"-",H27/H26)</f>
        <v>-</v>
      </c>
      <c r="I28" s="297" t="str">
        <f>IF(I26=0,"-",I27/I26)</f>
        <v>-</v>
      </c>
      <c r="J28" s="297" t="str">
        <f>IF(J26=0,"-",J27/J26)</f>
        <v>-</v>
      </c>
      <c r="K28" s="297" t="str">
        <f>IF(K26=0,"-",K27/K26)</f>
        <v>-</v>
      </c>
      <c r="L28" s="71"/>
      <c r="M28" s="10"/>
    </row>
    <row r="29" spans="1:16" x14ac:dyDescent="0.3">
      <c r="A29" s="7"/>
      <c r="B29" s="754" t="str">
        <f>IF(Intro!$G$20="English",O29,P29)</f>
        <v>Ventes à l'exportation</v>
      </c>
      <c r="C29" s="755"/>
      <c r="D29" s="794" t="str">
        <f>IF(Intro!$G$20="English",Variables!$B$23,Variables!$C$23)</f>
        <v>tonnes</v>
      </c>
      <c r="E29" s="794"/>
      <c r="F29" s="794"/>
      <c r="G29" s="230"/>
      <c r="H29" s="230"/>
      <c r="I29" s="230"/>
      <c r="J29" s="230"/>
      <c r="K29" s="230"/>
      <c r="L29" s="71"/>
      <c r="M29" s="10"/>
      <c r="O29" s="10" t="s">
        <v>266</v>
      </c>
      <c r="P29" s="10" t="s">
        <v>146</v>
      </c>
    </row>
    <row r="30" spans="1:16" x14ac:dyDescent="0.3">
      <c r="A30" s="7"/>
      <c r="B30" s="540"/>
      <c r="C30" s="541"/>
      <c r="D30" s="795" t="str">
        <f>'Imp-Exp1'!D32</f>
        <v>valeur de vente nette rendue (CAD)</v>
      </c>
      <c r="E30" s="795"/>
      <c r="F30" s="795"/>
      <c r="G30" s="228"/>
      <c r="H30" s="228"/>
      <c r="I30" s="228"/>
      <c r="J30" s="228"/>
      <c r="K30" s="228"/>
      <c r="L30" s="71"/>
      <c r="M30" s="10"/>
    </row>
    <row r="31" spans="1:16" ht="15" thickBot="1" x14ac:dyDescent="0.35">
      <c r="A31" s="7"/>
      <c r="B31" s="752"/>
      <c r="C31" s="753"/>
      <c r="D31" s="793" t="str">
        <f>"$ / "&amp;IF(Intro!$G$20="English",Variables!$B$24,Variables!$C$24)</f>
        <v>$ / tonne</v>
      </c>
      <c r="E31" s="793"/>
      <c r="F31" s="793"/>
      <c r="G31" s="297" t="str">
        <f>IF(G29=0,"-",G30/G29)</f>
        <v>-</v>
      </c>
      <c r="H31" s="297" t="str">
        <f>IF(H29=0,"-",H30/H29)</f>
        <v>-</v>
      </c>
      <c r="I31" s="297" t="str">
        <f t="shared" ref="I31:J31" si="0">IF(I29=0,"-",I30/I29)</f>
        <v>-</v>
      </c>
      <c r="J31" s="297" t="str">
        <f t="shared" si="0"/>
        <v>-</v>
      </c>
      <c r="K31" s="297" t="str">
        <f t="shared" ref="K31" si="1">IF(K29=0,"-",K30/K29)</f>
        <v>-</v>
      </c>
      <c r="L31" s="71"/>
      <c r="M31" s="10"/>
    </row>
    <row r="32" spans="1:16" x14ac:dyDescent="0.3">
      <c r="A32" s="7"/>
      <c r="B32" s="570" t="str">
        <f>IF(Intro!$G$20="English",O32,P32)</f>
        <v>Stock de clôture</v>
      </c>
      <c r="C32" s="571"/>
      <c r="D32" s="820" t="str">
        <f>IF(Intro!$G$20="English",Variables!$B$23,Variables!$C$23)</f>
        <v>tonnes</v>
      </c>
      <c r="E32" s="820"/>
      <c r="F32" s="820"/>
      <c r="G32" s="231"/>
      <c r="H32" s="231"/>
      <c r="I32" s="231"/>
      <c r="J32" s="231"/>
      <c r="K32" s="231"/>
      <c r="L32" s="71"/>
      <c r="M32" s="10"/>
      <c r="O32" s="10" t="s">
        <v>147</v>
      </c>
      <c r="P32" s="10" t="s">
        <v>439</v>
      </c>
    </row>
    <row r="33" spans="1:16" x14ac:dyDescent="0.3">
      <c r="A33" s="7"/>
      <c r="B33" s="540"/>
      <c r="C33" s="541"/>
      <c r="D33" s="795" t="s">
        <v>237</v>
      </c>
      <c r="E33" s="795"/>
      <c r="F33" s="795"/>
      <c r="G33" s="228"/>
      <c r="H33" s="228"/>
      <c r="I33" s="228"/>
      <c r="J33" s="228"/>
      <c r="K33" s="228"/>
      <c r="L33" s="71"/>
      <c r="M33" s="10"/>
    </row>
    <row r="34" spans="1:16" x14ac:dyDescent="0.3">
      <c r="A34" s="7"/>
      <c r="B34" s="540"/>
      <c r="C34" s="541"/>
      <c r="D34" s="795" t="str">
        <f>"$ / "&amp;IF(Intro!$G$20="English",Variables!$B$24,Variables!$C$24)</f>
        <v>$ / tonne</v>
      </c>
      <c r="E34" s="795"/>
      <c r="F34" s="795"/>
      <c r="G34" s="298" t="str">
        <f>IF(G32=0,"-",G33/G32)</f>
        <v>-</v>
      </c>
      <c r="H34" s="298" t="str">
        <f t="shared" ref="H34:I34" si="2">IF(H32=0,"-",H33/H32)</f>
        <v>-</v>
      </c>
      <c r="I34" s="298" t="str">
        <f t="shared" si="2"/>
        <v>-</v>
      </c>
      <c r="J34" s="298" t="str">
        <f t="shared" ref="J34:K34" si="3">IF(J32=0,"-",J33/J32)</f>
        <v>-</v>
      </c>
      <c r="K34" s="298" t="str">
        <f t="shared" si="3"/>
        <v>-</v>
      </c>
      <c r="L34" s="71"/>
      <c r="M34" s="10"/>
    </row>
    <row r="35" spans="1:16" x14ac:dyDescent="0.3">
      <c r="A35" s="7"/>
      <c r="B35" s="72"/>
      <c r="C35" s="69"/>
      <c r="D35" s="69"/>
      <c r="E35" s="69"/>
      <c r="F35" s="69"/>
      <c r="G35" s="69"/>
      <c r="H35" s="69"/>
      <c r="I35" s="69"/>
      <c r="J35" s="69"/>
      <c r="K35" s="69"/>
      <c r="L35" s="70"/>
      <c r="M35" s="10"/>
    </row>
    <row r="36" spans="1:16" s="11" customFormat="1" x14ac:dyDescent="0.3">
      <c r="A36" s="7"/>
      <c r="B36" s="650" t="s">
        <v>15</v>
      </c>
      <c r="C36" s="651"/>
      <c r="D36" s="651"/>
      <c r="E36" s="651"/>
      <c r="F36" s="651"/>
      <c r="G36" s="651"/>
      <c r="H36" s="651"/>
      <c r="I36" s="651"/>
      <c r="J36" s="651"/>
      <c r="K36" s="651"/>
      <c r="L36" s="652"/>
      <c r="M36" s="73"/>
      <c r="O36" s="10"/>
    </row>
    <row r="37" spans="1:16" x14ac:dyDescent="0.3">
      <c r="A37" s="7"/>
      <c r="B37" s="74"/>
      <c r="C37" s="75"/>
      <c r="D37" s="75"/>
      <c r="E37" s="75"/>
      <c r="F37" s="75"/>
      <c r="G37" s="75"/>
      <c r="H37" s="75"/>
      <c r="I37" s="75"/>
      <c r="J37" s="75"/>
      <c r="K37" s="75"/>
      <c r="L37" s="58"/>
      <c r="M37" s="10"/>
    </row>
    <row r="38" spans="1:16" ht="14.1" customHeight="1" x14ac:dyDescent="0.3">
      <c r="A38" s="7"/>
      <c r="B38" s="500" t="str">
        <f>IF(Intro!$G$20="English",O38,P38)</f>
        <v>En utilisant les données fournies à la question 1 dans les onglets des pays avec les données fournies à la question 1 sur l'onglet Invent-Stock, le questionnaire calcule le stock de clôture comme suit :</v>
      </c>
      <c r="C38" s="501"/>
      <c r="D38" s="501"/>
      <c r="E38" s="501"/>
      <c r="F38" s="501"/>
      <c r="G38" s="501"/>
      <c r="H38" s="501"/>
      <c r="I38" s="501"/>
      <c r="J38" s="501"/>
      <c r="K38" s="501"/>
      <c r="L38" s="502"/>
      <c r="M38" s="10"/>
      <c r="O38" s="10" t="s">
        <v>459</v>
      </c>
      <c r="P38" s="10" t="s">
        <v>460</v>
      </c>
    </row>
    <row r="39" spans="1:16" x14ac:dyDescent="0.3">
      <c r="A39" s="7"/>
      <c r="B39" s="74"/>
      <c r="C39" s="75"/>
      <c r="D39" s="75"/>
      <c r="E39" s="75"/>
      <c r="F39" s="75"/>
      <c r="G39" s="75"/>
      <c r="H39" s="75"/>
      <c r="I39" s="75"/>
      <c r="J39" s="75"/>
      <c r="K39" s="75"/>
      <c r="L39" s="58"/>
      <c r="M39" s="10"/>
    </row>
    <row r="40" spans="1:16" x14ac:dyDescent="0.3">
      <c r="A40" s="7"/>
      <c r="B40" s="812" t="str">
        <f>B24</f>
        <v>Forgeage</v>
      </c>
      <c r="C40" s="813"/>
      <c r="D40" s="813"/>
      <c r="E40" s="813"/>
      <c r="F40" s="814"/>
      <c r="G40" s="728">
        <f t="shared" ref="G40:K40" si="4">G24</f>
        <v>2023</v>
      </c>
      <c r="H40" s="728">
        <f t="shared" si="4"/>
        <v>2024</v>
      </c>
      <c r="I40" s="728">
        <f t="shared" si="4"/>
        <v>2025</v>
      </c>
      <c r="J40" s="728" t="str">
        <f t="shared" si="4"/>
        <v>janv.-mars 2025</v>
      </c>
      <c r="K40" s="728" t="str">
        <f t="shared" si="4"/>
        <v>janv.-mars 2026</v>
      </c>
      <c r="L40" s="71"/>
      <c r="M40" s="10"/>
      <c r="O40" s="18"/>
    </row>
    <row r="41" spans="1:16" x14ac:dyDescent="0.3">
      <c r="A41" s="7"/>
      <c r="B41" s="815"/>
      <c r="C41" s="816"/>
      <c r="D41" s="816"/>
      <c r="E41" s="816"/>
      <c r="F41" s="817"/>
      <c r="G41" s="728"/>
      <c r="H41" s="728"/>
      <c r="I41" s="728"/>
      <c r="J41" s="728"/>
      <c r="K41" s="728"/>
      <c r="L41" s="71"/>
      <c r="M41" s="10"/>
      <c r="O41" s="18"/>
    </row>
    <row r="42" spans="1:16" x14ac:dyDescent="0.3">
      <c r="A42" s="7"/>
      <c r="B42" s="540" t="str">
        <f>B32</f>
        <v>Stock de clôture</v>
      </c>
      <c r="C42" s="541"/>
      <c r="D42" s="541"/>
      <c r="E42" s="819" t="str">
        <f>IF(Intro!$G$20="English",Variables!$B$23,Variables!$C$23)</f>
        <v>tonnes</v>
      </c>
      <c r="F42" s="819"/>
      <c r="G42" s="226">
        <f>G26+SUM(Begin:End!G27)-SUM(Begin:End!G37)-G29</f>
        <v>0</v>
      </c>
      <c r="H42" s="226">
        <f>H26+SUM(Begin:End!H27)-SUM(Begin:End!H37)-H29</f>
        <v>0</v>
      </c>
      <c r="I42" s="226">
        <f>I26+SUM(Begin:End!I27)-SUM(Begin:End!I37)-I29</f>
        <v>0</v>
      </c>
      <c r="J42" s="226">
        <f>J26+SUM(Begin:End!J27)-SUM(Begin:End!J37)-J29</f>
        <v>0</v>
      </c>
      <c r="K42" s="226">
        <f>K26+SUM(Begin:End!K27)-SUM(Begin:End!K37)-K29</f>
        <v>0</v>
      </c>
      <c r="L42" s="71"/>
      <c r="M42" s="10"/>
    </row>
    <row r="43" spans="1:16" ht="14.1" customHeight="1" x14ac:dyDescent="0.3">
      <c r="A43" s="7"/>
      <c r="B43" s="540" t="str">
        <f>IF(Intro!$G$20="English",O43,P43)</f>
        <v>Différence entre le stock de clôture à la question 1 dans l'onglet Invent-Stock et le stock de clôture calculé</v>
      </c>
      <c r="C43" s="541"/>
      <c r="D43" s="541"/>
      <c r="E43" s="819" t="str">
        <f>IF(Intro!$G$20="English",Variables!$B$23,Variables!$C$23)</f>
        <v>tonnes</v>
      </c>
      <c r="F43" s="819"/>
      <c r="G43" s="818">
        <f>G32-G42</f>
        <v>0</v>
      </c>
      <c r="H43" s="818">
        <f>H32-H42</f>
        <v>0</v>
      </c>
      <c r="I43" s="818">
        <f>I32-I42</f>
        <v>0</v>
      </c>
      <c r="J43" s="818">
        <f>J32-J42</f>
        <v>0</v>
      </c>
      <c r="K43" s="818">
        <f>K32-K42</f>
        <v>0</v>
      </c>
      <c r="L43" s="71"/>
      <c r="M43" s="10"/>
      <c r="O43" s="10" t="s">
        <v>195</v>
      </c>
      <c r="P43" s="10" t="s">
        <v>267</v>
      </c>
    </row>
    <row r="44" spans="1:16" x14ac:dyDescent="0.3">
      <c r="A44" s="7"/>
      <c r="B44" s="540"/>
      <c r="C44" s="541"/>
      <c r="D44" s="541"/>
      <c r="E44" s="819"/>
      <c r="F44" s="819"/>
      <c r="G44" s="818"/>
      <c r="H44" s="818"/>
      <c r="I44" s="818"/>
      <c r="J44" s="818"/>
      <c r="K44" s="818"/>
      <c r="L44" s="71"/>
      <c r="M44" s="10"/>
    </row>
    <row r="45" spans="1:16" x14ac:dyDescent="0.3">
      <c r="A45" s="7"/>
      <c r="B45" s="540"/>
      <c r="C45" s="541"/>
      <c r="D45" s="541"/>
      <c r="E45" s="819"/>
      <c r="F45" s="819"/>
      <c r="G45" s="818"/>
      <c r="H45" s="818"/>
      <c r="I45" s="818"/>
      <c r="J45" s="818"/>
      <c r="K45" s="818"/>
      <c r="L45" s="71"/>
      <c r="M45" s="10"/>
    </row>
    <row r="46" spans="1:16" x14ac:dyDescent="0.3">
      <c r="A46" s="7"/>
      <c r="B46" s="74"/>
      <c r="C46" s="75"/>
      <c r="D46" s="75"/>
      <c r="E46" s="75"/>
      <c r="F46" s="75"/>
      <c r="G46" s="75"/>
      <c r="H46" s="75"/>
      <c r="I46" s="75"/>
      <c r="J46" s="75"/>
      <c r="K46" s="75"/>
      <c r="L46" s="58"/>
      <c r="M46" s="10"/>
    </row>
    <row r="47" spans="1:16" x14ac:dyDescent="0.3">
      <c r="A47" s="7"/>
      <c r="B47" s="625" t="str">
        <f>IF(Intro!$G$20="English",O47,P47)</f>
        <v>Si le volume du stock de clôture à la question 1 dans l'onglet Invent-Stock diffère du stock de clôture calculé, expliquez pourquoi il y a une différence.</v>
      </c>
      <c r="C47" s="626"/>
      <c r="D47" s="626"/>
      <c r="E47" s="626"/>
      <c r="F47" s="626"/>
      <c r="G47" s="626"/>
      <c r="H47" s="626"/>
      <c r="I47" s="626"/>
      <c r="J47" s="626"/>
      <c r="K47" s="626"/>
      <c r="L47" s="627"/>
      <c r="M47" s="10"/>
      <c r="O47" s="27" t="s">
        <v>174</v>
      </c>
      <c r="P47" s="10" t="s">
        <v>268</v>
      </c>
    </row>
    <row r="48" spans="1:16" x14ac:dyDescent="0.3">
      <c r="A48" s="7"/>
      <c r="B48" s="74"/>
      <c r="C48" s="75"/>
      <c r="D48" s="75"/>
      <c r="E48" s="75"/>
      <c r="F48" s="75"/>
      <c r="G48" s="75"/>
      <c r="H48" s="75"/>
      <c r="I48" s="75"/>
      <c r="J48" s="75"/>
      <c r="K48" s="75"/>
      <c r="L48" s="58"/>
      <c r="M48" s="10"/>
    </row>
    <row r="49" spans="1:16" s="11" customFormat="1" x14ac:dyDescent="0.3">
      <c r="A49" s="7"/>
      <c r="B49" s="639"/>
      <c r="C49" s="640"/>
      <c r="D49" s="640"/>
      <c r="E49" s="640"/>
      <c r="F49" s="640"/>
      <c r="G49" s="640"/>
      <c r="H49" s="640"/>
      <c r="I49" s="640"/>
      <c r="J49" s="640"/>
      <c r="K49" s="640"/>
      <c r="L49" s="641"/>
      <c r="M49" s="38"/>
    </row>
    <row r="50" spans="1:16" s="11" customFormat="1" x14ac:dyDescent="0.3">
      <c r="A50" s="7"/>
      <c r="B50" s="639"/>
      <c r="C50" s="640"/>
      <c r="D50" s="640"/>
      <c r="E50" s="640"/>
      <c r="F50" s="640"/>
      <c r="G50" s="640"/>
      <c r="H50" s="640"/>
      <c r="I50" s="640"/>
      <c r="J50" s="640"/>
      <c r="K50" s="640"/>
      <c r="L50" s="641"/>
      <c r="M50" s="38"/>
    </row>
    <row r="51" spans="1:16" s="11" customFormat="1" x14ac:dyDescent="0.3">
      <c r="A51" s="7"/>
      <c r="B51" s="639"/>
      <c r="C51" s="640"/>
      <c r="D51" s="640"/>
      <c r="E51" s="640"/>
      <c r="F51" s="640"/>
      <c r="G51" s="640"/>
      <c r="H51" s="640"/>
      <c r="I51" s="640"/>
      <c r="J51" s="640"/>
      <c r="K51" s="640"/>
      <c r="L51" s="641"/>
      <c r="M51" s="38"/>
    </row>
    <row r="52" spans="1:16" s="11" customFormat="1" x14ac:dyDescent="0.3">
      <c r="A52" s="7"/>
      <c r="B52" s="639"/>
      <c r="C52" s="640"/>
      <c r="D52" s="640"/>
      <c r="E52" s="640"/>
      <c r="F52" s="640"/>
      <c r="G52" s="640"/>
      <c r="H52" s="640"/>
      <c r="I52" s="640"/>
      <c r="J52" s="640"/>
      <c r="K52" s="640"/>
      <c r="L52" s="641"/>
      <c r="M52" s="38"/>
    </row>
    <row r="53" spans="1:16" s="11" customFormat="1" x14ac:dyDescent="0.3">
      <c r="A53" s="7"/>
      <c r="B53" s="639"/>
      <c r="C53" s="640"/>
      <c r="D53" s="640"/>
      <c r="E53" s="640"/>
      <c r="F53" s="640"/>
      <c r="G53" s="640"/>
      <c r="H53" s="640"/>
      <c r="I53" s="640"/>
      <c r="J53" s="640"/>
      <c r="K53" s="640"/>
      <c r="L53" s="641"/>
      <c r="M53" s="38"/>
    </row>
    <row r="54" spans="1:16" s="11" customFormat="1" x14ac:dyDescent="0.3">
      <c r="A54" s="7"/>
      <c r="B54" s="639"/>
      <c r="C54" s="640"/>
      <c r="D54" s="640"/>
      <c r="E54" s="640"/>
      <c r="F54" s="640"/>
      <c r="G54" s="640"/>
      <c r="H54" s="640"/>
      <c r="I54" s="640"/>
      <c r="J54" s="640"/>
      <c r="K54" s="640"/>
      <c r="L54" s="641"/>
      <c r="M54" s="38"/>
    </row>
    <row r="55" spans="1:16" s="11" customFormat="1" x14ac:dyDescent="0.3">
      <c r="A55" s="7"/>
      <c r="B55" s="639"/>
      <c r="C55" s="640"/>
      <c r="D55" s="640"/>
      <c r="E55" s="640"/>
      <c r="F55" s="640"/>
      <c r="G55" s="640"/>
      <c r="H55" s="640"/>
      <c r="I55" s="640"/>
      <c r="J55" s="640"/>
      <c r="K55" s="640"/>
      <c r="L55" s="641"/>
      <c r="M55" s="38"/>
    </row>
    <row r="56" spans="1:16" s="11" customFormat="1" x14ac:dyDescent="0.3">
      <c r="A56" s="7"/>
      <c r="B56" s="639"/>
      <c r="C56" s="640"/>
      <c r="D56" s="640"/>
      <c r="E56" s="640"/>
      <c r="F56" s="640"/>
      <c r="G56" s="640"/>
      <c r="H56" s="640"/>
      <c r="I56" s="640"/>
      <c r="J56" s="640"/>
      <c r="K56" s="640"/>
      <c r="L56" s="641"/>
      <c r="M56" s="38"/>
    </row>
    <row r="57" spans="1:16" x14ac:dyDescent="0.3">
      <c r="A57" s="7"/>
      <c r="B57" s="72"/>
      <c r="C57" s="69"/>
      <c r="D57" s="69"/>
      <c r="E57" s="69"/>
      <c r="F57" s="69"/>
      <c r="G57" s="69"/>
      <c r="H57" s="69"/>
      <c r="I57" s="69"/>
      <c r="J57" s="69"/>
      <c r="K57" s="69"/>
      <c r="L57" s="70"/>
      <c r="M57" s="10"/>
    </row>
    <row r="58" spans="1:16" x14ac:dyDescent="0.3">
      <c r="A58" s="7"/>
      <c r="B58" s="647" t="s">
        <v>16</v>
      </c>
      <c r="C58" s="648"/>
      <c r="D58" s="648"/>
      <c r="E58" s="648"/>
      <c r="F58" s="648"/>
      <c r="G58" s="648"/>
      <c r="H58" s="648"/>
      <c r="I58" s="648"/>
      <c r="J58" s="648"/>
      <c r="K58" s="648"/>
      <c r="L58" s="649"/>
      <c r="M58" s="10"/>
    </row>
    <row r="59" spans="1:16" x14ac:dyDescent="0.3">
      <c r="A59" s="7"/>
      <c r="B59" s="16"/>
      <c r="C59" s="35"/>
      <c r="D59" s="36"/>
      <c r="E59" s="36"/>
      <c r="F59" s="36"/>
      <c r="G59" s="36"/>
      <c r="H59" s="36"/>
      <c r="I59" s="36"/>
      <c r="J59" s="36"/>
      <c r="K59" s="36"/>
      <c r="L59" s="17"/>
      <c r="M59" s="10"/>
    </row>
    <row r="60" spans="1:16" x14ac:dyDescent="0.3">
      <c r="A60" s="7"/>
      <c r="B60" s="503" t="str">
        <f>IF(Intro!$G$20="English",O60,P60)</f>
        <v>Fournissez les stocks et ventes à l'exportation des marchandises importées.</v>
      </c>
      <c r="C60" s="504"/>
      <c r="D60" s="504"/>
      <c r="E60" s="504"/>
      <c r="F60" s="504"/>
      <c r="G60" s="504"/>
      <c r="H60" s="504"/>
      <c r="I60" s="504"/>
      <c r="J60" s="504"/>
      <c r="K60" s="504"/>
      <c r="L60" s="505"/>
      <c r="M60" s="10"/>
      <c r="O60" s="18" t="s">
        <v>173</v>
      </c>
      <c r="P60" s="18" t="s">
        <v>85</v>
      </c>
    </row>
    <row r="61" spans="1:16" x14ac:dyDescent="0.3">
      <c r="A61" s="7"/>
      <c r="B61" s="273"/>
      <c r="C61" s="35"/>
      <c r="D61" s="36"/>
      <c r="E61" s="36"/>
      <c r="F61" s="36"/>
      <c r="G61" s="36"/>
      <c r="H61" s="36"/>
      <c r="I61" s="36"/>
      <c r="J61" s="36"/>
      <c r="K61" s="36"/>
      <c r="L61" s="17"/>
      <c r="M61" s="10"/>
      <c r="O61" s="18"/>
    </row>
    <row r="62" spans="1:16" x14ac:dyDescent="0.3">
      <c r="A62" s="7"/>
      <c r="B62" s="812" t="str">
        <f>IF(Intro!$G$20="English",O62,P62)</f>
        <v>Estampage</v>
      </c>
      <c r="C62" s="813"/>
      <c r="D62" s="813"/>
      <c r="E62" s="813"/>
      <c r="F62" s="814"/>
      <c r="G62" s="728">
        <f t="shared" ref="G62:K62" si="5">G24</f>
        <v>2023</v>
      </c>
      <c r="H62" s="728">
        <f t="shared" si="5"/>
        <v>2024</v>
      </c>
      <c r="I62" s="728">
        <f t="shared" si="5"/>
        <v>2025</v>
      </c>
      <c r="J62" s="728" t="str">
        <f t="shared" si="5"/>
        <v>janv.-mars 2025</v>
      </c>
      <c r="K62" s="728" t="str">
        <f t="shared" si="5"/>
        <v>janv.-mars 2026</v>
      </c>
      <c r="L62" s="71"/>
      <c r="M62" s="10"/>
      <c r="O62" s="18" t="str">
        <f>Variables!B71</f>
        <v>Stamped</v>
      </c>
      <c r="P62" s="10" t="str">
        <f>Variables!C71</f>
        <v>Estampage</v>
      </c>
    </row>
    <row r="63" spans="1:16" x14ac:dyDescent="0.3">
      <c r="A63" s="7"/>
      <c r="B63" s="815"/>
      <c r="C63" s="816"/>
      <c r="D63" s="816"/>
      <c r="E63" s="816"/>
      <c r="F63" s="817"/>
      <c r="G63" s="728"/>
      <c r="H63" s="728"/>
      <c r="I63" s="728"/>
      <c r="J63" s="728"/>
      <c r="K63" s="728"/>
      <c r="L63" s="71"/>
      <c r="M63" s="10"/>
      <c r="O63" s="18"/>
    </row>
    <row r="64" spans="1:16" x14ac:dyDescent="0.3">
      <c r="A64" s="7"/>
      <c r="B64" s="540" t="str">
        <f>IF(Intro!$G$20="English",O64,P64)</f>
        <v>Stock d'ouverture</v>
      </c>
      <c r="C64" s="541"/>
      <c r="D64" s="795" t="str">
        <f>IF(Intro!$G$20="English",Variables!$B$23,Variables!$C$23)</f>
        <v>tonnes</v>
      </c>
      <c r="E64" s="795"/>
      <c r="F64" s="795"/>
      <c r="G64" s="228"/>
      <c r="H64" s="229">
        <f>G70</f>
        <v>0</v>
      </c>
      <c r="I64" s="229">
        <f>H70</f>
        <v>0</v>
      </c>
      <c r="J64" s="229">
        <f>H70</f>
        <v>0</v>
      </c>
      <c r="K64" s="229">
        <f>I70</f>
        <v>0</v>
      </c>
      <c r="L64" s="71"/>
      <c r="M64" s="10"/>
      <c r="O64" s="10" t="s">
        <v>144</v>
      </c>
      <c r="P64" s="10" t="s">
        <v>145</v>
      </c>
    </row>
    <row r="65" spans="1:16" x14ac:dyDescent="0.3">
      <c r="A65" s="7"/>
      <c r="B65" s="540"/>
      <c r="C65" s="541"/>
      <c r="D65" s="795" t="s">
        <v>237</v>
      </c>
      <c r="E65" s="795"/>
      <c r="F65" s="795"/>
      <c r="G65" s="228"/>
      <c r="H65" s="229">
        <f>G71</f>
        <v>0</v>
      </c>
      <c r="I65" s="229">
        <f>H71</f>
        <v>0</v>
      </c>
      <c r="J65" s="229">
        <f>H71</f>
        <v>0</v>
      </c>
      <c r="K65" s="229">
        <f>I71</f>
        <v>0</v>
      </c>
      <c r="L65" s="71"/>
      <c r="M65" s="10"/>
    </row>
    <row r="66" spans="1:16" ht="15" thickBot="1" x14ac:dyDescent="0.35">
      <c r="A66" s="7"/>
      <c r="B66" s="752"/>
      <c r="C66" s="753"/>
      <c r="D66" s="793" t="str">
        <f>"$ / "&amp;IF(Intro!$G$20="English",Variables!$B$24,Variables!$C$24)</f>
        <v>$ / tonne</v>
      </c>
      <c r="E66" s="793"/>
      <c r="F66" s="793"/>
      <c r="G66" s="297" t="str">
        <f>IF(G64=0,"-",G65/G64)</f>
        <v>-</v>
      </c>
      <c r="H66" s="297" t="str">
        <f>IF(H64=0,"-",H65/H64)</f>
        <v>-</v>
      </c>
      <c r="I66" s="297" t="str">
        <f>IF(I64=0,"-",I65/I64)</f>
        <v>-</v>
      </c>
      <c r="J66" s="297" t="str">
        <f>IF(J64=0,"-",J65/J64)</f>
        <v>-</v>
      </c>
      <c r="K66" s="297" t="str">
        <f>IF(K64=0,"-",K65/K64)</f>
        <v>-</v>
      </c>
      <c r="L66" s="71"/>
      <c r="M66" s="10"/>
    </row>
    <row r="67" spans="1:16" x14ac:dyDescent="0.3">
      <c r="A67" s="7"/>
      <c r="B67" s="754" t="str">
        <f>IF(Intro!$G$20="English",O67,P67)</f>
        <v>Ventes à l'exportation</v>
      </c>
      <c r="C67" s="755"/>
      <c r="D67" s="794" t="str">
        <f>IF(Intro!$G$20="English",Variables!$B$23,Variables!$C$23)</f>
        <v>tonnes</v>
      </c>
      <c r="E67" s="794"/>
      <c r="F67" s="794"/>
      <c r="G67" s="230"/>
      <c r="H67" s="230"/>
      <c r="I67" s="230"/>
      <c r="J67" s="230"/>
      <c r="K67" s="230"/>
      <c r="L67" s="71"/>
      <c r="M67" s="10"/>
      <c r="O67" s="10" t="s">
        <v>266</v>
      </c>
      <c r="P67" s="10" t="s">
        <v>146</v>
      </c>
    </row>
    <row r="68" spans="1:16" x14ac:dyDescent="0.3">
      <c r="A68" s="7"/>
      <c r="B68" s="540"/>
      <c r="C68" s="541"/>
      <c r="D68" s="795" t="str">
        <f>'Imp-Exp1'!D70</f>
        <v>valeur de vente nette rendue (CAD)</v>
      </c>
      <c r="E68" s="795"/>
      <c r="F68" s="795"/>
      <c r="G68" s="228"/>
      <c r="H68" s="228"/>
      <c r="I68" s="228"/>
      <c r="J68" s="228"/>
      <c r="K68" s="228"/>
      <c r="L68" s="71"/>
      <c r="M68" s="10"/>
    </row>
    <row r="69" spans="1:16" ht="15" thickBot="1" x14ac:dyDescent="0.35">
      <c r="A69" s="7"/>
      <c r="B69" s="752"/>
      <c r="C69" s="753"/>
      <c r="D69" s="793" t="str">
        <f>"$ / "&amp;IF(Intro!$G$20="English",Variables!$B$24,Variables!$C$24)</f>
        <v>$ / tonne</v>
      </c>
      <c r="E69" s="793"/>
      <c r="F69" s="793"/>
      <c r="G69" s="297" t="str">
        <f>IF(G67=0,"-",G68/G67)</f>
        <v>-</v>
      </c>
      <c r="H69" s="297" t="str">
        <f>IF(H67=0,"-",H68/H67)</f>
        <v>-</v>
      </c>
      <c r="I69" s="297" t="str">
        <f t="shared" ref="I69:K69" si="6">IF(I67=0,"-",I68/I67)</f>
        <v>-</v>
      </c>
      <c r="J69" s="297" t="str">
        <f t="shared" si="6"/>
        <v>-</v>
      </c>
      <c r="K69" s="297" t="str">
        <f t="shared" si="6"/>
        <v>-</v>
      </c>
      <c r="L69" s="71"/>
      <c r="M69" s="10"/>
    </row>
    <row r="70" spans="1:16" x14ac:dyDescent="0.3">
      <c r="A70" s="7"/>
      <c r="B70" s="570" t="str">
        <f>IF(Intro!$G$20="English",O70,P70)</f>
        <v>Stock de clôture</v>
      </c>
      <c r="C70" s="571"/>
      <c r="D70" s="820" t="str">
        <f>IF(Intro!$G$20="English",Variables!$B$23,Variables!$C$23)</f>
        <v>tonnes</v>
      </c>
      <c r="E70" s="820"/>
      <c r="F70" s="820"/>
      <c r="G70" s="231"/>
      <c r="H70" s="231"/>
      <c r="I70" s="231"/>
      <c r="J70" s="231"/>
      <c r="K70" s="231"/>
      <c r="L70" s="71"/>
      <c r="M70" s="10"/>
      <c r="O70" s="10" t="s">
        <v>147</v>
      </c>
      <c r="P70" s="10" t="s">
        <v>439</v>
      </c>
    </row>
    <row r="71" spans="1:16" x14ac:dyDescent="0.3">
      <c r="A71" s="7"/>
      <c r="B71" s="540"/>
      <c r="C71" s="541"/>
      <c r="D71" s="795" t="s">
        <v>237</v>
      </c>
      <c r="E71" s="795"/>
      <c r="F71" s="795"/>
      <c r="G71" s="228"/>
      <c r="H71" s="228"/>
      <c r="I71" s="228"/>
      <c r="J71" s="228"/>
      <c r="K71" s="228"/>
      <c r="L71" s="71"/>
      <c r="M71" s="10"/>
    </row>
    <row r="72" spans="1:16" x14ac:dyDescent="0.3">
      <c r="A72" s="7"/>
      <c r="B72" s="540"/>
      <c r="C72" s="541"/>
      <c r="D72" s="795" t="str">
        <f>"$ / "&amp;IF(Intro!$G$20="English",Variables!$B$24,Variables!$C$24)</f>
        <v>$ / tonne</v>
      </c>
      <c r="E72" s="795"/>
      <c r="F72" s="795"/>
      <c r="G72" s="298" t="str">
        <f>IF(G70=0,"-",G71/G70)</f>
        <v>-</v>
      </c>
      <c r="H72" s="298" t="str">
        <f t="shared" ref="H72:K72" si="7">IF(H70=0,"-",H71/H70)</f>
        <v>-</v>
      </c>
      <c r="I72" s="298" t="str">
        <f t="shared" si="7"/>
        <v>-</v>
      </c>
      <c r="J72" s="298" t="str">
        <f t="shared" si="7"/>
        <v>-</v>
      </c>
      <c r="K72" s="298" t="str">
        <f t="shared" si="7"/>
        <v>-</v>
      </c>
      <c r="L72" s="71"/>
      <c r="M72" s="10"/>
    </row>
    <row r="73" spans="1:16" x14ac:dyDescent="0.3">
      <c r="A73" s="7"/>
      <c r="B73" s="72"/>
      <c r="C73" s="84"/>
      <c r="D73" s="84"/>
      <c r="E73" s="84"/>
      <c r="F73" s="84"/>
      <c r="G73" s="84"/>
      <c r="H73" s="84"/>
      <c r="I73" s="84"/>
      <c r="J73" s="84"/>
      <c r="K73" s="84"/>
      <c r="L73" s="85"/>
      <c r="M73" s="10"/>
    </row>
    <row r="74" spans="1:16" s="275" customFormat="1" x14ac:dyDescent="0.3">
      <c r="A74" s="7"/>
      <c r="B74" s="650" t="s">
        <v>17</v>
      </c>
      <c r="C74" s="651"/>
      <c r="D74" s="651"/>
      <c r="E74" s="651"/>
      <c r="F74" s="651"/>
      <c r="G74" s="651"/>
      <c r="H74" s="651"/>
      <c r="I74" s="651"/>
      <c r="J74" s="651"/>
      <c r="K74" s="651"/>
      <c r="L74" s="652"/>
      <c r="M74" s="73"/>
      <c r="O74" s="10"/>
    </row>
    <row r="75" spans="1:16" x14ac:dyDescent="0.3">
      <c r="A75" s="7"/>
      <c r="B75" s="74"/>
      <c r="C75" s="75"/>
      <c r="D75" s="75"/>
      <c r="E75" s="75"/>
      <c r="F75" s="75"/>
      <c r="G75" s="75"/>
      <c r="H75" s="75"/>
      <c r="I75" s="75"/>
      <c r="J75" s="75"/>
      <c r="K75" s="75"/>
      <c r="L75" s="276"/>
      <c r="M75" s="10"/>
    </row>
    <row r="76" spans="1:16" ht="14.1" customHeight="1" x14ac:dyDescent="0.3">
      <c r="A76" s="7"/>
      <c r="B76" s="500" t="str">
        <f>IF(Intro!$G$20="English",O76,P76)</f>
        <v>En utilisant les données fournies à la question 1 dans les onglets des pays avec les données fournies à la question 3 sur l'onglet Invent-Stock, le questionnaire calcule le stock de clôture comme suit :</v>
      </c>
      <c r="C76" s="501"/>
      <c r="D76" s="501"/>
      <c r="E76" s="501"/>
      <c r="F76" s="501"/>
      <c r="G76" s="501"/>
      <c r="H76" s="501"/>
      <c r="I76" s="501"/>
      <c r="J76" s="501"/>
      <c r="K76" s="501"/>
      <c r="L76" s="502"/>
      <c r="M76" s="10"/>
      <c r="O76" s="10" t="s">
        <v>572</v>
      </c>
      <c r="P76" s="10" t="s">
        <v>573</v>
      </c>
    </row>
    <row r="77" spans="1:16" x14ac:dyDescent="0.3">
      <c r="A77" s="7"/>
      <c r="B77" s="74"/>
      <c r="C77" s="75"/>
      <c r="D77" s="75"/>
      <c r="E77" s="75"/>
      <c r="F77" s="75"/>
      <c r="G77" s="75"/>
      <c r="H77" s="75"/>
      <c r="I77" s="75"/>
      <c r="J77" s="75"/>
      <c r="K77" s="75"/>
      <c r="L77" s="276"/>
      <c r="M77" s="10"/>
    </row>
    <row r="78" spans="1:16" x14ac:dyDescent="0.3">
      <c r="A78" s="7"/>
      <c r="B78" s="812" t="str">
        <f>B62</f>
        <v>Estampage</v>
      </c>
      <c r="C78" s="813"/>
      <c r="D78" s="813"/>
      <c r="E78" s="813"/>
      <c r="F78" s="814"/>
      <c r="G78" s="728">
        <f t="shared" ref="G78:K78" si="8">G62</f>
        <v>2023</v>
      </c>
      <c r="H78" s="728">
        <f t="shared" si="8"/>
        <v>2024</v>
      </c>
      <c r="I78" s="728">
        <f t="shared" si="8"/>
        <v>2025</v>
      </c>
      <c r="J78" s="728" t="str">
        <f t="shared" si="8"/>
        <v>janv.-mars 2025</v>
      </c>
      <c r="K78" s="728" t="str">
        <f t="shared" si="8"/>
        <v>janv.-mars 2026</v>
      </c>
      <c r="L78" s="71"/>
      <c r="M78" s="10"/>
      <c r="O78" s="18"/>
    </row>
    <row r="79" spans="1:16" x14ac:dyDescent="0.3">
      <c r="A79" s="7"/>
      <c r="B79" s="815"/>
      <c r="C79" s="816"/>
      <c r="D79" s="816"/>
      <c r="E79" s="816"/>
      <c r="F79" s="817"/>
      <c r="G79" s="728"/>
      <c r="H79" s="728"/>
      <c r="I79" s="728"/>
      <c r="J79" s="728"/>
      <c r="K79" s="728"/>
      <c r="L79" s="71"/>
      <c r="M79" s="10"/>
      <c r="O79" s="18"/>
    </row>
    <row r="80" spans="1:16" x14ac:dyDescent="0.3">
      <c r="A80" s="7"/>
      <c r="B80" s="540" t="str">
        <f>B70</f>
        <v>Stock de clôture</v>
      </c>
      <c r="C80" s="541"/>
      <c r="D80" s="541"/>
      <c r="E80" s="819" t="str">
        <f>IF(Intro!$G$20="English",Variables!$B$23,Variables!$C$23)</f>
        <v>tonnes</v>
      </c>
      <c r="F80" s="819"/>
      <c r="G80" s="226">
        <f>G64+SUM(Begin:End!G43)-SUM(Begin:End!G53)-G67</f>
        <v>0</v>
      </c>
      <c r="H80" s="226">
        <f>H64+SUM(Begin:End!H43)-SUM(Begin:End!H53)-H67</f>
        <v>0</v>
      </c>
      <c r="I80" s="226">
        <f>I64+SUM(Begin:End!I43)-SUM(Begin:End!I53)-I67</f>
        <v>0</v>
      </c>
      <c r="J80" s="226">
        <f>J64+SUM(Begin:End!J43)-SUM(Begin:End!J53)-J67</f>
        <v>0</v>
      </c>
      <c r="K80" s="226">
        <f>K64+SUM(Begin:End!K43)-SUM(Begin:End!K53)-K67</f>
        <v>0</v>
      </c>
      <c r="L80" s="71"/>
      <c r="M80" s="10"/>
    </row>
    <row r="81" spans="1:16" ht="14.1" customHeight="1" x14ac:dyDescent="0.3">
      <c r="A81" s="7"/>
      <c r="B81" s="540" t="str">
        <f>IF(Intro!$G$20="English",O81,P81)</f>
        <v>Différence entre le stock de clôture à la question 3 dans l'onglet Invent-Stock et le stock de clôture calculé</v>
      </c>
      <c r="C81" s="541"/>
      <c r="D81" s="541"/>
      <c r="E81" s="819" t="str">
        <f>IF(Intro!$G$20="English",Variables!$B$23,Variables!$C$23)</f>
        <v>tonnes</v>
      </c>
      <c r="F81" s="819"/>
      <c r="G81" s="818">
        <f>G70-G80</f>
        <v>0</v>
      </c>
      <c r="H81" s="818">
        <f>H70-H80</f>
        <v>0</v>
      </c>
      <c r="I81" s="818">
        <f>I70-I80</f>
        <v>0</v>
      </c>
      <c r="J81" s="818">
        <f>J70-J80</f>
        <v>0</v>
      </c>
      <c r="K81" s="818">
        <f>K70-K80</f>
        <v>0</v>
      </c>
      <c r="L81" s="71"/>
      <c r="M81" s="10"/>
      <c r="O81" s="10" t="s">
        <v>574</v>
      </c>
      <c r="P81" s="10" t="s">
        <v>583</v>
      </c>
    </row>
    <row r="82" spans="1:16" x14ac:dyDescent="0.3">
      <c r="A82" s="7"/>
      <c r="B82" s="540"/>
      <c r="C82" s="541"/>
      <c r="D82" s="541"/>
      <c r="E82" s="819"/>
      <c r="F82" s="819"/>
      <c r="G82" s="818"/>
      <c r="H82" s="818"/>
      <c r="I82" s="818"/>
      <c r="J82" s="818"/>
      <c r="K82" s="818"/>
      <c r="L82" s="71"/>
      <c r="M82" s="10"/>
    </row>
    <row r="83" spans="1:16" x14ac:dyDescent="0.3">
      <c r="A83" s="7"/>
      <c r="B83" s="540"/>
      <c r="C83" s="541"/>
      <c r="D83" s="541"/>
      <c r="E83" s="819"/>
      <c r="F83" s="819"/>
      <c r="G83" s="818"/>
      <c r="H83" s="818"/>
      <c r="I83" s="818"/>
      <c r="J83" s="818"/>
      <c r="K83" s="818"/>
      <c r="L83" s="71"/>
      <c r="M83" s="10"/>
    </row>
    <row r="84" spans="1:16" x14ac:dyDescent="0.3">
      <c r="A84" s="7"/>
      <c r="B84" s="74"/>
      <c r="C84" s="75"/>
      <c r="D84" s="75"/>
      <c r="E84" s="75"/>
      <c r="F84" s="75"/>
      <c r="G84" s="75"/>
      <c r="H84" s="75"/>
      <c r="I84" s="75"/>
      <c r="J84" s="75"/>
      <c r="K84" s="75"/>
      <c r="L84" s="276"/>
      <c r="M84" s="10"/>
    </row>
    <row r="85" spans="1:16" x14ac:dyDescent="0.3">
      <c r="A85" s="7"/>
      <c r="B85" s="625" t="str">
        <f>IF(Intro!$G$20="English",O85,P85)</f>
        <v>Si le volume du stock de clôture à la question 3 dans l'onglet Invent-Stock diffère du stock de clôture calculé, expliquez pourquoi il y a une différence.</v>
      </c>
      <c r="C85" s="626"/>
      <c r="D85" s="626"/>
      <c r="E85" s="626"/>
      <c r="F85" s="626"/>
      <c r="G85" s="626"/>
      <c r="H85" s="626"/>
      <c r="I85" s="626"/>
      <c r="J85" s="626"/>
      <c r="K85" s="626"/>
      <c r="L85" s="627"/>
      <c r="M85" s="10"/>
      <c r="O85" s="27" t="s">
        <v>575</v>
      </c>
      <c r="P85" s="10" t="s">
        <v>582</v>
      </c>
    </row>
    <row r="86" spans="1:16" x14ac:dyDescent="0.3">
      <c r="A86" s="7"/>
      <c r="B86" s="74"/>
      <c r="C86" s="75"/>
      <c r="D86" s="75"/>
      <c r="E86" s="75"/>
      <c r="F86" s="75"/>
      <c r="G86" s="75"/>
      <c r="H86" s="75"/>
      <c r="I86" s="75"/>
      <c r="J86" s="75"/>
      <c r="K86" s="75"/>
      <c r="L86" s="276"/>
      <c r="M86" s="10"/>
    </row>
    <row r="87" spans="1:16" s="275" customFormat="1" x14ac:dyDescent="0.3">
      <c r="A87" s="7"/>
      <c r="B87" s="639"/>
      <c r="C87" s="640"/>
      <c r="D87" s="640"/>
      <c r="E87" s="640"/>
      <c r="F87" s="640"/>
      <c r="G87" s="640"/>
      <c r="H87" s="640"/>
      <c r="I87" s="640"/>
      <c r="J87" s="640"/>
      <c r="K87" s="640"/>
      <c r="L87" s="641"/>
      <c r="M87" s="38"/>
    </row>
    <row r="88" spans="1:16" s="275" customFormat="1" x14ac:dyDescent="0.3">
      <c r="A88" s="7"/>
      <c r="B88" s="639"/>
      <c r="C88" s="640"/>
      <c r="D88" s="640"/>
      <c r="E88" s="640"/>
      <c r="F88" s="640"/>
      <c r="G88" s="640"/>
      <c r="H88" s="640"/>
      <c r="I88" s="640"/>
      <c r="J88" s="640"/>
      <c r="K88" s="640"/>
      <c r="L88" s="641"/>
      <c r="M88" s="38"/>
    </row>
    <row r="89" spans="1:16" s="275" customFormat="1" x14ac:dyDescent="0.3">
      <c r="A89" s="7"/>
      <c r="B89" s="639"/>
      <c r="C89" s="640"/>
      <c r="D89" s="640"/>
      <c r="E89" s="640"/>
      <c r="F89" s="640"/>
      <c r="G89" s="640"/>
      <c r="H89" s="640"/>
      <c r="I89" s="640"/>
      <c r="J89" s="640"/>
      <c r="K89" s="640"/>
      <c r="L89" s="641"/>
      <c r="M89" s="38"/>
    </row>
    <row r="90" spans="1:16" s="275" customFormat="1" x14ac:dyDescent="0.3">
      <c r="A90" s="7"/>
      <c r="B90" s="639"/>
      <c r="C90" s="640"/>
      <c r="D90" s="640"/>
      <c r="E90" s="640"/>
      <c r="F90" s="640"/>
      <c r="G90" s="640"/>
      <c r="H90" s="640"/>
      <c r="I90" s="640"/>
      <c r="J90" s="640"/>
      <c r="K90" s="640"/>
      <c r="L90" s="641"/>
      <c r="M90" s="38"/>
    </row>
    <row r="91" spans="1:16" s="275" customFormat="1" x14ac:dyDescent="0.3">
      <c r="A91" s="7"/>
      <c r="B91" s="639"/>
      <c r="C91" s="640"/>
      <c r="D91" s="640"/>
      <c r="E91" s="640"/>
      <c r="F91" s="640"/>
      <c r="G91" s="640"/>
      <c r="H91" s="640"/>
      <c r="I91" s="640"/>
      <c r="J91" s="640"/>
      <c r="K91" s="640"/>
      <c r="L91" s="641"/>
      <c r="M91" s="38"/>
    </row>
    <row r="92" spans="1:16" s="275" customFormat="1" x14ac:dyDescent="0.3">
      <c r="A92" s="7"/>
      <c r="B92" s="639"/>
      <c r="C92" s="640"/>
      <c r="D92" s="640"/>
      <c r="E92" s="640"/>
      <c r="F92" s="640"/>
      <c r="G92" s="640"/>
      <c r="H92" s="640"/>
      <c r="I92" s="640"/>
      <c r="J92" s="640"/>
      <c r="K92" s="640"/>
      <c r="L92" s="641"/>
      <c r="M92" s="38"/>
    </row>
    <row r="93" spans="1:16" s="275" customFormat="1" x14ac:dyDescent="0.3">
      <c r="A93" s="7"/>
      <c r="B93" s="639"/>
      <c r="C93" s="640"/>
      <c r="D93" s="640"/>
      <c r="E93" s="640"/>
      <c r="F93" s="640"/>
      <c r="G93" s="640"/>
      <c r="H93" s="640"/>
      <c r="I93" s="640"/>
      <c r="J93" s="640"/>
      <c r="K93" s="640"/>
      <c r="L93" s="641"/>
      <c r="M93" s="38"/>
    </row>
    <row r="94" spans="1:16" s="275" customFormat="1" x14ac:dyDescent="0.3">
      <c r="A94" s="7"/>
      <c r="B94" s="639"/>
      <c r="C94" s="640"/>
      <c r="D94" s="640"/>
      <c r="E94" s="640"/>
      <c r="F94" s="640"/>
      <c r="G94" s="640"/>
      <c r="H94" s="640"/>
      <c r="I94" s="640"/>
      <c r="J94" s="640"/>
      <c r="K94" s="640"/>
      <c r="L94" s="641"/>
      <c r="M94" s="38"/>
    </row>
    <row r="95" spans="1:16" x14ac:dyDescent="0.3">
      <c r="A95" s="7"/>
      <c r="B95" s="72"/>
      <c r="C95" s="84"/>
      <c r="D95" s="84"/>
      <c r="E95" s="84"/>
      <c r="F95" s="84"/>
      <c r="G95" s="84"/>
      <c r="H95" s="84"/>
      <c r="I95" s="84"/>
      <c r="J95" s="84"/>
      <c r="K95" s="84"/>
      <c r="L95" s="85"/>
      <c r="M95" s="10"/>
    </row>
    <row r="96" spans="1:16" x14ac:dyDescent="0.3">
      <c r="A96" s="7"/>
      <c r="B96" s="647" t="s">
        <v>18</v>
      </c>
      <c r="C96" s="648"/>
      <c r="D96" s="648"/>
      <c r="E96" s="648"/>
      <c r="F96" s="648"/>
      <c r="G96" s="648"/>
      <c r="H96" s="648"/>
      <c r="I96" s="648"/>
      <c r="J96" s="648"/>
      <c r="K96" s="648"/>
      <c r="L96" s="649"/>
      <c r="M96" s="10"/>
    </row>
    <row r="97" spans="1:16" x14ac:dyDescent="0.3">
      <c r="A97" s="7"/>
      <c r="B97" s="16"/>
      <c r="C97" s="35"/>
      <c r="D97" s="36"/>
      <c r="E97" s="36"/>
      <c r="F97" s="36"/>
      <c r="G97" s="36"/>
      <c r="H97" s="36"/>
      <c r="I97" s="36"/>
      <c r="J97" s="36"/>
      <c r="K97" s="36"/>
      <c r="L97" s="17"/>
      <c r="M97" s="10"/>
    </row>
    <row r="98" spans="1:16" x14ac:dyDescent="0.3">
      <c r="A98" s="7"/>
      <c r="B98" s="503" t="str">
        <f>IF(Intro!$G$20="English",O98,P98)</f>
        <v>Fournissez les stocks et ventes à l'exportation des marchandises importées.</v>
      </c>
      <c r="C98" s="504"/>
      <c r="D98" s="504"/>
      <c r="E98" s="504"/>
      <c r="F98" s="504"/>
      <c r="G98" s="504"/>
      <c r="H98" s="504"/>
      <c r="I98" s="504"/>
      <c r="J98" s="504"/>
      <c r="K98" s="504"/>
      <c r="L98" s="505"/>
      <c r="M98" s="10"/>
      <c r="O98" s="18" t="s">
        <v>173</v>
      </c>
      <c r="P98" s="18" t="s">
        <v>85</v>
      </c>
    </row>
    <row r="99" spans="1:16" x14ac:dyDescent="0.3">
      <c r="A99" s="7"/>
      <c r="B99" s="273"/>
      <c r="C99" s="35"/>
      <c r="D99" s="36"/>
      <c r="E99" s="36"/>
      <c r="F99" s="36"/>
      <c r="G99" s="36"/>
      <c r="H99" s="36"/>
      <c r="I99" s="36"/>
      <c r="J99" s="36"/>
      <c r="K99" s="36"/>
      <c r="L99" s="17"/>
      <c r="M99" s="10"/>
      <c r="O99" s="18"/>
    </row>
    <row r="100" spans="1:16" x14ac:dyDescent="0.3">
      <c r="A100" s="7"/>
      <c r="B100" s="812" t="str">
        <f>IF(Intro!$G$20="English",O100,P100)</f>
        <v>Non finis (les boulets verts)</v>
      </c>
      <c r="C100" s="813"/>
      <c r="D100" s="813"/>
      <c r="E100" s="813"/>
      <c r="F100" s="814"/>
      <c r="G100" s="728">
        <f t="shared" ref="G100:K100" si="9">G62</f>
        <v>2023</v>
      </c>
      <c r="H100" s="728">
        <f t="shared" si="9"/>
        <v>2024</v>
      </c>
      <c r="I100" s="728">
        <f t="shared" si="9"/>
        <v>2025</v>
      </c>
      <c r="J100" s="728" t="str">
        <f t="shared" si="9"/>
        <v>janv.-mars 2025</v>
      </c>
      <c r="K100" s="728" t="str">
        <f t="shared" si="9"/>
        <v>janv.-mars 2026</v>
      </c>
      <c r="L100" s="71"/>
      <c r="M100" s="10"/>
      <c r="O100" s="18" t="str">
        <f>Variables!B72</f>
        <v>Unfinished (Green Balls)</v>
      </c>
      <c r="P100" s="10" t="str">
        <f>Variables!C72</f>
        <v>Non finis (les boulets verts)</v>
      </c>
    </row>
    <row r="101" spans="1:16" x14ac:dyDescent="0.3">
      <c r="A101" s="7"/>
      <c r="B101" s="815"/>
      <c r="C101" s="816"/>
      <c r="D101" s="816"/>
      <c r="E101" s="816"/>
      <c r="F101" s="817"/>
      <c r="G101" s="728"/>
      <c r="H101" s="728"/>
      <c r="I101" s="728"/>
      <c r="J101" s="728"/>
      <c r="K101" s="728"/>
      <c r="L101" s="71"/>
      <c r="M101" s="10"/>
      <c r="O101" s="18"/>
    </row>
    <row r="102" spans="1:16" x14ac:dyDescent="0.3">
      <c r="A102" s="7"/>
      <c r="B102" s="540" t="str">
        <f>IF(Intro!$G$20="English",O102,P102)</f>
        <v>Stock d'ouverture</v>
      </c>
      <c r="C102" s="541"/>
      <c r="D102" s="795" t="str">
        <f>IF(Intro!$G$20="English",Variables!$B$23,Variables!$C$23)</f>
        <v>tonnes</v>
      </c>
      <c r="E102" s="795"/>
      <c r="F102" s="795"/>
      <c r="G102" s="228"/>
      <c r="H102" s="229">
        <f>G108</f>
        <v>0</v>
      </c>
      <c r="I102" s="229">
        <f>H108</f>
        <v>0</v>
      </c>
      <c r="J102" s="229">
        <f>H108</f>
        <v>0</v>
      </c>
      <c r="K102" s="229">
        <f>I108</f>
        <v>0</v>
      </c>
      <c r="L102" s="71"/>
      <c r="M102" s="10"/>
      <c r="O102" s="10" t="s">
        <v>144</v>
      </c>
      <c r="P102" s="10" t="s">
        <v>145</v>
      </c>
    </row>
    <row r="103" spans="1:16" x14ac:dyDescent="0.3">
      <c r="A103" s="7"/>
      <c r="B103" s="540"/>
      <c r="C103" s="541"/>
      <c r="D103" s="795" t="s">
        <v>237</v>
      </c>
      <c r="E103" s="795"/>
      <c r="F103" s="795"/>
      <c r="G103" s="228"/>
      <c r="H103" s="229">
        <f>G109</f>
        <v>0</v>
      </c>
      <c r="I103" s="229">
        <f>H109</f>
        <v>0</v>
      </c>
      <c r="J103" s="229">
        <f>H109</f>
        <v>0</v>
      </c>
      <c r="K103" s="229">
        <f>I109</f>
        <v>0</v>
      </c>
      <c r="L103" s="71"/>
      <c r="M103" s="10"/>
    </row>
    <row r="104" spans="1:16" ht="15" thickBot="1" x14ac:dyDescent="0.35">
      <c r="A104" s="7"/>
      <c r="B104" s="752"/>
      <c r="C104" s="753"/>
      <c r="D104" s="793" t="str">
        <f>"$ / "&amp;IF(Intro!$G$20="English",Variables!$B$24,Variables!$C$24)</f>
        <v>$ / tonne</v>
      </c>
      <c r="E104" s="793"/>
      <c r="F104" s="793"/>
      <c r="G104" s="297" t="str">
        <f>IF(G102=0,"-",G103/G102)</f>
        <v>-</v>
      </c>
      <c r="H104" s="297" t="str">
        <f>IF(H102=0,"-",H103/H102)</f>
        <v>-</v>
      </c>
      <c r="I104" s="297" t="str">
        <f>IF(I102=0,"-",I103/I102)</f>
        <v>-</v>
      </c>
      <c r="J104" s="297" t="str">
        <f>IF(J102=0,"-",J103/J102)</f>
        <v>-</v>
      </c>
      <c r="K104" s="297" t="str">
        <f>IF(K102=0,"-",K103/K102)</f>
        <v>-</v>
      </c>
      <c r="L104" s="71"/>
      <c r="M104" s="10"/>
    </row>
    <row r="105" spans="1:16" x14ac:dyDescent="0.3">
      <c r="A105" s="7"/>
      <c r="B105" s="754" t="str">
        <f>IF(Intro!$G$20="English",O105,P105)</f>
        <v>Ventes à l'exportation</v>
      </c>
      <c r="C105" s="755"/>
      <c r="D105" s="794" t="str">
        <f>IF(Intro!$G$20="English",Variables!$B$23,Variables!$C$23)</f>
        <v>tonnes</v>
      </c>
      <c r="E105" s="794"/>
      <c r="F105" s="794"/>
      <c r="G105" s="230"/>
      <c r="H105" s="230"/>
      <c r="I105" s="230"/>
      <c r="J105" s="230"/>
      <c r="K105" s="230"/>
      <c r="L105" s="71"/>
      <c r="M105" s="10"/>
      <c r="O105" s="10" t="s">
        <v>266</v>
      </c>
      <c r="P105" s="10" t="s">
        <v>146</v>
      </c>
    </row>
    <row r="106" spans="1:16" x14ac:dyDescent="0.3">
      <c r="A106" s="7"/>
      <c r="B106" s="540"/>
      <c r="C106" s="541"/>
      <c r="D106" s="795" t="s">
        <v>237</v>
      </c>
      <c r="E106" s="795"/>
      <c r="F106" s="795"/>
      <c r="G106" s="228"/>
      <c r="H106" s="228"/>
      <c r="I106" s="228"/>
      <c r="J106" s="228"/>
      <c r="K106" s="228"/>
      <c r="L106" s="71"/>
      <c r="M106" s="10"/>
    </row>
    <row r="107" spans="1:16" ht="15" thickBot="1" x14ac:dyDescent="0.35">
      <c r="A107" s="7"/>
      <c r="B107" s="752"/>
      <c r="C107" s="753"/>
      <c r="D107" s="793" t="str">
        <f>"$ / "&amp;IF(Intro!$G$20="English",Variables!$B$24,Variables!$C$24)</f>
        <v>$ / tonne</v>
      </c>
      <c r="E107" s="793"/>
      <c r="F107" s="793"/>
      <c r="G107" s="297" t="str">
        <f>IF(G105=0,"-",G106/G105)</f>
        <v>-</v>
      </c>
      <c r="H107" s="297" t="str">
        <f>IF(H105=0,"-",H106/H105)</f>
        <v>-</v>
      </c>
      <c r="I107" s="297" t="str">
        <f t="shared" ref="I107:K107" si="10">IF(I105=0,"-",I106/I105)</f>
        <v>-</v>
      </c>
      <c r="J107" s="297" t="str">
        <f t="shared" si="10"/>
        <v>-</v>
      </c>
      <c r="K107" s="297" t="str">
        <f t="shared" si="10"/>
        <v>-</v>
      </c>
      <c r="L107" s="71"/>
      <c r="M107" s="10"/>
    </row>
    <row r="108" spans="1:16" x14ac:dyDescent="0.3">
      <c r="A108" s="7"/>
      <c r="B108" s="570" t="str">
        <f>IF(Intro!$G$20="English",O108,P108)</f>
        <v>Stock de clôture</v>
      </c>
      <c r="C108" s="571"/>
      <c r="D108" s="820" t="str">
        <f>IF(Intro!$G$20="English",Variables!$B$23,Variables!$C$23)</f>
        <v>tonnes</v>
      </c>
      <c r="E108" s="820"/>
      <c r="F108" s="820"/>
      <c r="G108" s="231"/>
      <c r="H108" s="231"/>
      <c r="I108" s="231"/>
      <c r="J108" s="231"/>
      <c r="K108" s="231"/>
      <c r="L108" s="71"/>
      <c r="M108" s="10"/>
      <c r="O108" s="10" t="s">
        <v>147</v>
      </c>
      <c r="P108" s="10" t="s">
        <v>439</v>
      </c>
    </row>
    <row r="109" spans="1:16" x14ac:dyDescent="0.3">
      <c r="A109" s="7"/>
      <c r="B109" s="540"/>
      <c r="C109" s="541"/>
      <c r="D109" s="795" t="s">
        <v>237</v>
      </c>
      <c r="E109" s="795"/>
      <c r="F109" s="795"/>
      <c r="G109" s="228"/>
      <c r="H109" s="228"/>
      <c r="I109" s="228"/>
      <c r="J109" s="228"/>
      <c r="K109" s="228"/>
      <c r="L109" s="71"/>
      <c r="M109" s="10"/>
    </row>
    <row r="110" spans="1:16" x14ac:dyDescent="0.3">
      <c r="A110" s="7"/>
      <c r="B110" s="540"/>
      <c r="C110" s="541"/>
      <c r="D110" s="795" t="str">
        <f>"$ / "&amp;IF(Intro!$G$20="English",Variables!$B$24,Variables!$C$24)</f>
        <v>$ / tonne</v>
      </c>
      <c r="E110" s="795"/>
      <c r="F110" s="795"/>
      <c r="G110" s="298" t="str">
        <f>IF(G108=0,"-",G109/G108)</f>
        <v>-</v>
      </c>
      <c r="H110" s="298" t="str">
        <f t="shared" ref="H110:K110" si="11">IF(H108=0,"-",H109/H108)</f>
        <v>-</v>
      </c>
      <c r="I110" s="298" t="str">
        <f t="shared" si="11"/>
        <v>-</v>
      </c>
      <c r="J110" s="298" t="str">
        <f t="shared" si="11"/>
        <v>-</v>
      </c>
      <c r="K110" s="298" t="str">
        <f t="shared" si="11"/>
        <v>-</v>
      </c>
      <c r="L110" s="71"/>
      <c r="M110" s="10"/>
    </row>
    <row r="111" spans="1:16" x14ac:dyDescent="0.3">
      <c r="A111" s="7"/>
      <c r="B111" s="72"/>
      <c r="C111" s="84"/>
      <c r="D111" s="84"/>
      <c r="E111" s="84"/>
      <c r="F111" s="84"/>
      <c r="G111" s="84"/>
      <c r="H111" s="84"/>
      <c r="I111" s="84"/>
      <c r="J111" s="84"/>
      <c r="K111" s="84"/>
      <c r="L111" s="85"/>
      <c r="M111" s="10"/>
    </row>
    <row r="112" spans="1:16" s="275" customFormat="1" x14ac:dyDescent="0.3">
      <c r="A112" s="7"/>
      <c r="B112" s="650" t="s">
        <v>19</v>
      </c>
      <c r="C112" s="651"/>
      <c r="D112" s="651"/>
      <c r="E112" s="651"/>
      <c r="F112" s="651"/>
      <c r="G112" s="651"/>
      <c r="H112" s="651"/>
      <c r="I112" s="651"/>
      <c r="J112" s="651"/>
      <c r="K112" s="651"/>
      <c r="L112" s="652"/>
      <c r="M112" s="73"/>
      <c r="O112" s="10"/>
    </row>
    <row r="113" spans="1:16" x14ac:dyDescent="0.3">
      <c r="A113" s="7"/>
      <c r="B113" s="74"/>
      <c r="C113" s="75"/>
      <c r="D113" s="75"/>
      <c r="E113" s="75"/>
      <c r="F113" s="75"/>
      <c r="G113" s="75"/>
      <c r="H113" s="75"/>
      <c r="I113" s="75"/>
      <c r="J113" s="75"/>
      <c r="K113" s="75"/>
      <c r="L113" s="276"/>
      <c r="M113" s="10"/>
    </row>
    <row r="114" spans="1:16" ht="14.1" customHeight="1" x14ac:dyDescent="0.3">
      <c r="A114" s="7"/>
      <c r="B114" s="500" t="str">
        <f>IF(Intro!$G$20="English",O114,P114)</f>
        <v>En utilisant les données fournies à la question 1 dans les onglets des pays avec les données fournies à la question 5 sur l'onglet Invent-Stock, le questionnaire calcule le stock de clôture comme suit :</v>
      </c>
      <c r="C114" s="501"/>
      <c r="D114" s="501"/>
      <c r="E114" s="501"/>
      <c r="F114" s="501"/>
      <c r="G114" s="501"/>
      <c r="H114" s="501"/>
      <c r="I114" s="501"/>
      <c r="J114" s="501"/>
      <c r="K114" s="501"/>
      <c r="L114" s="502"/>
      <c r="M114" s="10"/>
      <c r="O114" s="10" t="s">
        <v>576</v>
      </c>
      <c r="P114" s="10" t="s">
        <v>577</v>
      </c>
    </row>
    <row r="115" spans="1:16" x14ac:dyDescent="0.3">
      <c r="A115" s="7"/>
      <c r="B115" s="74"/>
      <c r="C115" s="75"/>
      <c r="D115" s="75"/>
      <c r="E115" s="75"/>
      <c r="F115" s="75"/>
      <c r="G115" s="75"/>
      <c r="H115" s="75"/>
      <c r="I115" s="75"/>
      <c r="J115" s="75"/>
      <c r="K115" s="75"/>
      <c r="L115" s="276"/>
      <c r="M115" s="10"/>
    </row>
    <row r="116" spans="1:16" x14ac:dyDescent="0.3">
      <c r="A116" s="7"/>
      <c r="B116" s="812" t="str">
        <f>B100</f>
        <v>Non finis (les boulets verts)</v>
      </c>
      <c r="C116" s="813"/>
      <c r="D116" s="813"/>
      <c r="E116" s="813"/>
      <c r="F116" s="814"/>
      <c r="G116" s="728">
        <f t="shared" ref="G116:K116" si="12">G62</f>
        <v>2023</v>
      </c>
      <c r="H116" s="728">
        <f t="shared" si="12"/>
        <v>2024</v>
      </c>
      <c r="I116" s="728">
        <f t="shared" si="12"/>
        <v>2025</v>
      </c>
      <c r="J116" s="728" t="str">
        <f t="shared" si="12"/>
        <v>janv.-mars 2025</v>
      </c>
      <c r="K116" s="728" t="str">
        <f t="shared" si="12"/>
        <v>janv.-mars 2026</v>
      </c>
      <c r="L116" s="71"/>
      <c r="M116" s="10"/>
      <c r="O116" s="18"/>
    </row>
    <row r="117" spans="1:16" x14ac:dyDescent="0.3">
      <c r="A117" s="7"/>
      <c r="B117" s="815"/>
      <c r="C117" s="816"/>
      <c r="D117" s="816"/>
      <c r="E117" s="816"/>
      <c r="F117" s="817"/>
      <c r="G117" s="728"/>
      <c r="H117" s="728"/>
      <c r="I117" s="728"/>
      <c r="J117" s="728"/>
      <c r="K117" s="728"/>
      <c r="L117" s="71"/>
      <c r="M117" s="10"/>
      <c r="O117" s="18"/>
    </row>
    <row r="118" spans="1:16" x14ac:dyDescent="0.3">
      <c r="A118" s="7"/>
      <c r="B118" s="540" t="str">
        <f>B108</f>
        <v>Stock de clôture</v>
      </c>
      <c r="C118" s="541"/>
      <c r="D118" s="541"/>
      <c r="E118" s="819" t="str">
        <f>IF(Intro!$G$20="English",Variables!$B$23,Variables!$C$23)</f>
        <v>tonnes</v>
      </c>
      <c r="F118" s="819"/>
      <c r="G118" s="226">
        <f>G102+SUM(Begin:End!G59)-SUM(Begin:End!G69)-G105</f>
        <v>0</v>
      </c>
      <c r="H118" s="226">
        <f>H102+SUM(Begin:End!H59)-SUM(Begin:End!H69)-H105</f>
        <v>0</v>
      </c>
      <c r="I118" s="226">
        <f>I102+SUM(Begin:End!I59)-SUM(Begin:End!I69)-I105</f>
        <v>0</v>
      </c>
      <c r="J118" s="226">
        <f>J102+SUM(Begin:End!J59)-SUM(Begin:End!J69)-J105</f>
        <v>0</v>
      </c>
      <c r="K118" s="226">
        <f>K102+SUM(Begin:End!K59)-SUM(Begin:End!K69)-K105</f>
        <v>0</v>
      </c>
      <c r="L118" s="71"/>
      <c r="M118" s="10"/>
    </row>
    <row r="119" spans="1:16" ht="14.1" customHeight="1" x14ac:dyDescent="0.3">
      <c r="A119" s="7"/>
      <c r="B119" s="540" t="str">
        <f>IF(Intro!$G$20="English",O119,P119)</f>
        <v>Différence entre le stock de clôture à la question 5 dans l'onglet Invent-Stock et le stock de clôture calculé</v>
      </c>
      <c r="C119" s="541"/>
      <c r="D119" s="541"/>
      <c r="E119" s="819" t="str">
        <f>IF(Intro!$G$20="English",Variables!$B$23,Variables!$C$23)</f>
        <v>tonnes</v>
      </c>
      <c r="F119" s="819"/>
      <c r="G119" s="818">
        <f>G108-G118</f>
        <v>0</v>
      </c>
      <c r="H119" s="818">
        <f>H108-H118</f>
        <v>0</v>
      </c>
      <c r="I119" s="818">
        <f>I108-I118</f>
        <v>0</v>
      </c>
      <c r="J119" s="818">
        <f>J108-J118</f>
        <v>0</v>
      </c>
      <c r="K119" s="818">
        <f>K108-K118</f>
        <v>0</v>
      </c>
      <c r="L119" s="71"/>
      <c r="M119" s="10"/>
      <c r="O119" s="10" t="s">
        <v>578</v>
      </c>
      <c r="P119" s="10" t="s">
        <v>579</v>
      </c>
    </row>
    <row r="120" spans="1:16" x14ac:dyDescent="0.3">
      <c r="A120" s="7"/>
      <c r="B120" s="540"/>
      <c r="C120" s="541"/>
      <c r="D120" s="541"/>
      <c r="E120" s="819"/>
      <c r="F120" s="819"/>
      <c r="G120" s="818"/>
      <c r="H120" s="818"/>
      <c r="I120" s="818"/>
      <c r="J120" s="818"/>
      <c r="K120" s="818"/>
      <c r="L120" s="71"/>
      <c r="M120" s="10"/>
    </row>
    <row r="121" spans="1:16" x14ac:dyDescent="0.3">
      <c r="A121" s="7"/>
      <c r="B121" s="540"/>
      <c r="C121" s="541"/>
      <c r="D121" s="541"/>
      <c r="E121" s="819"/>
      <c r="F121" s="819"/>
      <c r="G121" s="818"/>
      <c r="H121" s="818"/>
      <c r="I121" s="818"/>
      <c r="J121" s="818"/>
      <c r="K121" s="818"/>
      <c r="L121" s="71"/>
      <c r="M121" s="10"/>
    </row>
    <row r="122" spans="1:16" x14ac:dyDescent="0.3">
      <c r="A122" s="7"/>
      <c r="B122" s="74"/>
      <c r="C122" s="75"/>
      <c r="D122" s="75"/>
      <c r="E122" s="75"/>
      <c r="F122" s="75"/>
      <c r="G122" s="75"/>
      <c r="H122" s="75"/>
      <c r="I122" s="75"/>
      <c r="J122" s="75"/>
      <c r="K122" s="75"/>
      <c r="L122" s="276"/>
      <c r="M122" s="10"/>
    </row>
    <row r="123" spans="1:16" x14ac:dyDescent="0.3">
      <c r="A123" s="7"/>
      <c r="B123" s="625" t="str">
        <f>IF(Intro!$G$20="English",O123,P123)</f>
        <v>Si le volume du stock de clôture à la question 5 dans l'onglet Invent-Stock diffère du stock de clôture calculé, expliquez pourquoi il y a une différence.</v>
      </c>
      <c r="C123" s="626"/>
      <c r="D123" s="626"/>
      <c r="E123" s="626"/>
      <c r="F123" s="626"/>
      <c r="G123" s="626"/>
      <c r="H123" s="626"/>
      <c r="I123" s="626"/>
      <c r="J123" s="626"/>
      <c r="K123" s="626"/>
      <c r="L123" s="627"/>
      <c r="M123" s="10"/>
      <c r="O123" s="27" t="s">
        <v>580</v>
      </c>
      <c r="P123" s="10" t="s">
        <v>581</v>
      </c>
    </row>
    <row r="124" spans="1:16" x14ac:dyDescent="0.3">
      <c r="A124" s="7"/>
      <c r="B124" s="74"/>
      <c r="C124" s="75"/>
      <c r="D124" s="75"/>
      <c r="E124" s="75"/>
      <c r="F124" s="75"/>
      <c r="G124" s="75"/>
      <c r="H124" s="75"/>
      <c r="I124" s="75"/>
      <c r="J124" s="75"/>
      <c r="K124" s="75"/>
      <c r="L124" s="276"/>
      <c r="M124" s="10"/>
    </row>
    <row r="125" spans="1:16" s="275" customFormat="1" x14ac:dyDescent="0.3">
      <c r="A125" s="7"/>
      <c r="B125" s="639"/>
      <c r="C125" s="640"/>
      <c r="D125" s="640"/>
      <c r="E125" s="640"/>
      <c r="F125" s="640"/>
      <c r="G125" s="640"/>
      <c r="H125" s="640"/>
      <c r="I125" s="640"/>
      <c r="J125" s="640"/>
      <c r="K125" s="640"/>
      <c r="L125" s="641"/>
      <c r="M125" s="38"/>
    </row>
    <row r="126" spans="1:16" s="275" customFormat="1" x14ac:dyDescent="0.3">
      <c r="A126" s="7"/>
      <c r="B126" s="639"/>
      <c r="C126" s="640"/>
      <c r="D126" s="640"/>
      <c r="E126" s="640"/>
      <c r="F126" s="640"/>
      <c r="G126" s="640"/>
      <c r="H126" s="640"/>
      <c r="I126" s="640"/>
      <c r="J126" s="640"/>
      <c r="K126" s="640"/>
      <c r="L126" s="641"/>
      <c r="M126" s="38"/>
    </row>
    <row r="127" spans="1:16" s="275" customFormat="1" x14ac:dyDescent="0.3">
      <c r="A127" s="7"/>
      <c r="B127" s="639"/>
      <c r="C127" s="640"/>
      <c r="D127" s="640"/>
      <c r="E127" s="640"/>
      <c r="F127" s="640"/>
      <c r="G127" s="640"/>
      <c r="H127" s="640"/>
      <c r="I127" s="640"/>
      <c r="J127" s="640"/>
      <c r="K127" s="640"/>
      <c r="L127" s="641"/>
      <c r="M127" s="38"/>
    </row>
    <row r="128" spans="1:16" s="275" customFormat="1" x14ac:dyDescent="0.3">
      <c r="A128" s="7"/>
      <c r="B128" s="639"/>
      <c r="C128" s="640"/>
      <c r="D128" s="640"/>
      <c r="E128" s="640"/>
      <c r="F128" s="640"/>
      <c r="G128" s="640"/>
      <c r="H128" s="640"/>
      <c r="I128" s="640"/>
      <c r="J128" s="640"/>
      <c r="K128" s="640"/>
      <c r="L128" s="641"/>
      <c r="M128" s="38"/>
    </row>
    <row r="129" spans="1:16" s="275" customFormat="1" x14ac:dyDescent="0.3">
      <c r="A129" s="7"/>
      <c r="B129" s="639"/>
      <c r="C129" s="640"/>
      <c r="D129" s="640"/>
      <c r="E129" s="640"/>
      <c r="F129" s="640"/>
      <c r="G129" s="640"/>
      <c r="H129" s="640"/>
      <c r="I129" s="640"/>
      <c r="J129" s="640"/>
      <c r="K129" s="640"/>
      <c r="L129" s="641"/>
      <c r="M129" s="38"/>
    </row>
    <row r="130" spans="1:16" s="275" customFormat="1" x14ac:dyDescent="0.3">
      <c r="A130" s="7"/>
      <c r="B130" s="639"/>
      <c r="C130" s="640"/>
      <c r="D130" s="640"/>
      <c r="E130" s="640"/>
      <c r="F130" s="640"/>
      <c r="G130" s="640"/>
      <c r="H130" s="640"/>
      <c r="I130" s="640"/>
      <c r="J130" s="640"/>
      <c r="K130" s="640"/>
      <c r="L130" s="641"/>
      <c r="M130" s="38"/>
    </row>
    <row r="131" spans="1:16" s="275" customFormat="1" x14ac:dyDescent="0.3">
      <c r="A131" s="7"/>
      <c r="B131" s="639"/>
      <c r="C131" s="640"/>
      <c r="D131" s="640"/>
      <c r="E131" s="640"/>
      <c r="F131" s="640"/>
      <c r="G131" s="640"/>
      <c r="H131" s="640"/>
      <c r="I131" s="640"/>
      <c r="J131" s="640"/>
      <c r="K131" s="640"/>
      <c r="L131" s="641"/>
      <c r="M131" s="38"/>
    </row>
    <row r="132" spans="1:16" s="275" customFormat="1" x14ac:dyDescent="0.3">
      <c r="A132" s="7"/>
      <c r="B132" s="639"/>
      <c r="C132" s="640"/>
      <c r="D132" s="640"/>
      <c r="E132" s="640"/>
      <c r="F132" s="640"/>
      <c r="G132" s="640"/>
      <c r="H132" s="640"/>
      <c r="I132" s="640"/>
      <c r="J132" s="640"/>
      <c r="K132" s="640"/>
      <c r="L132" s="641"/>
      <c r="M132" s="38"/>
    </row>
    <row r="133" spans="1:16" x14ac:dyDescent="0.3">
      <c r="A133" s="7"/>
      <c r="B133" s="72"/>
      <c r="C133" s="84"/>
      <c r="D133" s="84"/>
      <c r="E133" s="84"/>
      <c r="F133" s="84"/>
      <c r="G133" s="84"/>
      <c r="H133" s="84"/>
      <c r="I133" s="84"/>
      <c r="J133" s="84"/>
      <c r="K133" s="84"/>
      <c r="L133" s="85"/>
      <c r="M133" s="10"/>
    </row>
    <row r="134" spans="1:16" s="11" customFormat="1" x14ac:dyDescent="0.3">
      <c r="A134" s="7"/>
      <c r="B134" s="650" t="s">
        <v>20</v>
      </c>
      <c r="C134" s="651"/>
      <c r="D134" s="651"/>
      <c r="E134" s="651"/>
      <c r="F134" s="651"/>
      <c r="G134" s="651"/>
      <c r="H134" s="651"/>
      <c r="I134" s="651"/>
      <c r="J134" s="651"/>
      <c r="K134" s="651"/>
      <c r="L134" s="652"/>
      <c r="M134" s="73"/>
    </row>
    <row r="135" spans="1:16" x14ac:dyDescent="0.3">
      <c r="A135" s="7"/>
      <c r="B135" s="74"/>
      <c r="C135" s="75"/>
      <c r="D135" s="75"/>
      <c r="E135" s="75"/>
      <c r="F135" s="75"/>
      <c r="G135" s="75"/>
      <c r="H135" s="75"/>
      <c r="I135" s="75"/>
      <c r="J135" s="75"/>
      <c r="K135" s="75"/>
      <c r="L135" s="58"/>
      <c r="M135" s="10"/>
    </row>
    <row r="136" spans="1:16" x14ac:dyDescent="0.3">
      <c r="A136" s="7"/>
      <c r="B136" s="500" t="str">
        <f>IF(Intro!$G$20="English",O136,P136)</f>
        <v>Décrivez comment votre entreprise détermine la valeur des stocks. Fournissez tout changement dans la méthode d'évaluation des stocks ou toute réduction importante de la valeur comptabilisée des stocks depuis le 1er janvier 2023.</v>
      </c>
      <c r="C136" s="501"/>
      <c r="D136" s="501"/>
      <c r="E136" s="501"/>
      <c r="F136" s="501"/>
      <c r="G136" s="501"/>
      <c r="H136" s="501"/>
      <c r="I136" s="501"/>
      <c r="J136" s="501"/>
      <c r="K136" s="501"/>
      <c r="L136" s="502"/>
      <c r="M136" s="10"/>
      <c r="O136" s="10"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136" s="10"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137" spans="1:16" x14ac:dyDescent="0.3">
      <c r="A137" s="7"/>
      <c r="B137" s="500"/>
      <c r="C137" s="501"/>
      <c r="D137" s="501"/>
      <c r="E137" s="501"/>
      <c r="F137" s="501"/>
      <c r="G137" s="501"/>
      <c r="H137" s="501"/>
      <c r="I137" s="501"/>
      <c r="J137" s="501"/>
      <c r="K137" s="501"/>
      <c r="L137" s="502"/>
      <c r="M137" s="10"/>
    </row>
    <row r="138" spans="1:16" x14ac:dyDescent="0.3">
      <c r="A138" s="7"/>
      <c r="B138" s="74"/>
      <c r="C138" s="75"/>
      <c r="D138" s="75"/>
      <c r="E138" s="75"/>
      <c r="F138" s="75"/>
      <c r="G138" s="75"/>
      <c r="H138" s="75"/>
      <c r="I138" s="75"/>
      <c r="J138" s="75"/>
      <c r="K138" s="75"/>
      <c r="L138" s="58"/>
      <c r="M138" s="10"/>
    </row>
    <row r="139" spans="1:16" s="11" customFormat="1" x14ac:dyDescent="0.3">
      <c r="A139" s="7"/>
      <c r="B139" s="639"/>
      <c r="C139" s="640"/>
      <c r="D139" s="640"/>
      <c r="E139" s="640"/>
      <c r="F139" s="640"/>
      <c r="G139" s="640"/>
      <c r="H139" s="640"/>
      <c r="I139" s="640"/>
      <c r="J139" s="640"/>
      <c r="K139" s="640"/>
      <c r="L139" s="641"/>
      <c r="M139" s="38"/>
    </row>
    <row r="140" spans="1:16" s="11" customFormat="1" x14ac:dyDescent="0.3">
      <c r="A140" s="7"/>
      <c r="B140" s="639"/>
      <c r="C140" s="640"/>
      <c r="D140" s="640"/>
      <c r="E140" s="640"/>
      <c r="F140" s="640"/>
      <c r="G140" s="640"/>
      <c r="H140" s="640"/>
      <c r="I140" s="640"/>
      <c r="J140" s="640"/>
      <c r="K140" s="640"/>
      <c r="L140" s="641"/>
      <c r="M140" s="38"/>
    </row>
    <row r="141" spans="1:16" s="11" customFormat="1" x14ac:dyDescent="0.3">
      <c r="A141" s="7"/>
      <c r="B141" s="639"/>
      <c r="C141" s="640"/>
      <c r="D141" s="640"/>
      <c r="E141" s="640"/>
      <c r="F141" s="640"/>
      <c r="G141" s="640"/>
      <c r="H141" s="640"/>
      <c r="I141" s="640"/>
      <c r="J141" s="640"/>
      <c r="K141" s="640"/>
      <c r="L141" s="641"/>
      <c r="M141" s="38"/>
    </row>
    <row r="142" spans="1:16" s="11" customFormat="1" x14ac:dyDescent="0.3">
      <c r="A142" s="7"/>
      <c r="B142" s="639"/>
      <c r="C142" s="640"/>
      <c r="D142" s="640"/>
      <c r="E142" s="640"/>
      <c r="F142" s="640"/>
      <c r="G142" s="640"/>
      <c r="H142" s="640"/>
      <c r="I142" s="640"/>
      <c r="J142" s="640"/>
      <c r="K142" s="640"/>
      <c r="L142" s="641"/>
      <c r="M142" s="38"/>
    </row>
    <row r="143" spans="1:16" s="11" customFormat="1" x14ac:dyDescent="0.3">
      <c r="A143" s="7"/>
      <c r="B143" s="639"/>
      <c r="C143" s="640"/>
      <c r="D143" s="640"/>
      <c r="E143" s="640"/>
      <c r="F143" s="640"/>
      <c r="G143" s="640"/>
      <c r="H143" s="640"/>
      <c r="I143" s="640"/>
      <c r="J143" s="640"/>
      <c r="K143" s="640"/>
      <c r="L143" s="641"/>
      <c r="M143" s="38"/>
    </row>
    <row r="144" spans="1:16" s="11" customFormat="1" x14ac:dyDescent="0.3">
      <c r="A144" s="7"/>
      <c r="B144" s="639"/>
      <c r="C144" s="640"/>
      <c r="D144" s="640"/>
      <c r="E144" s="640"/>
      <c r="F144" s="640"/>
      <c r="G144" s="640"/>
      <c r="H144" s="640"/>
      <c r="I144" s="640"/>
      <c r="J144" s="640"/>
      <c r="K144" s="640"/>
      <c r="L144" s="641"/>
      <c r="M144" s="38"/>
    </row>
    <row r="145" spans="1:16" s="11" customFormat="1" x14ac:dyDescent="0.3">
      <c r="A145" s="7"/>
      <c r="B145" s="639"/>
      <c r="C145" s="640"/>
      <c r="D145" s="640"/>
      <c r="E145" s="640"/>
      <c r="F145" s="640"/>
      <c r="G145" s="640"/>
      <c r="H145" s="640"/>
      <c r="I145" s="640"/>
      <c r="J145" s="640"/>
      <c r="K145" s="640"/>
      <c r="L145" s="641"/>
      <c r="M145" s="38"/>
    </row>
    <row r="146" spans="1:16" s="11" customFormat="1" x14ac:dyDescent="0.3">
      <c r="A146" s="7"/>
      <c r="B146" s="639"/>
      <c r="C146" s="640"/>
      <c r="D146" s="640"/>
      <c r="E146" s="640"/>
      <c r="F146" s="640"/>
      <c r="G146" s="640"/>
      <c r="H146" s="640"/>
      <c r="I146" s="640"/>
      <c r="J146" s="640"/>
      <c r="K146" s="640"/>
      <c r="L146" s="641"/>
      <c r="M146" s="38"/>
    </row>
    <row r="147" spans="1:16" x14ac:dyDescent="0.3">
      <c r="A147" s="7"/>
      <c r="B147" s="72"/>
      <c r="C147" s="69"/>
      <c r="D147" s="69"/>
      <c r="E147" s="69"/>
      <c r="F147" s="69"/>
      <c r="G147" s="69"/>
      <c r="H147" s="69"/>
      <c r="I147" s="69"/>
      <c r="J147" s="69"/>
      <c r="K147" s="69"/>
      <c r="L147" s="70"/>
      <c r="M147" s="10"/>
    </row>
    <row r="148" spans="1:16" s="11" customFormat="1" x14ac:dyDescent="0.3">
      <c r="A148" s="7"/>
      <c r="B148" s="650" t="s">
        <v>21</v>
      </c>
      <c r="C148" s="651"/>
      <c r="D148" s="651"/>
      <c r="E148" s="651"/>
      <c r="F148" s="651"/>
      <c r="G148" s="651"/>
      <c r="H148" s="651"/>
      <c r="I148" s="651"/>
      <c r="J148" s="651"/>
      <c r="K148" s="651"/>
      <c r="L148" s="652"/>
      <c r="M148" s="73"/>
    </row>
    <row r="149" spans="1:16" x14ac:dyDescent="0.3">
      <c r="A149" s="7"/>
      <c r="B149" s="74"/>
      <c r="C149" s="75"/>
      <c r="D149" s="75"/>
      <c r="E149" s="75"/>
      <c r="F149" s="75"/>
      <c r="G149" s="75"/>
      <c r="H149" s="75"/>
      <c r="I149" s="75"/>
      <c r="J149" s="75"/>
      <c r="K149" s="75"/>
      <c r="L149" s="58"/>
      <c r="M149" s="10"/>
    </row>
    <row r="150" spans="1:16" x14ac:dyDescent="0.3">
      <c r="A150" s="7"/>
      <c r="B150" s="500" t="str">
        <f>IF(Intro!$G$20="English",O150,P150)</f>
        <v>Décrivez tout changement dans le volume des stocks des marchandises maintenus par votre entreprise depuis le 1er janvier 2023 et indiquez si ces changements ont eu une incidence quelconque sur la capacité de votre entreprise à fournir ses clients.</v>
      </c>
      <c r="C150" s="501"/>
      <c r="D150" s="501"/>
      <c r="E150" s="501"/>
      <c r="F150" s="501"/>
      <c r="G150" s="501"/>
      <c r="H150" s="501"/>
      <c r="I150" s="501"/>
      <c r="J150" s="501"/>
      <c r="K150" s="501"/>
      <c r="L150" s="502"/>
      <c r="M150" s="10"/>
      <c r="O150" s="10"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150" s="10"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151" spans="1:16" x14ac:dyDescent="0.3">
      <c r="A151" s="7"/>
      <c r="B151" s="500"/>
      <c r="C151" s="501"/>
      <c r="D151" s="501"/>
      <c r="E151" s="501"/>
      <c r="F151" s="501"/>
      <c r="G151" s="501"/>
      <c r="H151" s="501"/>
      <c r="I151" s="501"/>
      <c r="J151" s="501"/>
      <c r="K151" s="501"/>
      <c r="L151" s="502"/>
      <c r="M151" s="10"/>
    </row>
    <row r="152" spans="1:16" x14ac:dyDescent="0.3">
      <c r="A152" s="7"/>
      <c r="B152" s="74"/>
      <c r="C152" s="75"/>
      <c r="D152" s="75"/>
      <c r="E152" s="75"/>
      <c r="F152" s="75"/>
      <c r="G152" s="75"/>
      <c r="H152" s="75"/>
      <c r="I152" s="75"/>
      <c r="J152" s="75"/>
      <c r="K152" s="75"/>
      <c r="L152" s="58"/>
      <c r="M152" s="10"/>
    </row>
    <row r="153" spans="1:16" s="11" customFormat="1" x14ac:dyDescent="0.3">
      <c r="A153" s="7"/>
      <c r="B153" s="639"/>
      <c r="C153" s="640"/>
      <c r="D153" s="640"/>
      <c r="E153" s="640"/>
      <c r="F153" s="640"/>
      <c r="G153" s="640"/>
      <c r="H153" s="640"/>
      <c r="I153" s="640"/>
      <c r="J153" s="640"/>
      <c r="K153" s="640"/>
      <c r="L153" s="641"/>
      <c r="M153" s="38"/>
    </row>
    <row r="154" spans="1:16" s="11" customFormat="1" x14ac:dyDescent="0.3">
      <c r="A154" s="7"/>
      <c r="B154" s="639"/>
      <c r="C154" s="640"/>
      <c r="D154" s="640"/>
      <c r="E154" s="640"/>
      <c r="F154" s="640"/>
      <c r="G154" s="640"/>
      <c r="H154" s="640"/>
      <c r="I154" s="640"/>
      <c r="J154" s="640"/>
      <c r="K154" s="640"/>
      <c r="L154" s="641"/>
      <c r="M154" s="38"/>
    </row>
    <row r="155" spans="1:16" s="11" customFormat="1" x14ac:dyDescent="0.3">
      <c r="A155" s="7"/>
      <c r="B155" s="639"/>
      <c r="C155" s="640"/>
      <c r="D155" s="640"/>
      <c r="E155" s="640"/>
      <c r="F155" s="640"/>
      <c r="G155" s="640"/>
      <c r="H155" s="640"/>
      <c r="I155" s="640"/>
      <c r="J155" s="640"/>
      <c r="K155" s="640"/>
      <c r="L155" s="641"/>
      <c r="M155" s="38"/>
    </row>
    <row r="156" spans="1:16" s="11" customFormat="1" x14ac:dyDescent="0.3">
      <c r="A156" s="7"/>
      <c r="B156" s="639"/>
      <c r="C156" s="640"/>
      <c r="D156" s="640"/>
      <c r="E156" s="640"/>
      <c r="F156" s="640"/>
      <c r="G156" s="640"/>
      <c r="H156" s="640"/>
      <c r="I156" s="640"/>
      <c r="J156" s="640"/>
      <c r="K156" s="640"/>
      <c r="L156" s="641"/>
      <c r="M156" s="38"/>
    </row>
    <row r="157" spans="1:16" s="11" customFormat="1" x14ac:dyDescent="0.3">
      <c r="A157" s="7"/>
      <c r="B157" s="639"/>
      <c r="C157" s="640"/>
      <c r="D157" s="640"/>
      <c r="E157" s="640"/>
      <c r="F157" s="640"/>
      <c r="G157" s="640"/>
      <c r="H157" s="640"/>
      <c r="I157" s="640"/>
      <c r="J157" s="640"/>
      <c r="K157" s="640"/>
      <c r="L157" s="641"/>
      <c r="M157" s="38"/>
    </row>
    <row r="158" spans="1:16" s="11" customFormat="1" x14ac:dyDescent="0.3">
      <c r="A158" s="7"/>
      <c r="B158" s="639"/>
      <c r="C158" s="640"/>
      <c r="D158" s="640"/>
      <c r="E158" s="640"/>
      <c r="F158" s="640"/>
      <c r="G158" s="640"/>
      <c r="H158" s="640"/>
      <c r="I158" s="640"/>
      <c r="J158" s="640"/>
      <c r="K158" s="640"/>
      <c r="L158" s="641"/>
      <c r="M158" s="38"/>
    </row>
    <row r="159" spans="1:16" s="11" customFormat="1" x14ac:dyDescent="0.3">
      <c r="A159" s="7"/>
      <c r="B159" s="639"/>
      <c r="C159" s="640"/>
      <c r="D159" s="640"/>
      <c r="E159" s="640"/>
      <c r="F159" s="640"/>
      <c r="G159" s="640"/>
      <c r="H159" s="640"/>
      <c r="I159" s="640"/>
      <c r="J159" s="640"/>
      <c r="K159" s="640"/>
      <c r="L159" s="641"/>
      <c r="M159" s="38"/>
    </row>
    <row r="160" spans="1:16" s="11" customFormat="1" x14ac:dyDescent="0.3">
      <c r="A160" s="7"/>
      <c r="B160" s="639"/>
      <c r="C160" s="640"/>
      <c r="D160" s="640"/>
      <c r="E160" s="640"/>
      <c r="F160" s="640"/>
      <c r="G160" s="640"/>
      <c r="H160" s="640"/>
      <c r="I160" s="640"/>
      <c r="J160" s="640"/>
      <c r="K160" s="640"/>
      <c r="L160" s="641"/>
      <c r="M160" s="38"/>
    </row>
    <row r="161" spans="1:16" x14ac:dyDescent="0.3">
      <c r="A161" s="7"/>
      <c r="B161" s="72"/>
      <c r="C161" s="69"/>
      <c r="D161" s="69"/>
      <c r="E161" s="69"/>
      <c r="F161" s="69"/>
      <c r="G161" s="69"/>
      <c r="H161" s="69"/>
      <c r="I161" s="69"/>
      <c r="J161" s="69"/>
      <c r="K161" s="69"/>
      <c r="L161" s="70"/>
      <c r="M161" s="10"/>
    </row>
    <row r="162" spans="1:16" s="11" customFormat="1" x14ac:dyDescent="0.3">
      <c r="A162" s="7"/>
      <c r="B162" s="650" t="s">
        <v>22</v>
      </c>
      <c r="C162" s="651"/>
      <c r="D162" s="651"/>
      <c r="E162" s="651"/>
      <c r="F162" s="651"/>
      <c r="G162" s="651"/>
      <c r="H162" s="651"/>
      <c r="I162" s="651"/>
      <c r="J162" s="651"/>
      <c r="K162" s="651"/>
      <c r="L162" s="652"/>
      <c r="M162" s="73"/>
    </row>
    <row r="163" spans="1:16" x14ac:dyDescent="0.3">
      <c r="A163" s="7"/>
      <c r="B163" s="74"/>
      <c r="C163" s="75"/>
      <c r="D163" s="75"/>
      <c r="E163" s="75"/>
      <c r="F163" s="75"/>
      <c r="G163" s="75"/>
      <c r="H163" s="75"/>
      <c r="I163" s="75"/>
      <c r="J163" s="75"/>
      <c r="K163" s="75"/>
      <c r="L163" s="58"/>
      <c r="M163" s="10"/>
    </row>
    <row r="164" spans="1:16" x14ac:dyDescent="0.3">
      <c r="A164" s="7"/>
      <c r="B164" s="500" t="str">
        <f>IF(Intro!$G$20="English",O164,P164)</f>
        <v>Décrivez les plans de votre entreprise pour gérer les niveaux de stocks au cours des deux prochaines années. Fournissez les motifs et les hypothèses sous-tendant ces objectifs et ces stratégies.</v>
      </c>
      <c r="C164" s="501"/>
      <c r="D164" s="501"/>
      <c r="E164" s="501"/>
      <c r="F164" s="501"/>
      <c r="G164" s="501"/>
      <c r="H164" s="501"/>
      <c r="I164" s="501"/>
      <c r="J164" s="501"/>
      <c r="K164" s="501"/>
      <c r="L164" s="502"/>
      <c r="M164" s="10"/>
      <c r="O164" s="10" t="s">
        <v>214</v>
      </c>
      <c r="P164" s="10" t="s">
        <v>148</v>
      </c>
    </row>
    <row r="165" spans="1:16" x14ac:dyDescent="0.3">
      <c r="A165" s="7"/>
      <c r="B165" s="74"/>
      <c r="C165" s="75"/>
      <c r="D165" s="75"/>
      <c r="E165" s="75"/>
      <c r="F165" s="75"/>
      <c r="G165" s="75"/>
      <c r="H165" s="75"/>
      <c r="I165" s="75"/>
      <c r="J165" s="75"/>
      <c r="K165" s="75"/>
      <c r="L165" s="58"/>
      <c r="M165" s="10"/>
    </row>
    <row r="166" spans="1:16" s="11" customFormat="1" x14ac:dyDescent="0.3">
      <c r="A166" s="7"/>
      <c r="B166" s="639"/>
      <c r="C166" s="640"/>
      <c r="D166" s="640"/>
      <c r="E166" s="640"/>
      <c r="F166" s="640"/>
      <c r="G166" s="640"/>
      <c r="H166" s="640"/>
      <c r="I166" s="640"/>
      <c r="J166" s="640"/>
      <c r="K166" s="640"/>
      <c r="L166" s="641"/>
      <c r="M166" s="38"/>
    </row>
    <row r="167" spans="1:16" s="11" customFormat="1" x14ac:dyDescent="0.3">
      <c r="A167" s="7"/>
      <c r="B167" s="639"/>
      <c r="C167" s="640"/>
      <c r="D167" s="640"/>
      <c r="E167" s="640"/>
      <c r="F167" s="640"/>
      <c r="G167" s="640"/>
      <c r="H167" s="640"/>
      <c r="I167" s="640"/>
      <c r="J167" s="640"/>
      <c r="K167" s="640"/>
      <c r="L167" s="641"/>
      <c r="M167" s="38"/>
    </row>
    <row r="168" spans="1:16" s="11" customFormat="1" x14ac:dyDescent="0.3">
      <c r="A168" s="7"/>
      <c r="B168" s="639"/>
      <c r="C168" s="640"/>
      <c r="D168" s="640"/>
      <c r="E168" s="640"/>
      <c r="F168" s="640"/>
      <c r="G168" s="640"/>
      <c r="H168" s="640"/>
      <c r="I168" s="640"/>
      <c r="J168" s="640"/>
      <c r="K168" s="640"/>
      <c r="L168" s="641"/>
      <c r="M168" s="38"/>
    </row>
    <row r="169" spans="1:16" s="11" customFormat="1" x14ac:dyDescent="0.3">
      <c r="A169" s="7"/>
      <c r="B169" s="639"/>
      <c r="C169" s="640"/>
      <c r="D169" s="640"/>
      <c r="E169" s="640"/>
      <c r="F169" s="640"/>
      <c r="G169" s="640"/>
      <c r="H169" s="640"/>
      <c r="I169" s="640"/>
      <c r="J169" s="640"/>
      <c r="K169" s="640"/>
      <c r="L169" s="641"/>
      <c r="M169" s="38"/>
    </row>
    <row r="170" spans="1:16" s="11" customFormat="1" x14ac:dyDescent="0.3">
      <c r="A170" s="7"/>
      <c r="B170" s="639"/>
      <c r="C170" s="640"/>
      <c r="D170" s="640"/>
      <c r="E170" s="640"/>
      <c r="F170" s="640"/>
      <c r="G170" s="640"/>
      <c r="H170" s="640"/>
      <c r="I170" s="640"/>
      <c r="J170" s="640"/>
      <c r="K170" s="640"/>
      <c r="L170" s="641"/>
      <c r="M170" s="38"/>
    </row>
    <row r="171" spans="1:16" s="11" customFormat="1" x14ac:dyDescent="0.3">
      <c r="A171" s="7"/>
      <c r="B171" s="639"/>
      <c r="C171" s="640"/>
      <c r="D171" s="640"/>
      <c r="E171" s="640"/>
      <c r="F171" s="640"/>
      <c r="G171" s="640"/>
      <c r="H171" s="640"/>
      <c r="I171" s="640"/>
      <c r="J171" s="640"/>
      <c r="K171" s="640"/>
      <c r="L171" s="641"/>
      <c r="M171" s="38"/>
    </row>
    <row r="172" spans="1:16" s="11" customFormat="1" x14ac:dyDescent="0.3">
      <c r="A172" s="7"/>
      <c r="B172" s="639"/>
      <c r="C172" s="640"/>
      <c r="D172" s="640"/>
      <c r="E172" s="640"/>
      <c r="F172" s="640"/>
      <c r="G172" s="640"/>
      <c r="H172" s="640"/>
      <c r="I172" s="640"/>
      <c r="J172" s="640"/>
      <c r="K172" s="640"/>
      <c r="L172" s="641"/>
      <c r="M172" s="38"/>
    </row>
    <row r="173" spans="1:16" s="11" customFormat="1" x14ac:dyDescent="0.3">
      <c r="A173" s="7"/>
      <c r="B173" s="639"/>
      <c r="C173" s="640"/>
      <c r="D173" s="640"/>
      <c r="E173" s="640"/>
      <c r="F173" s="640"/>
      <c r="G173" s="640"/>
      <c r="H173" s="640"/>
      <c r="I173" s="640"/>
      <c r="J173" s="640"/>
      <c r="K173" s="640"/>
      <c r="L173" s="641"/>
      <c r="M173" s="38"/>
    </row>
    <row r="174" spans="1:16" x14ac:dyDescent="0.3">
      <c r="A174" s="7"/>
      <c r="B174" s="72"/>
      <c r="C174" s="69"/>
      <c r="D174" s="69"/>
      <c r="E174" s="69"/>
      <c r="F174" s="69"/>
      <c r="G174" s="69"/>
      <c r="H174" s="69"/>
      <c r="I174" s="69"/>
      <c r="J174" s="69"/>
      <c r="K174" s="69"/>
      <c r="L174" s="70"/>
      <c r="M174" s="10"/>
    </row>
    <row r="175" spans="1:16" s="44" customFormat="1" x14ac:dyDescent="0.3">
      <c r="A175" s="76"/>
      <c r="B175" s="4"/>
      <c r="C175" s="77"/>
      <c r="D175" s="77"/>
      <c r="E175" s="77"/>
      <c r="F175" s="77"/>
      <c r="G175" s="77"/>
      <c r="H175" s="77"/>
      <c r="I175" s="77"/>
      <c r="J175" s="77"/>
      <c r="K175" s="77"/>
      <c r="L175" s="77"/>
      <c r="N175" s="78"/>
    </row>
    <row r="176" spans="1:16" s="44" customFormat="1" x14ac:dyDescent="0.3">
      <c r="A176" s="76"/>
      <c r="B176" s="4"/>
      <c r="C176" s="77"/>
      <c r="D176" s="77"/>
      <c r="E176" s="77"/>
      <c r="F176" s="77"/>
      <c r="G176" s="77"/>
      <c r="H176" s="77"/>
      <c r="I176" s="77"/>
      <c r="J176" s="77"/>
      <c r="K176" s="77"/>
      <c r="L176" s="77"/>
      <c r="N176" s="78"/>
    </row>
    <row r="177" spans="1:14" s="44" customFormat="1" x14ac:dyDescent="0.3">
      <c r="A177" s="76"/>
      <c r="B177" s="4"/>
      <c r="C177" s="77"/>
      <c r="D177" s="77"/>
      <c r="E177" s="77"/>
      <c r="F177" s="77"/>
      <c r="G177" s="77"/>
      <c r="H177" s="77"/>
      <c r="I177" s="77"/>
      <c r="J177" s="77"/>
      <c r="K177" s="77"/>
      <c r="L177" s="77"/>
      <c r="N177" s="78"/>
    </row>
    <row r="178" spans="1:14" s="44" customFormat="1" x14ac:dyDescent="0.3">
      <c r="A178" s="76"/>
      <c r="B178" s="4"/>
      <c r="C178" s="77"/>
      <c r="D178" s="77"/>
      <c r="E178" s="77"/>
      <c r="F178" s="77"/>
      <c r="G178" s="77"/>
      <c r="H178" s="77"/>
      <c r="I178" s="77"/>
      <c r="J178" s="77"/>
      <c r="K178" s="77"/>
      <c r="L178" s="77"/>
      <c r="N178" s="78"/>
    </row>
    <row r="179" spans="1:14" s="44" customFormat="1" x14ac:dyDescent="0.3">
      <c r="A179" s="76"/>
      <c r="B179" s="4"/>
      <c r="C179" s="77"/>
      <c r="D179" s="77"/>
      <c r="E179" s="77"/>
      <c r="F179" s="77"/>
      <c r="G179" s="77"/>
      <c r="H179" s="77"/>
      <c r="I179" s="77"/>
      <c r="J179" s="77"/>
      <c r="K179" s="77"/>
      <c r="L179" s="77"/>
      <c r="N179" s="78"/>
    </row>
  </sheetData>
  <sheetProtection algorithmName="SHA-512" hashValue="qSkTBaicrTv+omJ9Es/e9dOX7gpRVuMXiAS89UknWHz031aKpM9miB9ds/YsADf/D+4r70OpdhzDOGQPgbi/OQ==" saltValue="7RZI7jiMghGPYMd1ax1Enw==" spinCount="100000" sheet="1" objects="1" scenarios="1" selectLockedCells="1"/>
  <mergeCells count="139">
    <mergeCell ref="J62:J63"/>
    <mergeCell ref="B67:C69"/>
    <mergeCell ref="D67:F67"/>
    <mergeCell ref="D68:F68"/>
    <mergeCell ref="D69:F69"/>
    <mergeCell ref="B70:C72"/>
    <mergeCell ref="D70:F70"/>
    <mergeCell ref="D71:F71"/>
    <mergeCell ref="D72:F72"/>
    <mergeCell ref="B139:L146"/>
    <mergeCell ref="B153:L160"/>
    <mergeCell ref="B166:L173"/>
    <mergeCell ref="B136:L137"/>
    <mergeCell ref="B150:L151"/>
    <mergeCell ref="B164:L164"/>
    <mergeCell ref="B134:L134"/>
    <mergeCell ref="B148:L148"/>
    <mergeCell ref="B162:L162"/>
    <mergeCell ref="B4:L4"/>
    <mergeCell ref="B5:L5"/>
    <mergeCell ref="B6:L6"/>
    <mergeCell ref="D26:F26"/>
    <mergeCell ref="D27:F27"/>
    <mergeCell ref="B26:C28"/>
    <mergeCell ref="D28:F28"/>
    <mergeCell ref="B19:L19"/>
    <mergeCell ref="G24:G25"/>
    <mergeCell ref="H24:H25"/>
    <mergeCell ref="I24:I25"/>
    <mergeCell ref="J24:J25"/>
    <mergeCell ref="K24:K25"/>
    <mergeCell ref="B20:L20"/>
    <mergeCell ref="B14:L14"/>
    <mergeCell ref="B8:L8"/>
    <mergeCell ref="B9:L9"/>
    <mergeCell ref="B10:L10"/>
    <mergeCell ref="B12:L12"/>
    <mergeCell ref="B13:L13"/>
    <mergeCell ref="B15:L15"/>
    <mergeCell ref="B16:L16"/>
    <mergeCell ref="B17:L17"/>
    <mergeCell ref="B22:L22"/>
    <mergeCell ref="D29:F29"/>
    <mergeCell ref="B29:C31"/>
    <mergeCell ref="D30:F30"/>
    <mergeCell ref="D31:F31"/>
    <mergeCell ref="B47:L47"/>
    <mergeCell ref="B42:D42"/>
    <mergeCell ref="G40:G41"/>
    <mergeCell ref="H40:H41"/>
    <mergeCell ref="I40:I41"/>
    <mergeCell ref="J40:J41"/>
    <mergeCell ref="K40:K41"/>
    <mergeCell ref="J43:J45"/>
    <mergeCell ref="K43:K45"/>
    <mergeCell ref="B43:D45"/>
    <mergeCell ref="E43:F45"/>
    <mergeCell ref="G43:G45"/>
    <mergeCell ref="H43:H45"/>
    <mergeCell ref="I43:I45"/>
    <mergeCell ref="B32:C34"/>
    <mergeCell ref="D33:F33"/>
    <mergeCell ref="D34:F34"/>
    <mergeCell ref="E42:F42"/>
    <mergeCell ref="D32:F32"/>
    <mergeCell ref="B38:L38"/>
    <mergeCell ref="B36:L36"/>
    <mergeCell ref="K62:K63"/>
    <mergeCell ref="B64:C66"/>
    <mergeCell ref="D64:F64"/>
    <mergeCell ref="D65:F65"/>
    <mergeCell ref="D66:F66"/>
    <mergeCell ref="B80:D80"/>
    <mergeCell ref="E80:F80"/>
    <mergeCell ref="B81:D83"/>
    <mergeCell ref="E81:F83"/>
    <mergeCell ref="G81:G83"/>
    <mergeCell ref="B74:L74"/>
    <mergeCell ref="B76:L76"/>
    <mergeCell ref="G78:G79"/>
    <mergeCell ref="H78:H79"/>
    <mergeCell ref="I78:I79"/>
    <mergeCell ref="J78:J79"/>
    <mergeCell ref="K78:K79"/>
    <mergeCell ref="B49:L56"/>
    <mergeCell ref="B58:L58"/>
    <mergeCell ref="B60:L60"/>
    <mergeCell ref="G62:G63"/>
    <mergeCell ref="H62:H63"/>
    <mergeCell ref="I62:I63"/>
    <mergeCell ref="B87:L94"/>
    <mergeCell ref="B96:L96"/>
    <mergeCell ref="B98:L98"/>
    <mergeCell ref="G100:G101"/>
    <mergeCell ref="H100:H101"/>
    <mergeCell ref="I100:I101"/>
    <mergeCell ref="J100:J101"/>
    <mergeCell ref="K100:K101"/>
    <mergeCell ref="H81:H83"/>
    <mergeCell ref="I81:I83"/>
    <mergeCell ref="J81:J83"/>
    <mergeCell ref="K81:K83"/>
    <mergeCell ref="B85:L85"/>
    <mergeCell ref="D108:F108"/>
    <mergeCell ref="D109:F109"/>
    <mergeCell ref="D110:F110"/>
    <mergeCell ref="B112:L112"/>
    <mergeCell ref="B102:C104"/>
    <mergeCell ref="D102:F102"/>
    <mergeCell ref="D103:F103"/>
    <mergeCell ref="D104:F104"/>
    <mergeCell ref="B105:C107"/>
    <mergeCell ref="D105:F105"/>
    <mergeCell ref="D106:F106"/>
    <mergeCell ref="D107:F107"/>
    <mergeCell ref="B125:L132"/>
    <mergeCell ref="B24:F25"/>
    <mergeCell ref="B40:F41"/>
    <mergeCell ref="B62:F63"/>
    <mergeCell ref="B100:F101"/>
    <mergeCell ref="B78:F79"/>
    <mergeCell ref="B116:F117"/>
    <mergeCell ref="H119:H121"/>
    <mergeCell ref="I119:I121"/>
    <mergeCell ref="J119:J121"/>
    <mergeCell ref="K119:K121"/>
    <mergeCell ref="B123:L123"/>
    <mergeCell ref="B118:D118"/>
    <mergeCell ref="E118:F118"/>
    <mergeCell ref="B119:D121"/>
    <mergeCell ref="E119:F121"/>
    <mergeCell ref="G119:G121"/>
    <mergeCell ref="B114:L114"/>
    <mergeCell ref="G116:G117"/>
    <mergeCell ref="H116:H117"/>
    <mergeCell ref="I116:I117"/>
    <mergeCell ref="J116:J117"/>
    <mergeCell ref="K116:K117"/>
    <mergeCell ref="B108:C110"/>
  </mergeCells>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49 B139 B153 B166 B87 B125" xr:uid="{6ACA9FFF-56F8-4677-B2D1-6AF270682371}">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104 G34:K34 G31:K31 H26:K28 G28 G42:K43 G72:K72 G69:K69 H64:K66 G66 G80:K81 G110:K110 G107:K107 H102:K104 G118:K119" xr:uid="{98978244-0A96-4FE2-821D-5B2C774BD175}">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6:G27 G29:K30 G32:K33 G64:G65 G67:K68 G70:K71 G102:G103 G105:K106 G108:K109" xr:uid="{7045C76A-A201-4E84-80FD-CF6874172F23}">
      <formula1>0</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73" min="1" max="11" man="1"/>
    <brk id="133" min="1" max="11"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285C6-02EC-4901-81DA-5891BA963E71}">
  <sheetPr codeName="Sheet13">
    <tabColor rgb="FF92D050"/>
    <pageSetUpPr fitToPage="1"/>
  </sheetPr>
  <dimension ref="A1:P63"/>
  <sheetViews>
    <sheetView showGridLines="0" zoomScaleNormal="100" workbookViewId="0">
      <selection activeCell="G20" sqref="G20:G21"/>
    </sheetView>
  </sheetViews>
  <sheetFormatPr defaultColWidth="9.44140625" defaultRowHeight="14.4" x14ac:dyDescent="0.3"/>
  <cols>
    <col min="1" max="1" width="1.5546875" style="8" customWidth="1"/>
    <col min="2" max="2" width="12.44140625" style="1" customWidth="1"/>
    <col min="3" max="3" width="5.5546875" style="1" customWidth="1"/>
    <col min="4" max="4" width="18.5546875" style="1" customWidth="1"/>
    <col min="5" max="12" width="15.44140625" style="1" customWidth="1"/>
    <col min="13" max="13" width="6.44140625" style="9" customWidth="1"/>
    <col min="14" max="14" width="9.44140625" style="10" customWidth="1"/>
    <col min="15" max="15" width="10.5546875" style="10" hidden="1" customWidth="1"/>
    <col min="16" max="16" width="8.5546875" style="10" hidden="1" customWidth="1"/>
    <col min="17" max="17" width="9.44140625" style="10" customWidth="1"/>
    <col min="18" max="16384" width="9.44140625" style="10"/>
  </cols>
  <sheetData>
    <row r="1" spans="1:16" x14ac:dyDescent="0.3">
      <c r="O1" s="10" t="s">
        <v>481</v>
      </c>
      <c r="P1" s="10" t="s">
        <v>481</v>
      </c>
    </row>
    <row r="2" spans="1:16" x14ac:dyDescent="0.3">
      <c r="B2" s="12" t="str">
        <f>Pro!B2</f>
        <v>PROTÉGÉ</v>
      </c>
      <c r="C2" s="12"/>
      <c r="O2" s="197" t="s">
        <v>93</v>
      </c>
      <c r="P2" s="197" t="s">
        <v>109</v>
      </c>
    </row>
    <row r="3" spans="1:16" x14ac:dyDescent="0.3">
      <c r="B3" s="13"/>
      <c r="C3" s="13"/>
      <c r="O3" s="2"/>
      <c r="P3" s="2"/>
    </row>
    <row r="4" spans="1:16" s="2" customFormat="1" x14ac:dyDescent="0.3">
      <c r="A4" s="4"/>
      <c r="B4" s="588" t="str">
        <f>Info!B4</f>
        <v>QUESTIONNAIRE À L'INTENTION DES IMPORTATEURS</v>
      </c>
      <c r="C4" s="589"/>
      <c r="D4" s="589"/>
      <c r="E4" s="589"/>
      <c r="F4" s="589"/>
      <c r="G4" s="589"/>
      <c r="H4" s="589"/>
      <c r="I4" s="589"/>
      <c r="J4" s="589"/>
      <c r="K4" s="589"/>
      <c r="L4" s="590"/>
      <c r="M4" s="25"/>
      <c r="N4" s="25"/>
      <c r="O4" s="19"/>
      <c r="P4" s="19"/>
    </row>
    <row r="5" spans="1:16" s="2" customFormat="1" x14ac:dyDescent="0.3">
      <c r="A5" s="4"/>
      <c r="B5" s="630" t="str">
        <f>Info!B5</f>
        <v>NQ-2026-002</v>
      </c>
      <c r="C5" s="631"/>
      <c r="D5" s="631"/>
      <c r="E5" s="631"/>
      <c r="F5" s="631"/>
      <c r="G5" s="631"/>
      <c r="H5" s="631"/>
      <c r="I5" s="631"/>
      <c r="J5" s="631"/>
      <c r="K5" s="631"/>
      <c r="L5" s="632"/>
      <c r="M5" s="25"/>
      <c r="N5" s="25"/>
      <c r="O5" s="19"/>
      <c r="P5" s="19"/>
    </row>
    <row r="6" spans="1:16" s="6" customFormat="1" ht="14.25" customHeight="1" x14ac:dyDescent="0.3">
      <c r="A6" s="4"/>
      <c r="B6" s="707" t="str">
        <f>Info!B6</f>
        <v>CORPS DE BROYAGE FORGÉS</v>
      </c>
      <c r="C6" s="708"/>
      <c r="D6" s="708"/>
      <c r="E6" s="708"/>
      <c r="F6" s="708"/>
      <c r="G6" s="708"/>
      <c r="H6" s="708"/>
      <c r="I6" s="708"/>
      <c r="J6" s="708"/>
      <c r="K6" s="708"/>
      <c r="L6" s="709"/>
      <c r="M6" s="19"/>
      <c r="N6" s="19"/>
      <c r="O6" s="15"/>
      <c r="P6" s="15"/>
    </row>
    <row r="7" spans="1:16" s="6" customFormat="1" x14ac:dyDescent="0.3">
      <c r="A7" s="4"/>
      <c r="B7" s="14"/>
      <c r="C7" s="14"/>
      <c r="D7" s="3"/>
      <c r="E7" s="3"/>
      <c r="F7" s="3"/>
      <c r="G7" s="3"/>
      <c r="H7" s="3"/>
      <c r="I7" s="3"/>
      <c r="J7" s="3"/>
      <c r="K7" s="3"/>
      <c r="L7" s="3"/>
      <c r="O7" s="15"/>
      <c r="P7" s="15"/>
    </row>
    <row r="8" spans="1:16" x14ac:dyDescent="0.3">
      <c r="B8" s="506" t="str">
        <f>IF(Intro!$G$20="English",O8,P8)</f>
        <v>COMMENTAIRES PROTÉGÉS</v>
      </c>
      <c r="C8" s="507"/>
      <c r="D8" s="507"/>
      <c r="E8" s="507"/>
      <c r="F8" s="507"/>
      <c r="G8" s="507"/>
      <c r="H8" s="507"/>
      <c r="I8" s="507"/>
      <c r="J8" s="507"/>
      <c r="K8" s="507"/>
      <c r="L8" s="508"/>
      <c r="M8" s="10"/>
      <c r="O8" s="10" t="s">
        <v>88</v>
      </c>
      <c r="P8" s="10" t="s">
        <v>215</v>
      </c>
    </row>
    <row r="9" spans="1:16" x14ac:dyDescent="0.3">
      <c r="B9" s="16"/>
      <c r="C9" s="35"/>
      <c r="D9" s="36"/>
      <c r="E9" s="36"/>
      <c r="F9" s="36"/>
      <c r="G9" s="36"/>
      <c r="H9" s="36"/>
      <c r="I9" s="36"/>
      <c r="J9" s="36"/>
      <c r="K9" s="36"/>
      <c r="L9" s="17"/>
      <c r="M9" s="10"/>
    </row>
    <row r="10" spans="1:16" x14ac:dyDescent="0.3">
      <c r="B10" s="503" t="str">
        <f>AddPub!B10</f>
        <v>Si votre entreprise désire ajouter des commentaires concernant vos réponses, vous les inscrivez ici. Indiquez à quelle question se rapportent vos commentaires.</v>
      </c>
      <c r="C10" s="504"/>
      <c r="D10" s="504"/>
      <c r="E10" s="504"/>
      <c r="F10" s="504"/>
      <c r="G10" s="504"/>
      <c r="H10" s="504"/>
      <c r="I10" s="504"/>
      <c r="J10" s="504"/>
      <c r="K10" s="504"/>
      <c r="L10" s="505"/>
      <c r="M10" s="10"/>
      <c r="O10" s="18"/>
    </row>
    <row r="11" spans="1:16" x14ac:dyDescent="0.3">
      <c r="B11" s="61"/>
      <c r="C11" s="35"/>
      <c r="D11" s="36"/>
      <c r="E11" s="36"/>
      <c r="F11" s="36"/>
      <c r="G11" s="36"/>
      <c r="H11" s="36"/>
      <c r="I11" s="36"/>
      <c r="J11" s="36"/>
      <c r="K11" s="36"/>
      <c r="L11" s="17"/>
      <c r="M11" s="10"/>
      <c r="O11" s="47" t="s">
        <v>454</v>
      </c>
      <c r="P11" s="47" t="s">
        <v>455</v>
      </c>
    </row>
    <row r="12" spans="1:16" x14ac:dyDescent="0.3">
      <c r="B12" s="115"/>
      <c r="C12" s="35"/>
      <c r="D12" s="129" t="str">
        <f>IF(Intro!$G$20="English",O11,P11)</f>
        <v>Onglet et question</v>
      </c>
      <c r="E12" s="710" t="str">
        <f>IF(Intro!$G$20="English",O12,P12)</f>
        <v>Commentaires</v>
      </c>
      <c r="F12" s="710"/>
      <c r="G12" s="710"/>
      <c r="H12" s="710"/>
      <c r="I12" s="710"/>
      <c r="J12" s="710"/>
      <c r="K12" s="710"/>
      <c r="L12" s="711"/>
      <c r="M12" s="10"/>
      <c r="O12" s="18" t="s">
        <v>129</v>
      </c>
      <c r="P12" s="10" t="s">
        <v>130</v>
      </c>
    </row>
    <row r="13" spans="1:16" x14ac:dyDescent="0.3">
      <c r="B13" s="702" t="str">
        <f>IF(Intro!$G$20="English",O13,P13)</f>
        <v>Commentaire 1</v>
      </c>
      <c r="C13" s="703"/>
      <c r="D13" s="704"/>
      <c r="E13" s="705"/>
      <c r="F13" s="705"/>
      <c r="G13" s="705"/>
      <c r="H13" s="705"/>
      <c r="I13" s="705"/>
      <c r="J13" s="705"/>
      <c r="K13" s="705"/>
      <c r="L13" s="706"/>
      <c r="M13" s="10"/>
      <c r="O13" s="18" t="s">
        <v>131</v>
      </c>
      <c r="P13" s="10" t="s">
        <v>132</v>
      </c>
    </row>
    <row r="14" spans="1:16" x14ac:dyDescent="0.3">
      <c r="B14" s="702"/>
      <c r="C14" s="703"/>
      <c r="D14" s="704"/>
      <c r="E14" s="705"/>
      <c r="F14" s="705"/>
      <c r="G14" s="705"/>
      <c r="H14" s="705"/>
      <c r="I14" s="705"/>
      <c r="J14" s="705"/>
      <c r="K14" s="705"/>
      <c r="L14" s="706"/>
      <c r="M14" s="10"/>
      <c r="O14" s="18"/>
    </row>
    <row r="15" spans="1:16" x14ac:dyDescent="0.3">
      <c r="B15" s="702"/>
      <c r="C15" s="703"/>
      <c r="D15" s="704"/>
      <c r="E15" s="705"/>
      <c r="F15" s="705"/>
      <c r="G15" s="705"/>
      <c r="H15" s="705"/>
      <c r="I15" s="705"/>
      <c r="J15" s="705"/>
      <c r="K15" s="705"/>
      <c r="L15" s="706"/>
      <c r="M15" s="10"/>
      <c r="O15" s="18"/>
    </row>
    <row r="16" spans="1:16" x14ac:dyDescent="0.3">
      <c r="B16" s="702"/>
      <c r="C16" s="703"/>
      <c r="D16" s="704"/>
      <c r="E16" s="705"/>
      <c r="F16" s="705"/>
      <c r="G16" s="705"/>
      <c r="H16" s="705"/>
      <c r="I16" s="705"/>
      <c r="J16" s="705"/>
      <c r="K16" s="705"/>
      <c r="L16" s="706"/>
      <c r="M16" s="10"/>
      <c r="O16" s="18"/>
    </row>
    <row r="17" spans="2:16" x14ac:dyDescent="0.3">
      <c r="B17" s="702"/>
      <c r="C17" s="703"/>
      <c r="D17" s="704"/>
      <c r="E17" s="705"/>
      <c r="F17" s="705"/>
      <c r="G17" s="705"/>
      <c r="H17" s="705"/>
      <c r="I17" s="705"/>
      <c r="J17" s="705"/>
      <c r="K17" s="705"/>
      <c r="L17" s="706"/>
      <c r="M17" s="10"/>
      <c r="O17" s="18"/>
    </row>
    <row r="18" spans="2:16" x14ac:dyDescent="0.3">
      <c r="B18" s="702"/>
      <c r="C18" s="703"/>
      <c r="D18" s="704"/>
      <c r="E18" s="705"/>
      <c r="F18" s="705"/>
      <c r="G18" s="705"/>
      <c r="H18" s="705"/>
      <c r="I18" s="705"/>
      <c r="J18" s="705"/>
      <c r="K18" s="705"/>
      <c r="L18" s="706"/>
      <c r="M18" s="10"/>
      <c r="O18" s="18"/>
    </row>
    <row r="19" spans="2:16" x14ac:dyDescent="0.3">
      <c r="B19" s="702"/>
      <c r="C19" s="703"/>
      <c r="D19" s="704"/>
      <c r="E19" s="705"/>
      <c r="F19" s="705"/>
      <c r="G19" s="705"/>
      <c r="H19" s="705"/>
      <c r="I19" s="705"/>
      <c r="J19" s="705"/>
      <c r="K19" s="705"/>
      <c r="L19" s="706"/>
      <c r="M19" s="10"/>
      <c r="O19" s="18"/>
    </row>
    <row r="20" spans="2:16" x14ac:dyDescent="0.3">
      <c r="B20" s="702"/>
      <c r="C20" s="703"/>
      <c r="D20" s="704"/>
      <c r="E20" s="705"/>
      <c r="F20" s="705"/>
      <c r="G20" s="705"/>
      <c r="H20" s="705"/>
      <c r="I20" s="705"/>
      <c r="J20" s="705"/>
      <c r="K20" s="705"/>
      <c r="L20" s="706"/>
      <c r="M20" s="10"/>
      <c r="O20" s="18"/>
    </row>
    <row r="21" spans="2:16" x14ac:dyDescent="0.3">
      <c r="B21" s="702"/>
      <c r="C21" s="703"/>
      <c r="D21" s="704"/>
      <c r="E21" s="705"/>
      <c r="F21" s="705"/>
      <c r="G21" s="705"/>
      <c r="H21" s="705"/>
      <c r="I21" s="705"/>
      <c r="J21" s="705"/>
      <c r="K21" s="705"/>
      <c r="L21" s="706"/>
      <c r="M21" s="10"/>
      <c r="O21" s="18"/>
    </row>
    <row r="22" spans="2:16" x14ac:dyDescent="0.3">
      <c r="B22" s="702"/>
      <c r="C22" s="703"/>
      <c r="D22" s="704"/>
      <c r="E22" s="705"/>
      <c r="F22" s="705"/>
      <c r="G22" s="705"/>
      <c r="H22" s="705"/>
      <c r="I22" s="705"/>
      <c r="J22" s="705"/>
      <c r="K22" s="705"/>
      <c r="L22" s="706"/>
      <c r="M22" s="10"/>
      <c r="O22" s="18"/>
    </row>
    <row r="23" spans="2:16" x14ac:dyDescent="0.3">
      <c r="B23" s="702" t="str">
        <f>IF(Intro!$G$20="English",O23,P23)</f>
        <v>Commentaire 2</v>
      </c>
      <c r="C23" s="703"/>
      <c r="D23" s="704"/>
      <c r="E23" s="705"/>
      <c r="F23" s="705"/>
      <c r="G23" s="705"/>
      <c r="H23" s="705"/>
      <c r="I23" s="705"/>
      <c r="J23" s="705"/>
      <c r="K23" s="705"/>
      <c r="L23" s="706"/>
      <c r="M23" s="10"/>
      <c r="O23" s="18" t="s">
        <v>133</v>
      </c>
      <c r="P23" s="10" t="s">
        <v>134</v>
      </c>
    </row>
    <row r="24" spans="2:16" x14ac:dyDescent="0.3">
      <c r="B24" s="702"/>
      <c r="C24" s="703"/>
      <c r="D24" s="704"/>
      <c r="E24" s="705"/>
      <c r="F24" s="705"/>
      <c r="G24" s="705"/>
      <c r="H24" s="705"/>
      <c r="I24" s="705"/>
      <c r="J24" s="705"/>
      <c r="K24" s="705"/>
      <c r="L24" s="706"/>
      <c r="M24" s="10"/>
    </row>
    <row r="25" spans="2:16" x14ac:dyDescent="0.3">
      <c r="B25" s="702"/>
      <c r="C25" s="703"/>
      <c r="D25" s="704"/>
      <c r="E25" s="705"/>
      <c r="F25" s="705"/>
      <c r="G25" s="705"/>
      <c r="H25" s="705"/>
      <c r="I25" s="705"/>
      <c r="J25" s="705"/>
      <c r="K25" s="705"/>
      <c r="L25" s="706"/>
      <c r="M25" s="10"/>
    </row>
    <row r="26" spans="2:16" x14ac:dyDescent="0.3">
      <c r="B26" s="702"/>
      <c r="C26" s="703"/>
      <c r="D26" s="704"/>
      <c r="E26" s="705"/>
      <c r="F26" s="705"/>
      <c r="G26" s="705"/>
      <c r="H26" s="705"/>
      <c r="I26" s="705"/>
      <c r="J26" s="705"/>
      <c r="K26" s="705"/>
      <c r="L26" s="706"/>
      <c r="M26" s="10"/>
    </row>
    <row r="27" spans="2:16" x14ac:dyDescent="0.3">
      <c r="B27" s="702"/>
      <c r="C27" s="703"/>
      <c r="D27" s="704"/>
      <c r="E27" s="705"/>
      <c r="F27" s="705"/>
      <c r="G27" s="705"/>
      <c r="H27" s="705"/>
      <c r="I27" s="705"/>
      <c r="J27" s="705"/>
      <c r="K27" s="705"/>
      <c r="L27" s="706"/>
      <c r="M27" s="10"/>
      <c r="O27" s="18"/>
    </row>
    <row r="28" spans="2:16" x14ac:dyDescent="0.3">
      <c r="B28" s="702"/>
      <c r="C28" s="703"/>
      <c r="D28" s="704"/>
      <c r="E28" s="705"/>
      <c r="F28" s="705"/>
      <c r="G28" s="705"/>
      <c r="H28" s="705"/>
      <c r="I28" s="705"/>
      <c r="J28" s="705"/>
      <c r="K28" s="705"/>
      <c r="L28" s="706"/>
      <c r="M28" s="10"/>
      <c r="O28" s="18"/>
    </row>
    <row r="29" spans="2:16" x14ac:dyDescent="0.3">
      <c r="B29" s="702"/>
      <c r="C29" s="703"/>
      <c r="D29" s="704"/>
      <c r="E29" s="705"/>
      <c r="F29" s="705"/>
      <c r="G29" s="705"/>
      <c r="H29" s="705"/>
      <c r="I29" s="705"/>
      <c r="J29" s="705"/>
      <c r="K29" s="705"/>
      <c r="L29" s="706"/>
      <c r="M29" s="10"/>
      <c r="O29" s="18"/>
    </row>
    <row r="30" spans="2:16" x14ac:dyDescent="0.3">
      <c r="B30" s="702"/>
      <c r="C30" s="703"/>
      <c r="D30" s="704"/>
      <c r="E30" s="705"/>
      <c r="F30" s="705"/>
      <c r="G30" s="705"/>
      <c r="H30" s="705"/>
      <c r="I30" s="705"/>
      <c r="J30" s="705"/>
      <c r="K30" s="705"/>
      <c r="L30" s="706"/>
      <c r="M30" s="10"/>
      <c r="O30" s="18"/>
    </row>
    <row r="31" spans="2:16" x14ac:dyDescent="0.3">
      <c r="B31" s="702"/>
      <c r="C31" s="703"/>
      <c r="D31" s="704"/>
      <c r="E31" s="705"/>
      <c r="F31" s="705"/>
      <c r="G31" s="705"/>
      <c r="H31" s="705"/>
      <c r="I31" s="705"/>
      <c r="J31" s="705"/>
      <c r="K31" s="705"/>
      <c r="L31" s="706"/>
      <c r="M31" s="10"/>
      <c r="O31" s="18"/>
    </row>
    <row r="32" spans="2:16" x14ac:dyDescent="0.3">
      <c r="B32" s="702"/>
      <c r="C32" s="703"/>
      <c r="D32" s="704"/>
      <c r="E32" s="705"/>
      <c r="F32" s="705"/>
      <c r="G32" s="705"/>
      <c r="H32" s="705"/>
      <c r="I32" s="705"/>
      <c r="J32" s="705"/>
      <c r="K32" s="705"/>
      <c r="L32" s="706"/>
      <c r="M32" s="10"/>
      <c r="O32" s="18"/>
    </row>
    <row r="33" spans="2:16" x14ac:dyDescent="0.3">
      <c r="B33" s="702" t="str">
        <f>IF(Intro!$G$20="English",O33,P33)</f>
        <v>Commentaire 3</v>
      </c>
      <c r="C33" s="703"/>
      <c r="D33" s="704"/>
      <c r="E33" s="705"/>
      <c r="F33" s="705"/>
      <c r="G33" s="705"/>
      <c r="H33" s="705"/>
      <c r="I33" s="705"/>
      <c r="J33" s="705"/>
      <c r="K33" s="705"/>
      <c r="L33" s="706"/>
      <c r="M33" s="10"/>
      <c r="O33" s="18" t="s">
        <v>135</v>
      </c>
      <c r="P33" s="10" t="s">
        <v>136</v>
      </c>
    </row>
    <row r="34" spans="2:16" x14ac:dyDescent="0.3">
      <c r="B34" s="702"/>
      <c r="C34" s="703"/>
      <c r="D34" s="704"/>
      <c r="E34" s="705"/>
      <c r="F34" s="705"/>
      <c r="G34" s="705"/>
      <c r="H34" s="705"/>
      <c r="I34" s="705"/>
      <c r="J34" s="705"/>
      <c r="K34" s="705"/>
      <c r="L34" s="706"/>
      <c r="M34" s="10"/>
      <c r="O34" s="18"/>
    </row>
    <row r="35" spans="2:16" x14ac:dyDescent="0.3">
      <c r="B35" s="702"/>
      <c r="C35" s="703"/>
      <c r="D35" s="704"/>
      <c r="E35" s="705"/>
      <c r="F35" s="705"/>
      <c r="G35" s="705"/>
      <c r="H35" s="705"/>
      <c r="I35" s="705"/>
      <c r="J35" s="705"/>
      <c r="K35" s="705"/>
      <c r="L35" s="706"/>
      <c r="M35" s="10"/>
      <c r="O35" s="18"/>
    </row>
    <row r="36" spans="2:16" x14ac:dyDescent="0.3">
      <c r="B36" s="702"/>
      <c r="C36" s="703"/>
      <c r="D36" s="704"/>
      <c r="E36" s="705"/>
      <c r="F36" s="705"/>
      <c r="G36" s="705"/>
      <c r="H36" s="705"/>
      <c r="I36" s="705"/>
      <c r="J36" s="705"/>
      <c r="K36" s="705"/>
      <c r="L36" s="706"/>
      <c r="M36" s="10"/>
      <c r="O36" s="18"/>
    </row>
    <row r="37" spans="2:16" x14ac:dyDescent="0.3">
      <c r="B37" s="702"/>
      <c r="C37" s="703"/>
      <c r="D37" s="704"/>
      <c r="E37" s="705"/>
      <c r="F37" s="705"/>
      <c r="G37" s="705"/>
      <c r="H37" s="705"/>
      <c r="I37" s="705"/>
      <c r="J37" s="705"/>
      <c r="K37" s="705"/>
      <c r="L37" s="706"/>
      <c r="M37" s="10"/>
      <c r="O37" s="18"/>
    </row>
    <row r="38" spans="2:16" x14ac:dyDescent="0.3">
      <c r="B38" s="702"/>
      <c r="C38" s="703"/>
      <c r="D38" s="704"/>
      <c r="E38" s="705"/>
      <c r="F38" s="705"/>
      <c r="G38" s="705"/>
      <c r="H38" s="705"/>
      <c r="I38" s="705"/>
      <c r="J38" s="705"/>
      <c r="K38" s="705"/>
      <c r="L38" s="706"/>
      <c r="M38" s="10"/>
      <c r="O38" s="18"/>
    </row>
    <row r="39" spans="2:16" x14ac:dyDescent="0.3">
      <c r="B39" s="702"/>
      <c r="C39" s="703"/>
      <c r="D39" s="704"/>
      <c r="E39" s="705"/>
      <c r="F39" s="705"/>
      <c r="G39" s="705"/>
      <c r="H39" s="705"/>
      <c r="I39" s="705"/>
      <c r="J39" s="705"/>
      <c r="K39" s="705"/>
      <c r="L39" s="706"/>
      <c r="M39" s="10"/>
      <c r="O39" s="18"/>
    </row>
    <row r="40" spans="2:16" x14ac:dyDescent="0.3">
      <c r="B40" s="702"/>
      <c r="C40" s="703"/>
      <c r="D40" s="704"/>
      <c r="E40" s="705"/>
      <c r="F40" s="705"/>
      <c r="G40" s="705"/>
      <c r="H40" s="705"/>
      <c r="I40" s="705"/>
      <c r="J40" s="705"/>
      <c r="K40" s="705"/>
      <c r="L40" s="706"/>
      <c r="M40" s="10"/>
      <c r="O40" s="18"/>
    </row>
    <row r="41" spans="2:16" x14ac:dyDescent="0.3">
      <c r="B41" s="702"/>
      <c r="C41" s="703"/>
      <c r="D41" s="704"/>
      <c r="E41" s="705"/>
      <c r="F41" s="705"/>
      <c r="G41" s="705"/>
      <c r="H41" s="705"/>
      <c r="I41" s="705"/>
      <c r="J41" s="705"/>
      <c r="K41" s="705"/>
      <c r="L41" s="706"/>
      <c r="M41" s="10"/>
      <c r="O41" s="18"/>
    </row>
    <row r="42" spans="2:16" x14ac:dyDescent="0.3">
      <c r="B42" s="702"/>
      <c r="C42" s="703"/>
      <c r="D42" s="704"/>
      <c r="E42" s="705"/>
      <c r="F42" s="705"/>
      <c r="G42" s="705"/>
      <c r="H42" s="705"/>
      <c r="I42" s="705"/>
      <c r="J42" s="705"/>
      <c r="K42" s="705"/>
      <c r="L42" s="706"/>
      <c r="M42" s="10"/>
      <c r="O42" s="18"/>
    </row>
    <row r="43" spans="2:16" x14ac:dyDescent="0.3">
      <c r="B43" s="702" t="str">
        <f>IF(Intro!$G$20="English",O43,P43)</f>
        <v>Commentaire 4</v>
      </c>
      <c r="C43" s="703"/>
      <c r="D43" s="704"/>
      <c r="E43" s="705"/>
      <c r="F43" s="705"/>
      <c r="G43" s="705"/>
      <c r="H43" s="705"/>
      <c r="I43" s="705"/>
      <c r="J43" s="705"/>
      <c r="K43" s="705"/>
      <c r="L43" s="706"/>
      <c r="M43" s="10"/>
      <c r="O43" s="18" t="s">
        <v>137</v>
      </c>
      <c r="P43" s="10" t="s">
        <v>138</v>
      </c>
    </row>
    <row r="44" spans="2:16" x14ac:dyDescent="0.3">
      <c r="B44" s="702"/>
      <c r="C44" s="703"/>
      <c r="D44" s="704"/>
      <c r="E44" s="705"/>
      <c r="F44" s="705"/>
      <c r="G44" s="705"/>
      <c r="H44" s="705"/>
      <c r="I44" s="705"/>
      <c r="J44" s="705"/>
      <c r="K44" s="705"/>
      <c r="L44" s="706"/>
      <c r="M44" s="10"/>
      <c r="O44" s="18"/>
    </row>
    <row r="45" spans="2:16" x14ac:dyDescent="0.3">
      <c r="B45" s="702"/>
      <c r="C45" s="703"/>
      <c r="D45" s="704"/>
      <c r="E45" s="705"/>
      <c r="F45" s="705"/>
      <c r="G45" s="705"/>
      <c r="H45" s="705"/>
      <c r="I45" s="705"/>
      <c r="J45" s="705"/>
      <c r="K45" s="705"/>
      <c r="L45" s="706"/>
      <c r="M45" s="10"/>
      <c r="O45" s="18"/>
    </row>
    <row r="46" spans="2:16" x14ac:dyDescent="0.3">
      <c r="B46" s="702"/>
      <c r="C46" s="703"/>
      <c r="D46" s="704"/>
      <c r="E46" s="705"/>
      <c r="F46" s="705"/>
      <c r="G46" s="705"/>
      <c r="H46" s="705"/>
      <c r="I46" s="705"/>
      <c r="J46" s="705"/>
      <c r="K46" s="705"/>
      <c r="L46" s="706"/>
      <c r="M46" s="10"/>
      <c r="O46" s="18"/>
    </row>
    <row r="47" spans="2:16" x14ac:dyDescent="0.3">
      <c r="B47" s="702"/>
      <c r="C47" s="703"/>
      <c r="D47" s="704"/>
      <c r="E47" s="705"/>
      <c r="F47" s="705"/>
      <c r="G47" s="705"/>
      <c r="H47" s="705"/>
      <c r="I47" s="705"/>
      <c r="J47" s="705"/>
      <c r="K47" s="705"/>
      <c r="L47" s="706"/>
      <c r="M47" s="10"/>
      <c r="O47" s="18"/>
    </row>
    <row r="48" spans="2:16" x14ac:dyDescent="0.3">
      <c r="B48" s="702"/>
      <c r="C48" s="703"/>
      <c r="D48" s="704"/>
      <c r="E48" s="705"/>
      <c r="F48" s="705"/>
      <c r="G48" s="705"/>
      <c r="H48" s="705"/>
      <c r="I48" s="705"/>
      <c r="J48" s="705"/>
      <c r="K48" s="705"/>
      <c r="L48" s="706"/>
      <c r="M48" s="10"/>
      <c r="O48" s="18"/>
    </row>
    <row r="49" spans="1:16" x14ac:dyDescent="0.3">
      <c r="B49" s="702"/>
      <c r="C49" s="703"/>
      <c r="D49" s="704"/>
      <c r="E49" s="705"/>
      <c r="F49" s="705"/>
      <c r="G49" s="705"/>
      <c r="H49" s="705"/>
      <c r="I49" s="705"/>
      <c r="J49" s="705"/>
      <c r="K49" s="705"/>
      <c r="L49" s="706"/>
      <c r="M49" s="10"/>
      <c r="O49" s="18"/>
    </row>
    <row r="50" spans="1:16" x14ac:dyDescent="0.3">
      <c r="B50" s="702"/>
      <c r="C50" s="703"/>
      <c r="D50" s="704"/>
      <c r="E50" s="705"/>
      <c r="F50" s="705"/>
      <c r="G50" s="705"/>
      <c r="H50" s="705"/>
      <c r="I50" s="705"/>
      <c r="J50" s="705"/>
      <c r="K50" s="705"/>
      <c r="L50" s="706"/>
      <c r="M50" s="10"/>
      <c r="O50" s="18"/>
    </row>
    <row r="51" spans="1:16" x14ac:dyDescent="0.3">
      <c r="B51" s="702"/>
      <c r="C51" s="703"/>
      <c r="D51" s="704"/>
      <c r="E51" s="705"/>
      <c r="F51" s="705"/>
      <c r="G51" s="705"/>
      <c r="H51" s="705"/>
      <c r="I51" s="705"/>
      <c r="J51" s="705"/>
      <c r="K51" s="705"/>
      <c r="L51" s="706"/>
      <c r="M51" s="10"/>
      <c r="O51" s="18"/>
    </row>
    <row r="52" spans="1:16" x14ac:dyDescent="0.3">
      <c r="B52" s="702"/>
      <c r="C52" s="703"/>
      <c r="D52" s="704"/>
      <c r="E52" s="705"/>
      <c r="F52" s="705"/>
      <c r="G52" s="705"/>
      <c r="H52" s="705"/>
      <c r="I52" s="705"/>
      <c r="J52" s="705"/>
      <c r="K52" s="705"/>
      <c r="L52" s="706"/>
      <c r="M52" s="10"/>
      <c r="O52" s="18"/>
    </row>
    <row r="53" spans="1:16" x14ac:dyDescent="0.3">
      <c r="B53" s="702" t="str">
        <f>IF(Intro!$G$20="English",O53,P53)</f>
        <v>Commentaire 5</v>
      </c>
      <c r="C53" s="703"/>
      <c r="D53" s="704"/>
      <c r="E53" s="705"/>
      <c r="F53" s="705"/>
      <c r="G53" s="705"/>
      <c r="H53" s="705"/>
      <c r="I53" s="705"/>
      <c r="J53" s="705"/>
      <c r="K53" s="705"/>
      <c r="L53" s="706"/>
      <c r="M53" s="10"/>
      <c r="O53" s="18" t="s">
        <v>139</v>
      </c>
      <c r="P53" s="10" t="s">
        <v>140</v>
      </c>
    </row>
    <row r="54" spans="1:16" x14ac:dyDescent="0.3">
      <c r="B54" s="702"/>
      <c r="C54" s="703"/>
      <c r="D54" s="704"/>
      <c r="E54" s="705"/>
      <c r="F54" s="705"/>
      <c r="G54" s="705"/>
      <c r="H54" s="705"/>
      <c r="I54" s="705"/>
      <c r="J54" s="705"/>
      <c r="K54" s="705"/>
      <c r="L54" s="706"/>
      <c r="M54" s="10"/>
      <c r="O54" s="18"/>
    </row>
    <row r="55" spans="1:16" x14ac:dyDescent="0.3">
      <c r="B55" s="702"/>
      <c r="C55" s="703"/>
      <c r="D55" s="704"/>
      <c r="E55" s="705"/>
      <c r="F55" s="705"/>
      <c r="G55" s="705"/>
      <c r="H55" s="705"/>
      <c r="I55" s="705"/>
      <c r="J55" s="705"/>
      <c r="K55" s="705"/>
      <c r="L55" s="706"/>
      <c r="M55" s="10"/>
      <c r="O55" s="18"/>
    </row>
    <row r="56" spans="1:16" x14ac:dyDescent="0.3">
      <c r="B56" s="702"/>
      <c r="C56" s="703"/>
      <c r="D56" s="704"/>
      <c r="E56" s="705"/>
      <c r="F56" s="705"/>
      <c r="G56" s="705"/>
      <c r="H56" s="705"/>
      <c r="I56" s="705"/>
      <c r="J56" s="705"/>
      <c r="K56" s="705"/>
      <c r="L56" s="706"/>
      <c r="M56" s="10"/>
      <c r="O56" s="18"/>
    </row>
    <row r="57" spans="1:16" x14ac:dyDescent="0.3">
      <c r="B57" s="702"/>
      <c r="C57" s="703"/>
      <c r="D57" s="704"/>
      <c r="E57" s="705"/>
      <c r="F57" s="705"/>
      <c r="G57" s="705"/>
      <c r="H57" s="705"/>
      <c r="I57" s="705"/>
      <c r="J57" s="705"/>
      <c r="K57" s="705"/>
      <c r="L57" s="706"/>
      <c r="M57" s="10"/>
      <c r="O57" s="18"/>
    </row>
    <row r="58" spans="1:16" x14ac:dyDescent="0.3">
      <c r="B58" s="702"/>
      <c r="C58" s="703"/>
      <c r="D58" s="704"/>
      <c r="E58" s="705"/>
      <c r="F58" s="705"/>
      <c r="G58" s="705"/>
      <c r="H58" s="705"/>
      <c r="I58" s="705"/>
      <c r="J58" s="705"/>
      <c r="K58" s="705"/>
      <c r="L58" s="706"/>
      <c r="M58" s="10"/>
      <c r="O58" s="18"/>
    </row>
    <row r="59" spans="1:16" x14ac:dyDescent="0.3">
      <c r="B59" s="702"/>
      <c r="C59" s="703"/>
      <c r="D59" s="704"/>
      <c r="E59" s="705"/>
      <c r="F59" s="705"/>
      <c r="G59" s="705"/>
      <c r="H59" s="705"/>
      <c r="I59" s="705"/>
      <c r="J59" s="705"/>
      <c r="K59" s="705"/>
      <c r="L59" s="706"/>
      <c r="M59" s="10"/>
      <c r="O59" s="18"/>
    </row>
    <row r="60" spans="1:16" x14ac:dyDescent="0.3">
      <c r="B60" s="702"/>
      <c r="C60" s="703"/>
      <c r="D60" s="704"/>
      <c r="E60" s="705"/>
      <c r="F60" s="705"/>
      <c r="G60" s="705"/>
      <c r="H60" s="705"/>
      <c r="I60" s="705"/>
      <c r="J60" s="705"/>
      <c r="K60" s="705"/>
      <c r="L60" s="706"/>
      <c r="M60" s="10"/>
      <c r="O60" s="18"/>
    </row>
    <row r="61" spans="1:16" x14ac:dyDescent="0.3">
      <c r="B61" s="702"/>
      <c r="C61" s="703"/>
      <c r="D61" s="704"/>
      <c r="E61" s="705"/>
      <c r="F61" s="705"/>
      <c r="G61" s="705"/>
      <c r="H61" s="705"/>
      <c r="I61" s="705"/>
      <c r="J61" s="705"/>
      <c r="K61" s="705"/>
      <c r="L61" s="706"/>
      <c r="M61" s="10"/>
      <c r="O61" s="18"/>
    </row>
    <row r="62" spans="1:16" x14ac:dyDescent="0.3">
      <c r="B62" s="712"/>
      <c r="C62" s="713"/>
      <c r="D62" s="714"/>
      <c r="E62" s="715"/>
      <c r="F62" s="715"/>
      <c r="G62" s="715"/>
      <c r="H62" s="715"/>
      <c r="I62" s="715"/>
      <c r="J62" s="715"/>
      <c r="K62" s="715"/>
      <c r="L62" s="716"/>
      <c r="M62" s="10"/>
      <c r="O62" s="18"/>
    </row>
    <row r="63" spans="1:16" s="44" customFormat="1" x14ac:dyDescent="0.3">
      <c r="A63" s="76"/>
      <c r="B63" s="4"/>
      <c r="C63" s="77"/>
      <c r="D63" s="77"/>
      <c r="E63" s="77"/>
      <c r="F63" s="77"/>
      <c r="G63" s="77"/>
      <c r="H63" s="77"/>
      <c r="I63" s="77"/>
      <c r="J63" s="77"/>
      <c r="K63" s="77"/>
      <c r="L63" s="77"/>
      <c r="N63" s="78"/>
    </row>
  </sheetData>
  <sheetProtection algorithmName="SHA-512" hashValue="UKs3v+UC1lzKDoOaiV4yqlKwWhIpszqktdEghxrmCaz0x0V4jGJ3gwea8AYSnQzZN62j/HIYiJdbr3olRBAytQ==" saltValue="IBDTF7xYKw50+6Swi5wgjw==" spinCount="100000" sheet="1" objects="1" scenarios="1" selectLockedCells="1"/>
  <mergeCells count="21">
    <mergeCell ref="B53:C62"/>
    <mergeCell ref="D53:D62"/>
    <mergeCell ref="E53:L62"/>
    <mergeCell ref="E23:L32"/>
    <mergeCell ref="B33:C42"/>
    <mergeCell ref="D33:D42"/>
    <mergeCell ref="E33:L42"/>
    <mergeCell ref="B43:C52"/>
    <mergeCell ref="D43:D52"/>
    <mergeCell ref="E43:L52"/>
    <mergeCell ref="B4:L4"/>
    <mergeCell ref="B5:L5"/>
    <mergeCell ref="B6:L6"/>
    <mergeCell ref="B10:L10"/>
    <mergeCell ref="B8:L8"/>
    <mergeCell ref="E12:L12"/>
    <mergeCell ref="B13:C22"/>
    <mergeCell ref="D13:D22"/>
    <mergeCell ref="E13:L22"/>
    <mergeCell ref="B23:C32"/>
    <mergeCell ref="D23:D32"/>
  </mergeCells>
  <dataValidations count="2">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E23 E33 E43 E53 E13" xr:uid="{B92FEF87-A425-4F02-8AC2-0EF59A6CC48F}">
      <formula1>1000</formula1>
    </dataValidation>
    <dataValidation allowBlank="1" showInputMessage="1" showErrorMessage="1" sqref="D13:D62" xr:uid="{0B10D565-8D89-4087-BA66-96508C314600}"/>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E6E06-317F-43E4-A6C6-377C9C18C326}">
  <sheetPr codeName="Sheet14">
    <tabColor rgb="FF00B0F0"/>
    <pageSetUpPr fitToPage="1"/>
  </sheetPr>
  <dimension ref="A1:P69"/>
  <sheetViews>
    <sheetView showGridLines="0" zoomScaleNormal="100" workbookViewId="0">
      <selection activeCell="G20" sqref="G20:G21"/>
    </sheetView>
  </sheetViews>
  <sheetFormatPr defaultColWidth="9.44140625" defaultRowHeight="14.4" x14ac:dyDescent="0.3"/>
  <cols>
    <col min="1" max="1" width="1.5546875" style="8" customWidth="1"/>
    <col min="2" max="12" width="14.5546875" style="1" customWidth="1"/>
    <col min="13" max="13" width="6.44140625" style="9" customWidth="1"/>
    <col min="14" max="14" width="9.44140625" style="10" customWidth="1"/>
    <col min="15" max="15" width="10.5546875" style="10" hidden="1" customWidth="1"/>
    <col min="16" max="16" width="8.5546875" style="10" hidden="1" customWidth="1"/>
    <col min="17" max="19" width="9.44140625" style="10" customWidth="1"/>
    <col min="20" max="16384" width="9.44140625" style="10"/>
  </cols>
  <sheetData>
    <row r="1" spans="1:16" x14ac:dyDescent="0.3">
      <c r="O1" s="10" t="s">
        <v>481</v>
      </c>
      <c r="P1" s="10" t="s">
        <v>481</v>
      </c>
    </row>
    <row r="2" spans="1:16" x14ac:dyDescent="0.3">
      <c r="B2" s="12" t="s">
        <v>66</v>
      </c>
      <c r="O2" s="197" t="s">
        <v>93</v>
      </c>
      <c r="P2" s="197" t="s">
        <v>109</v>
      </c>
    </row>
    <row r="3" spans="1:16" x14ac:dyDescent="0.3">
      <c r="B3" s="13"/>
      <c r="O3" s="2"/>
      <c r="P3" s="2"/>
    </row>
    <row r="4" spans="1:16" s="2" customFormat="1" x14ac:dyDescent="0.3">
      <c r="A4" s="4"/>
      <c r="B4" s="588" t="str">
        <f>Info!B4</f>
        <v>QUESTIONNAIRE À L'INTENTION DES IMPORTATEURS</v>
      </c>
      <c r="C4" s="589"/>
      <c r="D4" s="589"/>
      <c r="E4" s="589"/>
      <c r="F4" s="589"/>
      <c r="G4" s="589"/>
      <c r="H4" s="589"/>
      <c r="I4" s="589"/>
      <c r="J4" s="589"/>
      <c r="K4" s="589"/>
      <c r="L4" s="590"/>
      <c r="M4" s="25"/>
      <c r="N4" s="25"/>
      <c r="O4" s="19"/>
      <c r="P4" s="19"/>
    </row>
    <row r="5" spans="1:16" s="2" customFormat="1" x14ac:dyDescent="0.3">
      <c r="A5" s="4"/>
      <c r="B5" s="630" t="str">
        <f>Info!B5</f>
        <v>NQ-2026-002</v>
      </c>
      <c r="C5" s="631"/>
      <c r="D5" s="631"/>
      <c r="E5" s="631"/>
      <c r="F5" s="631"/>
      <c r="G5" s="631"/>
      <c r="H5" s="631"/>
      <c r="I5" s="631"/>
      <c r="J5" s="631"/>
      <c r="K5" s="631"/>
      <c r="L5" s="632"/>
      <c r="M5" s="25"/>
      <c r="N5" s="25"/>
      <c r="O5" s="19"/>
      <c r="P5" s="19"/>
    </row>
    <row r="6" spans="1:16" s="6" customFormat="1" ht="14.25" customHeight="1" x14ac:dyDescent="0.3">
      <c r="A6" s="4"/>
      <c r="B6" s="707" t="str">
        <f>Info!B6</f>
        <v>CORPS DE BROYAGE FORGÉS</v>
      </c>
      <c r="C6" s="708"/>
      <c r="D6" s="708"/>
      <c r="E6" s="708"/>
      <c r="F6" s="708"/>
      <c r="G6" s="708"/>
      <c r="H6" s="708"/>
      <c r="I6" s="708"/>
      <c r="J6" s="708"/>
      <c r="K6" s="708"/>
      <c r="L6" s="709"/>
      <c r="M6" s="19"/>
      <c r="N6" s="19"/>
      <c r="O6" s="15"/>
      <c r="P6" s="15"/>
    </row>
    <row r="7" spans="1:16" s="6" customFormat="1" x14ac:dyDescent="0.3">
      <c r="A7" s="4"/>
      <c r="B7" s="14"/>
      <c r="C7" s="3"/>
      <c r="D7" s="3"/>
      <c r="E7" s="3"/>
      <c r="F7" s="3"/>
      <c r="G7" s="3"/>
      <c r="H7" s="3"/>
      <c r="I7" s="3"/>
      <c r="J7" s="3"/>
      <c r="K7" s="3"/>
      <c r="L7" s="3"/>
      <c r="O7" s="15"/>
      <c r="P7" s="15"/>
    </row>
    <row r="8" spans="1:16" x14ac:dyDescent="0.3">
      <c r="B8" s="506" t="str">
        <f>IF(Intro!$G$20="English",O8,P8)</f>
        <v>CONFIRMATION DES DONNÉES DÉCLARÉES</v>
      </c>
      <c r="C8" s="507"/>
      <c r="D8" s="507"/>
      <c r="E8" s="507"/>
      <c r="F8" s="507"/>
      <c r="G8" s="507"/>
      <c r="H8" s="507"/>
      <c r="I8" s="507"/>
      <c r="J8" s="507"/>
      <c r="K8" s="507"/>
      <c r="L8" s="508"/>
      <c r="M8" s="10"/>
      <c r="O8" s="10" t="s">
        <v>60</v>
      </c>
      <c r="P8" s="10" t="s">
        <v>29</v>
      </c>
    </row>
    <row r="9" spans="1:16" x14ac:dyDescent="0.3">
      <c r="B9" s="506" t="str">
        <f>IF(Intro!$G$20="English",O9,P9)</f>
        <v>GÉNÉRAL</v>
      </c>
      <c r="C9" s="507"/>
      <c r="D9" s="507"/>
      <c r="E9" s="507"/>
      <c r="F9" s="507"/>
      <c r="G9" s="507"/>
      <c r="H9" s="507"/>
      <c r="I9" s="507"/>
      <c r="J9" s="507"/>
      <c r="K9" s="507"/>
      <c r="L9" s="508"/>
      <c r="M9" s="10"/>
      <c r="O9" s="107" t="s">
        <v>347</v>
      </c>
      <c r="P9" s="107" t="s">
        <v>348</v>
      </c>
    </row>
    <row r="10" spans="1:16" x14ac:dyDescent="0.3">
      <c r="B10" s="74"/>
      <c r="C10" s="75"/>
      <c r="D10" s="75"/>
      <c r="E10" s="75"/>
      <c r="F10" s="75"/>
      <c r="G10" s="75"/>
      <c r="H10" s="75"/>
      <c r="I10" s="75"/>
      <c r="J10" s="75"/>
      <c r="K10" s="75"/>
      <c r="L10" s="58"/>
      <c r="M10" s="10"/>
    </row>
    <row r="11" spans="1:16" s="9" customFormat="1" x14ac:dyDescent="0.3">
      <c r="A11" s="194"/>
      <c r="B11" s="237"/>
      <c r="C11" s="1"/>
      <c r="D11" s="1"/>
      <c r="E11" s="1"/>
      <c r="F11" s="1"/>
      <c r="G11" s="1"/>
      <c r="H11" s="1"/>
      <c r="I11" s="1"/>
      <c r="J11" s="248" t="str">
        <f>IF(Intro!$G$20="English",O11,P11)</f>
        <v>Sélectionnez oui ou non</v>
      </c>
      <c r="K11" s="1"/>
      <c r="L11" s="195"/>
      <c r="O11" s="9" t="s">
        <v>176</v>
      </c>
      <c r="P11" s="9" t="s">
        <v>431</v>
      </c>
    </row>
    <row r="12" spans="1:16" s="38" customFormat="1" x14ac:dyDescent="0.3">
      <c r="A12" s="49"/>
      <c r="B12" s="540" t="str">
        <f>IF(Intro!$G$20="English",O12,P12)</f>
        <v>Confirmez que toutes les données déclarées dans ce questionnaire concernent les marchandises telles que définies dans l’onglet « Intro ».</v>
      </c>
      <c r="C12" s="541"/>
      <c r="D12" s="541"/>
      <c r="E12" s="541"/>
      <c r="F12" s="541"/>
      <c r="G12" s="541"/>
      <c r="H12" s="541"/>
      <c r="I12" s="541"/>
      <c r="J12" s="207"/>
      <c r="K12" s="1"/>
      <c r="L12" s="54"/>
      <c r="O12" s="38" t="s">
        <v>452</v>
      </c>
      <c r="P12" s="38" t="s">
        <v>453</v>
      </c>
    </row>
    <row r="13" spans="1:16" s="38" customFormat="1" x14ac:dyDescent="0.3">
      <c r="A13" s="49"/>
      <c r="B13" s="540" t="str">
        <f>IF(Intro!$G$20="English",O13,P13)</f>
        <v>Confirmez que toutes les sources d'importations (pays) des marchandises ont été déclarées dans ce questionnaire.</v>
      </c>
      <c r="C13" s="541"/>
      <c r="D13" s="541"/>
      <c r="E13" s="541"/>
      <c r="F13" s="541"/>
      <c r="G13" s="541"/>
      <c r="H13" s="541"/>
      <c r="I13" s="541"/>
      <c r="J13" s="252"/>
      <c r="K13" s="1"/>
      <c r="L13" s="54"/>
      <c r="O13" s="38" t="s">
        <v>534</v>
      </c>
      <c r="P13" s="38" t="s">
        <v>535</v>
      </c>
    </row>
    <row r="14" spans="1:16" s="38" customFormat="1" x14ac:dyDescent="0.3">
      <c r="A14" s="49"/>
      <c r="B14" s="540" t="str">
        <f>IF(Intro!$G$20="English",O14,P14)</f>
        <v>Confirmez que tous les volumes déclarés dans ce questionnaire sont en tonnes.</v>
      </c>
      <c r="C14" s="541"/>
      <c r="D14" s="541"/>
      <c r="E14" s="541"/>
      <c r="F14" s="541"/>
      <c r="G14" s="541"/>
      <c r="H14" s="541"/>
      <c r="I14" s="541"/>
      <c r="J14" s="146"/>
      <c r="K14" s="1"/>
      <c r="L14" s="71"/>
      <c r="O14" s="38" t="str">
        <f>"Confirm that all volumes reported in this questionnaire are in "&amp;(Variables!B23)&amp;"."</f>
        <v>Confirm that all volumes reported in this questionnaire are in tonnes.</v>
      </c>
      <c r="P14" s="38" t="str">
        <f>"Confirmez que tous les volumes déclarés dans ce questionnaire sont en "&amp;(Variables!C23)&amp;"."</f>
        <v>Confirmez que tous les volumes déclarés dans ce questionnaire sont en tonnes.</v>
      </c>
    </row>
    <row r="15" spans="1:16" s="38" customFormat="1" x14ac:dyDescent="0.3">
      <c r="A15" s="49"/>
      <c r="B15" s="540" t="str">
        <f>IF(Intro!$G$20="English",O15,P15)</f>
        <v>Confirmez que toutes les valeurs déclarées dans ce questionnaire sont en dollars canadiens.</v>
      </c>
      <c r="C15" s="541" t="str">
        <f>IF(SUM(Pro!E19:E19)&lt;&gt;0,"X","-")</f>
        <v>-</v>
      </c>
      <c r="D15" s="541" t="str">
        <f>IF(SUM(Pro!F19:F19)&lt;&gt;0,"X","-")</f>
        <v>-</v>
      </c>
      <c r="E15" s="541" t="str">
        <f>IF(SUM(Pro!G19:G19)&lt;&gt;0,"X","-")</f>
        <v>-</v>
      </c>
      <c r="F15" s="541" t="str">
        <f>IF(SUM(Pro!H19:H19)&lt;&gt;0,"X","-")</f>
        <v>-</v>
      </c>
      <c r="G15" s="541" t="str">
        <f>IF(SUM(Pro!I19:I19)&lt;&gt;0,"X","-")</f>
        <v>-</v>
      </c>
      <c r="H15" s="541"/>
      <c r="I15" s="541"/>
      <c r="J15" s="146"/>
      <c r="K15" s="1"/>
      <c r="L15" s="71"/>
      <c r="O15" s="38" t="s">
        <v>217</v>
      </c>
      <c r="P15" s="38" t="s">
        <v>216</v>
      </c>
    </row>
    <row r="16" spans="1:16" s="38" customFormat="1" x14ac:dyDescent="0.3">
      <c r="A16" s="49"/>
      <c r="B16" s="540" t="str">
        <f>IF(Intro!$G$20="English",O16,P16)</f>
        <v>Confirmez que tous les renseignements déclarés le sont selon l’année civile.</v>
      </c>
      <c r="C16" s="541" t="e">
        <f>IF(SUM(Pro!#REF!)&lt;&gt;0,"X","-")</f>
        <v>#REF!</v>
      </c>
      <c r="D16" s="541" t="e">
        <f>IF(SUM(Pro!#REF!)&lt;&gt;0,"X","-")</f>
        <v>#REF!</v>
      </c>
      <c r="E16" s="541" t="e">
        <f>IF(SUM(Pro!#REF!)&lt;&gt;0,"X","-")</f>
        <v>#REF!</v>
      </c>
      <c r="F16" s="541" t="e">
        <f>IF(SUM(Pro!#REF!)&lt;&gt;0,"X","-")</f>
        <v>#REF!</v>
      </c>
      <c r="G16" s="541" t="e">
        <f>IF(SUM(Pro!#REF!)&lt;&gt;0,"X","-")</f>
        <v>#REF!</v>
      </c>
      <c r="H16" s="541"/>
      <c r="I16" s="541"/>
      <c r="J16" s="146"/>
      <c r="K16" s="1"/>
      <c r="L16" s="54"/>
      <c r="O16" s="38" t="s">
        <v>89</v>
      </c>
      <c r="P16" s="38" t="s">
        <v>90</v>
      </c>
    </row>
    <row r="17" spans="1:16" x14ac:dyDescent="0.3">
      <c r="B17" s="74"/>
      <c r="C17" s="75"/>
      <c r="D17" s="75"/>
      <c r="E17" s="75"/>
      <c r="F17" s="75"/>
      <c r="G17" s="75"/>
      <c r="H17" s="75"/>
      <c r="I17" s="75"/>
      <c r="J17" s="75"/>
      <c r="K17" s="75"/>
      <c r="L17" s="58"/>
      <c r="M17" s="10"/>
    </row>
    <row r="18" spans="1:16" x14ac:dyDescent="0.3">
      <c r="B18" s="503" t="str">
        <f>IF(Intro!$G$20="English",O18,P18)</f>
        <v>Si non, expliquez.</v>
      </c>
      <c r="C18" s="504"/>
      <c r="D18" s="504"/>
      <c r="E18" s="504"/>
      <c r="F18" s="504"/>
      <c r="G18" s="504"/>
      <c r="H18" s="504"/>
      <c r="I18" s="504"/>
      <c r="J18" s="504"/>
      <c r="K18" s="504"/>
      <c r="L18" s="505"/>
      <c r="M18" s="10"/>
      <c r="O18" s="55" t="s">
        <v>378</v>
      </c>
      <c r="P18" s="6" t="s">
        <v>379</v>
      </c>
    </row>
    <row r="19" spans="1:16" s="38" customFormat="1" x14ac:dyDescent="0.3">
      <c r="A19" s="49"/>
      <c r="B19" s="53"/>
      <c r="C19" s="151"/>
      <c r="D19" s="151"/>
      <c r="E19" s="151"/>
      <c r="F19" s="151"/>
      <c r="G19" s="151"/>
      <c r="H19" s="151"/>
      <c r="I19" s="151"/>
      <c r="J19" s="151"/>
      <c r="K19" s="151"/>
      <c r="L19" s="54"/>
      <c r="O19" s="6"/>
      <c r="P19" s="6"/>
    </row>
    <row r="20" spans="1:16" s="11" customFormat="1" x14ac:dyDescent="0.3">
      <c r="A20" s="8"/>
      <c r="B20" s="639"/>
      <c r="C20" s="822"/>
      <c r="D20" s="822"/>
      <c r="E20" s="822"/>
      <c r="F20" s="822"/>
      <c r="G20" s="822"/>
      <c r="H20" s="822"/>
      <c r="I20" s="822"/>
      <c r="J20" s="822"/>
      <c r="K20" s="822"/>
      <c r="L20" s="641"/>
      <c r="M20" s="38"/>
      <c r="O20" s="152"/>
      <c r="P20" s="152"/>
    </row>
    <row r="21" spans="1:16" s="11" customFormat="1" x14ac:dyDescent="0.3">
      <c r="A21" s="8"/>
      <c r="B21" s="639"/>
      <c r="C21" s="822"/>
      <c r="D21" s="822"/>
      <c r="E21" s="822"/>
      <c r="F21" s="822"/>
      <c r="G21" s="822"/>
      <c r="H21" s="822"/>
      <c r="I21" s="822"/>
      <c r="J21" s="822"/>
      <c r="K21" s="822"/>
      <c r="L21" s="641"/>
      <c r="M21" s="38"/>
      <c r="O21" s="152"/>
      <c r="P21" s="152"/>
    </row>
    <row r="22" spans="1:16" s="11" customFormat="1" x14ac:dyDescent="0.3">
      <c r="A22" s="8"/>
      <c r="B22" s="639"/>
      <c r="C22" s="822"/>
      <c r="D22" s="822"/>
      <c r="E22" s="822"/>
      <c r="F22" s="822"/>
      <c r="G22" s="822"/>
      <c r="H22" s="822"/>
      <c r="I22" s="822"/>
      <c r="J22" s="822"/>
      <c r="K22" s="822"/>
      <c r="L22" s="641"/>
      <c r="M22" s="38"/>
      <c r="O22" s="152"/>
      <c r="P22" s="152"/>
    </row>
    <row r="23" spans="1:16" s="11" customFormat="1" x14ac:dyDescent="0.3">
      <c r="A23" s="8"/>
      <c r="B23" s="639"/>
      <c r="C23" s="822"/>
      <c r="D23" s="822"/>
      <c r="E23" s="822"/>
      <c r="F23" s="822"/>
      <c r="G23" s="822"/>
      <c r="H23" s="822"/>
      <c r="I23" s="822"/>
      <c r="J23" s="822"/>
      <c r="K23" s="822"/>
      <c r="L23" s="641"/>
      <c r="M23" s="38"/>
      <c r="O23" s="152"/>
      <c r="P23" s="152"/>
    </row>
    <row r="24" spans="1:16" s="11" customFormat="1" x14ac:dyDescent="0.3">
      <c r="A24" s="8"/>
      <c r="B24" s="639"/>
      <c r="C24" s="822"/>
      <c r="D24" s="822"/>
      <c r="E24" s="822"/>
      <c r="F24" s="822"/>
      <c r="G24" s="822"/>
      <c r="H24" s="822"/>
      <c r="I24" s="822"/>
      <c r="J24" s="822"/>
      <c r="K24" s="822"/>
      <c r="L24" s="641"/>
      <c r="M24" s="38"/>
      <c r="O24" s="152"/>
      <c r="P24" s="152"/>
    </row>
    <row r="25" spans="1:16" s="11" customFormat="1" x14ac:dyDescent="0.3">
      <c r="A25" s="8"/>
      <c r="B25" s="639"/>
      <c r="C25" s="822"/>
      <c r="D25" s="822"/>
      <c r="E25" s="822"/>
      <c r="F25" s="822"/>
      <c r="G25" s="822"/>
      <c r="H25" s="822"/>
      <c r="I25" s="822"/>
      <c r="J25" s="822"/>
      <c r="K25" s="822"/>
      <c r="L25" s="641"/>
      <c r="M25" s="38"/>
      <c r="O25" s="152"/>
      <c r="P25" s="152"/>
    </row>
    <row r="26" spans="1:16" s="11" customFormat="1" x14ac:dyDescent="0.3">
      <c r="A26" s="8"/>
      <c r="B26" s="639"/>
      <c r="C26" s="822"/>
      <c r="D26" s="822"/>
      <c r="E26" s="822"/>
      <c r="F26" s="822"/>
      <c r="G26" s="822"/>
      <c r="H26" s="822"/>
      <c r="I26" s="822"/>
      <c r="J26" s="822"/>
      <c r="K26" s="822"/>
      <c r="L26" s="641"/>
      <c r="M26" s="38"/>
      <c r="O26" s="152"/>
      <c r="P26" s="152"/>
    </row>
    <row r="27" spans="1:16" s="11" customFormat="1" x14ac:dyDescent="0.3">
      <c r="A27" s="8"/>
      <c r="B27" s="639"/>
      <c r="C27" s="822"/>
      <c r="D27" s="822"/>
      <c r="E27" s="822"/>
      <c r="F27" s="822"/>
      <c r="G27" s="822"/>
      <c r="H27" s="822"/>
      <c r="I27" s="822"/>
      <c r="J27" s="822"/>
      <c r="K27" s="822"/>
      <c r="L27" s="641"/>
      <c r="M27" s="38"/>
      <c r="O27" s="152"/>
      <c r="P27" s="152"/>
    </row>
    <row r="28" spans="1:16" x14ac:dyDescent="0.3">
      <c r="B28" s="74"/>
      <c r="C28" s="40"/>
      <c r="D28" s="40"/>
      <c r="E28" s="40"/>
      <c r="F28" s="40"/>
      <c r="G28" s="40"/>
      <c r="H28" s="40"/>
      <c r="I28" s="40"/>
      <c r="J28" s="40"/>
      <c r="K28" s="40"/>
      <c r="L28" s="58"/>
      <c r="M28" s="10"/>
    </row>
    <row r="29" spans="1:16" x14ac:dyDescent="0.3">
      <c r="B29" s="506" t="str">
        <f>IF(Intro!$G$20="English",O29,P29)</f>
        <v>IMPORTATIONS ET VENTES</v>
      </c>
      <c r="C29" s="507"/>
      <c r="D29" s="507"/>
      <c r="E29" s="507"/>
      <c r="F29" s="507"/>
      <c r="G29" s="507"/>
      <c r="H29" s="507"/>
      <c r="I29" s="507"/>
      <c r="J29" s="507"/>
      <c r="K29" s="507"/>
      <c r="L29" s="508"/>
      <c r="M29" s="10"/>
      <c r="O29" s="107" t="s">
        <v>332</v>
      </c>
      <c r="P29" s="107" t="s">
        <v>333</v>
      </c>
    </row>
    <row r="30" spans="1:16" x14ac:dyDescent="0.3">
      <c r="B30" s="74"/>
      <c r="C30" s="75"/>
      <c r="D30" s="75"/>
      <c r="E30" s="75"/>
      <c r="F30" s="75"/>
      <c r="G30" s="75"/>
      <c r="H30" s="75"/>
      <c r="I30" s="75"/>
      <c r="J30" s="75"/>
      <c r="K30" s="75"/>
      <c r="L30" s="58"/>
      <c r="M30" s="10"/>
    </row>
    <row r="31" spans="1:16" x14ac:dyDescent="0.3">
      <c r="B31" s="500" t="str">
        <f>IF(Intro!$G$20="English",O31,P31)</f>
        <v>Les informations publiques/non confidentielles de ce tableau sont automatiquement générées à partir des informations fournies dans les onglets "Imp" et l'onglet "Invent-Stock". Toute modification de ce résumé public doit donc être effectuée dans ces onglets.</v>
      </c>
      <c r="C31" s="501"/>
      <c r="D31" s="501"/>
      <c r="E31" s="501"/>
      <c r="F31" s="501"/>
      <c r="G31" s="501"/>
      <c r="H31" s="501"/>
      <c r="I31" s="501"/>
      <c r="J31" s="501"/>
      <c r="K31" s="501"/>
      <c r="L31" s="502"/>
      <c r="M31" s="10"/>
      <c r="O31" s="10" t="s">
        <v>362</v>
      </c>
      <c r="P31" s="10" t="s">
        <v>175</v>
      </c>
    </row>
    <row r="32" spans="1:16" x14ac:dyDescent="0.3">
      <c r="B32" s="500"/>
      <c r="C32" s="501"/>
      <c r="D32" s="501"/>
      <c r="E32" s="501"/>
      <c r="F32" s="501"/>
      <c r="G32" s="501"/>
      <c r="H32" s="501"/>
      <c r="I32" s="501"/>
      <c r="J32" s="501"/>
      <c r="K32" s="501"/>
      <c r="L32" s="502"/>
      <c r="M32" s="10"/>
    </row>
    <row r="33" spans="1:15" x14ac:dyDescent="0.3">
      <c r="B33" s="74"/>
      <c r="C33" s="75"/>
      <c r="D33" s="75"/>
      <c r="E33" s="75"/>
      <c r="F33" s="75"/>
      <c r="G33" s="75"/>
      <c r="H33" s="75"/>
      <c r="I33" s="75"/>
      <c r="J33" s="75"/>
      <c r="K33" s="75"/>
      <c r="L33" s="58"/>
      <c r="M33" s="10"/>
    </row>
    <row r="34" spans="1:15" x14ac:dyDescent="0.3">
      <c r="B34" s="812" t="str">
        <f>'Invent-Stock'!B24</f>
        <v>Forgeage</v>
      </c>
      <c r="C34" s="813"/>
      <c r="D34" s="814"/>
      <c r="E34" s="728">
        <f>Variables!B6</f>
        <v>2023</v>
      </c>
      <c r="F34" s="728">
        <f>E34+1</f>
        <v>2024</v>
      </c>
      <c r="G34" s="728">
        <f>F34+1</f>
        <v>2025</v>
      </c>
      <c r="H34" s="728" t="str">
        <f>IF(Intro!$G$20="English",Variables!B9,Variables!C9)</f>
        <v>janv.-mars 2025</v>
      </c>
      <c r="I34" s="728" t="str">
        <f>IF(Intro!$G$20="English",Variables!B10,Variables!C10)</f>
        <v>janv.-mars 2026</v>
      </c>
      <c r="J34" s="89"/>
      <c r="K34" s="89"/>
      <c r="L34" s="71"/>
      <c r="M34" s="10"/>
      <c r="O34" s="18"/>
    </row>
    <row r="35" spans="1:15" x14ac:dyDescent="0.3">
      <c r="B35" s="812"/>
      <c r="C35" s="813"/>
      <c r="D35" s="814"/>
      <c r="E35" s="728"/>
      <c r="F35" s="728"/>
      <c r="G35" s="728"/>
      <c r="H35" s="728"/>
      <c r="I35" s="728"/>
      <c r="J35" s="89"/>
      <c r="K35" s="89"/>
      <c r="L35" s="71"/>
      <c r="M35" s="10"/>
      <c r="O35" s="18"/>
    </row>
    <row r="36" spans="1:15" s="38" customFormat="1" x14ac:dyDescent="0.3">
      <c r="A36" s="49"/>
      <c r="B36" s="86"/>
      <c r="C36" s="87"/>
      <c r="D36" s="143" t="str">
        <f>IF(Intro!$G$20="English","Imports from "&amp;Variables!B47,"Importations de "&amp;Variables!C47)</f>
        <v>Importations de Chine</v>
      </c>
      <c r="E36" s="145" t="str">
        <f>IF(SUM(B_EXP:E_EXP!G27:G28)&lt;&gt;0,"X","-")</f>
        <v>-</v>
      </c>
      <c r="F36" s="145" t="str">
        <f>IF(SUM(B_EXP:E_EXP!H27:H28)&lt;&gt;0,"X","-")</f>
        <v>-</v>
      </c>
      <c r="G36" s="145" t="str">
        <f>IF(SUM(B_EXP:E_EXP!I27:I28)&lt;&gt;0,"X","-")</f>
        <v>-</v>
      </c>
      <c r="H36" s="145" t="str">
        <f>IF(SUM(B_EXP:E_EXP!J27:J28)&lt;&gt;0,"X","-")</f>
        <v>-</v>
      </c>
      <c r="I36" s="145" t="str">
        <f>IF(SUM(B_EXP:E_EXP!K27:K28)&lt;&gt;0,"X","-")</f>
        <v>-</v>
      </c>
      <c r="J36" s="89"/>
      <c r="K36" s="89"/>
      <c r="L36" s="71"/>
    </row>
    <row r="37" spans="1:15" s="38" customFormat="1" x14ac:dyDescent="0.3">
      <c r="A37" s="49"/>
      <c r="B37" s="86"/>
      <c r="C37" s="87"/>
      <c r="D37" s="143" t="str">
        <f>IF(Intro!$G$20="English","Imports from "&amp;Variables!B48,"Importations de "&amp;Variables!C48)</f>
        <v>Importations de États-Unis d'Amérique</v>
      </c>
      <c r="E37" s="145" t="str">
        <f>IF(SUM('Imp-US'!G27:G28)&lt;&gt;0,"X","-")</f>
        <v>-</v>
      </c>
      <c r="F37" s="145" t="str">
        <f>IF(SUM('Imp-US'!H27:H28)&lt;&gt;0,"X","-")</f>
        <v>-</v>
      </c>
      <c r="G37" s="145" t="str">
        <f>IF(SUM('Imp-US'!I27:I28)&lt;&gt;0,"X","-")</f>
        <v>-</v>
      </c>
      <c r="H37" s="145" t="str">
        <f>IF(SUM('Imp-US'!J27:J28)&lt;&gt;0,"X","-")</f>
        <v>-</v>
      </c>
      <c r="I37" s="145" t="str">
        <f>IF(SUM('Imp-US'!K27:K28)&lt;&gt;0,"X","-")</f>
        <v>-</v>
      </c>
      <c r="J37" s="89"/>
      <c r="K37" s="89"/>
      <c r="L37" s="71"/>
    </row>
    <row r="38" spans="1:15" s="38" customFormat="1" x14ac:dyDescent="0.3">
      <c r="A38" s="49"/>
      <c r="B38" s="86"/>
      <c r="C38" s="87"/>
      <c r="D38" s="143" t="str">
        <f>IF(Intro!$G$20="English","Imports from "&amp;Variables!B49,"Importations de "&amp;Variables!C49)</f>
        <v>Importations de Autre pays</v>
      </c>
      <c r="E38" s="145" t="str">
        <f>IF(SUM('Imp-Other-Autre'!G27:G28)&lt;&gt;0,"X","-")</f>
        <v>-</v>
      </c>
      <c r="F38" s="145" t="str">
        <f>IF(SUM('Imp-Other-Autre'!H27:H28)&lt;&gt;0,"X","-")</f>
        <v>-</v>
      </c>
      <c r="G38" s="145" t="str">
        <f>IF(SUM('Imp-Other-Autre'!I27:I28)&lt;&gt;0,"X","-")</f>
        <v>-</v>
      </c>
      <c r="H38" s="145" t="str">
        <f>IF(SUM('Imp-Other-Autre'!J27:J28)&lt;&gt;0,"X","-")</f>
        <v>-</v>
      </c>
      <c r="I38" s="145" t="str">
        <f>IF(SUM('Imp-Other-Autre'!K27:K28)&lt;&gt;0,"X","-")</f>
        <v>-</v>
      </c>
      <c r="J38" s="89"/>
      <c r="K38" s="89"/>
      <c r="L38" s="71"/>
    </row>
    <row r="39" spans="1:15" s="38" customFormat="1" x14ac:dyDescent="0.3">
      <c r="A39" s="49"/>
      <c r="B39" s="111"/>
      <c r="C39" s="112"/>
      <c r="D39" s="144" t="str">
        <f>'Imp-Other-Autre'!B23</f>
        <v xml:space="preserve">Autres pays incluent : </v>
      </c>
      <c r="E39" s="821" t="str">
        <f>IF('Imp-Other-Autre'!D23="","-",'Imp-Other-Autre'!D23)</f>
        <v>-</v>
      </c>
      <c r="F39" s="821"/>
      <c r="G39" s="821"/>
      <c r="H39" s="821"/>
      <c r="I39" s="821"/>
      <c r="J39" s="89"/>
      <c r="K39" s="89"/>
      <c r="L39" s="71"/>
    </row>
    <row r="40" spans="1:15" s="38" customFormat="1" x14ac:dyDescent="0.3">
      <c r="A40" s="49"/>
      <c r="B40" s="111"/>
      <c r="C40" s="112"/>
      <c r="D40" s="144"/>
      <c r="E40" s="821"/>
      <c r="F40" s="821"/>
      <c r="G40" s="821"/>
      <c r="H40" s="821"/>
      <c r="I40" s="821"/>
      <c r="J40" s="89"/>
      <c r="K40" s="89"/>
      <c r="L40" s="71"/>
    </row>
    <row r="41" spans="1:15" s="38" customFormat="1" x14ac:dyDescent="0.3">
      <c r="A41" s="49"/>
      <c r="B41" s="111"/>
      <c r="C41" s="112"/>
      <c r="D41" s="144"/>
      <c r="E41" s="821"/>
      <c r="F41" s="821"/>
      <c r="G41" s="821"/>
      <c r="H41" s="821"/>
      <c r="I41" s="821"/>
      <c r="J41" s="89"/>
      <c r="K41" s="89"/>
      <c r="L41" s="71"/>
    </row>
    <row r="42" spans="1:15" s="38" customFormat="1" x14ac:dyDescent="0.3">
      <c r="A42" s="49"/>
      <c r="B42" s="86"/>
      <c r="C42" s="87"/>
      <c r="D42" s="143" t="str">
        <f>'Imp-Exp1'!B31</f>
        <v>Ventes aux utilisateurs finals au Canada</v>
      </c>
      <c r="E42" s="145" t="str">
        <f>IF(SUM(Begin:End!G31:G32)&lt;&gt;0,"X","-")</f>
        <v>-</v>
      </c>
      <c r="F42" s="145" t="str">
        <f>IF(SUM(Begin:End!H31:H32)&lt;&gt;0,"X","-")</f>
        <v>-</v>
      </c>
      <c r="G42" s="145" t="str">
        <f>IF(SUM(Begin:End!I31:I32)&lt;&gt;0,"X","-")</f>
        <v>-</v>
      </c>
      <c r="H42" s="145" t="str">
        <f>IF(SUM(Begin:End!J31:J32)&lt;&gt;0,"X","-")</f>
        <v>-</v>
      </c>
      <c r="I42" s="145" t="str">
        <f>IF(SUM(Begin:End!K31:K32)&lt;&gt;0,"X","-")</f>
        <v>-</v>
      </c>
      <c r="J42" s="89"/>
      <c r="K42" s="89"/>
      <c r="L42" s="71"/>
    </row>
    <row r="43" spans="1:15" s="38" customFormat="1" x14ac:dyDescent="0.3">
      <c r="A43" s="49"/>
      <c r="B43" s="86"/>
      <c r="C43" s="87"/>
      <c r="D43" s="143" t="str">
        <f>'Imp-Exp1'!B34</f>
        <v>Ventes aux autre au Canada</v>
      </c>
      <c r="E43" s="145" t="str">
        <f>IF(SUM(Begin:End!G34:G35)&lt;&gt;0,"X","-")</f>
        <v>-</v>
      </c>
      <c r="F43" s="145" t="str">
        <f>IF(SUM(Begin:End!H34:H35)&lt;&gt;0,"X","-")</f>
        <v>-</v>
      </c>
      <c r="G43" s="145" t="str">
        <f>IF(SUM(Begin:End!I34:I35)&lt;&gt;0,"X","-")</f>
        <v>-</v>
      </c>
      <c r="H43" s="145" t="str">
        <f>IF(SUM(Begin:End!J34:J35)&lt;&gt;0,"X","-")</f>
        <v>-</v>
      </c>
      <c r="I43" s="145" t="str">
        <f>IF(SUM(Begin:End!K34:K35)&lt;&gt;0,"X","-")</f>
        <v>-</v>
      </c>
      <c r="J43" s="89"/>
      <c r="K43" s="89"/>
      <c r="L43" s="71"/>
    </row>
    <row r="44" spans="1:15" s="38" customFormat="1" x14ac:dyDescent="0.3">
      <c r="A44" s="49"/>
      <c r="B44" s="86"/>
      <c r="C44" s="87"/>
      <c r="D44" s="143" t="str">
        <f>'Invent-Stock'!B29</f>
        <v>Ventes à l'exportation</v>
      </c>
      <c r="E44" s="145" t="str">
        <f>IF(SUM('Invent-Stock'!G29:G30)&lt;&gt;0,"X","-")</f>
        <v>-</v>
      </c>
      <c r="F44" s="145" t="str">
        <f>IF(SUM('Invent-Stock'!H29:H30)&lt;&gt;0,"X","-")</f>
        <v>-</v>
      </c>
      <c r="G44" s="145" t="str">
        <f>IF(SUM('Invent-Stock'!I29:I30)&lt;&gt;0,"X","-")</f>
        <v>-</v>
      </c>
      <c r="H44" s="145" t="str">
        <f>IF(SUM('Invent-Stock'!J29:J30)&lt;&gt;0,"X","-")</f>
        <v>-</v>
      </c>
      <c r="I44" s="145" t="str">
        <f>IF(SUM('Invent-Stock'!K29:K30)&lt;&gt;0,"X","-")</f>
        <v>-</v>
      </c>
      <c r="J44" s="89"/>
      <c r="K44" s="89"/>
      <c r="L44" s="71"/>
    </row>
    <row r="45" spans="1:15" x14ac:dyDescent="0.3">
      <c r="B45" s="74"/>
      <c r="C45" s="75"/>
      <c r="D45" s="75"/>
      <c r="E45" s="75"/>
      <c r="F45" s="75"/>
      <c r="G45" s="75"/>
      <c r="H45" s="75"/>
      <c r="I45" s="75"/>
      <c r="J45" s="75"/>
      <c r="K45" s="75"/>
      <c r="L45" s="276"/>
      <c r="M45" s="10"/>
    </row>
    <row r="46" spans="1:15" x14ac:dyDescent="0.3">
      <c r="B46" s="812" t="str">
        <f>'Invent-Stock'!B62</f>
        <v>Estampage</v>
      </c>
      <c r="C46" s="813"/>
      <c r="D46" s="814"/>
      <c r="E46" s="728">
        <f t="shared" ref="E46:I46" si="0">E34</f>
        <v>2023</v>
      </c>
      <c r="F46" s="728">
        <f t="shared" si="0"/>
        <v>2024</v>
      </c>
      <c r="G46" s="728">
        <f t="shared" si="0"/>
        <v>2025</v>
      </c>
      <c r="H46" s="728" t="str">
        <f t="shared" si="0"/>
        <v>janv.-mars 2025</v>
      </c>
      <c r="I46" s="728" t="str">
        <f t="shared" si="0"/>
        <v>janv.-mars 2026</v>
      </c>
      <c r="J46" s="89"/>
      <c r="K46" s="89"/>
      <c r="L46" s="71"/>
      <c r="M46" s="10"/>
      <c r="O46" s="18"/>
    </row>
    <row r="47" spans="1:15" x14ac:dyDescent="0.3">
      <c r="B47" s="812"/>
      <c r="C47" s="813"/>
      <c r="D47" s="814"/>
      <c r="E47" s="728"/>
      <c r="F47" s="728"/>
      <c r="G47" s="728"/>
      <c r="H47" s="728"/>
      <c r="I47" s="728"/>
      <c r="J47" s="89"/>
      <c r="K47" s="89"/>
      <c r="L47" s="71"/>
      <c r="M47" s="10"/>
      <c r="O47" s="18"/>
    </row>
    <row r="48" spans="1:15" s="38" customFormat="1" x14ac:dyDescent="0.3">
      <c r="A48" s="49"/>
      <c r="B48" s="277"/>
      <c r="C48" s="278"/>
      <c r="D48" s="280" t="str">
        <f t="shared" ref="D48:D56" si="1">D36</f>
        <v>Importations de Chine</v>
      </c>
      <c r="E48" s="145" t="str">
        <f>IF(SUM(B_EXP:E_EXP!G43:G44)&lt;&gt;0,"X","-")</f>
        <v>-</v>
      </c>
      <c r="F48" s="145" t="str">
        <f>IF(SUM(B_EXP:E_EXP!H43:H44)&lt;&gt;0,"X","-")</f>
        <v>-</v>
      </c>
      <c r="G48" s="145" t="str">
        <f>IF(SUM(B_EXP:E_EXP!I43:I44)&lt;&gt;0,"X","-")</f>
        <v>-</v>
      </c>
      <c r="H48" s="145" t="str">
        <f>IF(SUM(B_EXP:E_EXP!J43:J44)&lt;&gt;0,"X","-")</f>
        <v>-</v>
      </c>
      <c r="I48" s="145" t="str">
        <f>IF(SUM(B_EXP:E_EXP!K43:K44)&lt;&gt;0,"X","-")</f>
        <v>-</v>
      </c>
      <c r="J48" s="89"/>
      <c r="K48" s="89"/>
      <c r="L48" s="71"/>
    </row>
    <row r="49" spans="1:15" s="38" customFormat="1" x14ac:dyDescent="0.3">
      <c r="A49" s="49"/>
      <c r="B49" s="277"/>
      <c r="C49" s="278"/>
      <c r="D49" s="280" t="str">
        <f t="shared" si="1"/>
        <v>Importations de États-Unis d'Amérique</v>
      </c>
      <c r="E49" s="145" t="str">
        <f>IF(SUM('Imp-US'!G43:G44)&lt;&gt;0,"X","-")</f>
        <v>-</v>
      </c>
      <c r="F49" s="145" t="str">
        <f>IF(SUM('Imp-US'!H43:H44)&lt;&gt;0,"X","-")</f>
        <v>-</v>
      </c>
      <c r="G49" s="145" t="str">
        <f>IF(SUM('Imp-US'!I43:I44)&lt;&gt;0,"X","-")</f>
        <v>-</v>
      </c>
      <c r="H49" s="145" t="str">
        <f>IF(SUM('Imp-US'!J43:J44)&lt;&gt;0,"X","-")</f>
        <v>-</v>
      </c>
      <c r="I49" s="145" t="str">
        <f>IF(SUM('Imp-US'!K43:K44)&lt;&gt;0,"X","-")</f>
        <v>-</v>
      </c>
      <c r="J49" s="89"/>
      <c r="K49" s="89"/>
      <c r="L49" s="71"/>
    </row>
    <row r="50" spans="1:15" s="38" customFormat="1" x14ac:dyDescent="0.3">
      <c r="A50" s="49"/>
      <c r="B50" s="277"/>
      <c r="C50" s="278"/>
      <c r="D50" s="280" t="str">
        <f t="shared" si="1"/>
        <v>Importations de Autre pays</v>
      </c>
      <c r="E50" s="145" t="str">
        <f>IF(SUM('Imp-Other-Autre'!G43:G44)&lt;&gt;0,"X","-")</f>
        <v>-</v>
      </c>
      <c r="F50" s="145" t="str">
        <f>IF(SUM('Imp-Other-Autre'!H43:H44)&lt;&gt;0,"X","-")</f>
        <v>-</v>
      </c>
      <c r="G50" s="145" t="str">
        <f>IF(SUM('Imp-Other-Autre'!I43:I44)&lt;&gt;0,"X","-")</f>
        <v>-</v>
      </c>
      <c r="H50" s="145" t="str">
        <f>IF(SUM('Imp-Other-Autre'!J43:J44)&lt;&gt;0,"X","-")</f>
        <v>-</v>
      </c>
      <c r="I50" s="145" t="str">
        <f>IF(SUM('Imp-Other-Autre'!K43:K44)&lt;&gt;0,"X","-")</f>
        <v>-</v>
      </c>
      <c r="J50" s="89"/>
      <c r="K50" s="89"/>
      <c r="L50" s="71"/>
    </row>
    <row r="51" spans="1:15" s="38" customFormat="1" x14ac:dyDescent="0.3">
      <c r="A51" s="49"/>
      <c r="B51" s="111"/>
      <c r="C51" s="112"/>
      <c r="D51" s="144" t="str">
        <f t="shared" si="1"/>
        <v xml:space="preserve">Autres pays incluent : </v>
      </c>
      <c r="E51" s="821" t="str">
        <f>E39</f>
        <v>-</v>
      </c>
      <c r="F51" s="821"/>
      <c r="G51" s="821"/>
      <c r="H51" s="821"/>
      <c r="I51" s="821"/>
      <c r="J51" s="89"/>
      <c r="K51" s="89"/>
      <c r="L51" s="71"/>
    </row>
    <row r="52" spans="1:15" s="38" customFormat="1" x14ac:dyDescent="0.3">
      <c r="A52" s="49"/>
      <c r="B52" s="111"/>
      <c r="C52" s="112"/>
      <c r="D52" s="144"/>
      <c r="E52" s="821"/>
      <c r="F52" s="821"/>
      <c r="G52" s="821"/>
      <c r="H52" s="821"/>
      <c r="I52" s="821"/>
      <c r="J52" s="89"/>
      <c r="K52" s="89"/>
      <c r="L52" s="71"/>
    </row>
    <row r="53" spans="1:15" s="38" customFormat="1" x14ac:dyDescent="0.3">
      <c r="A53" s="49"/>
      <c r="B53" s="111"/>
      <c r="C53" s="112"/>
      <c r="D53" s="144"/>
      <c r="E53" s="821"/>
      <c r="F53" s="821"/>
      <c r="G53" s="821"/>
      <c r="H53" s="821"/>
      <c r="I53" s="821"/>
      <c r="J53" s="89"/>
      <c r="K53" s="89"/>
      <c r="L53" s="71"/>
    </row>
    <row r="54" spans="1:15" s="38" customFormat="1" x14ac:dyDescent="0.3">
      <c r="A54" s="49"/>
      <c r="B54" s="277"/>
      <c r="C54" s="278"/>
      <c r="D54" s="280" t="str">
        <f t="shared" si="1"/>
        <v>Ventes aux utilisateurs finals au Canada</v>
      </c>
      <c r="E54" s="145" t="str">
        <f>IF(SUM(Begin:End!G47:G48)&lt;&gt;0,"X","-")</f>
        <v>-</v>
      </c>
      <c r="F54" s="145" t="str">
        <f>IF(SUM(Begin:End!H47:H48)&lt;&gt;0,"X","-")</f>
        <v>-</v>
      </c>
      <c r="G54" s="145" t="str">
        <f>IF(SUM(Begin:End!I47:I48)&lt;&gt;0,"X","-")</f>
        <v>-</v>
      </c>
      <c r="H54" s="145" t="str">
        <f>IF(SUM(Begin:End!J47:J48)&lt;&gt;0,"X","-")</f>
        <v>-</v>
      </c>
      <c r="I54" s="145" t="str">
        <f>IF(SUM(Begin:End!K47:K48)&lt;&gt;0,"X","-")</f>
        <v>-</v>
      </c>
      <c r="J54" s="89"/>
      <c r="K54" s="89"/>
      <c r="L54" s="71"/>
    </row>
    <row r="55" spans="1:15" s="38" customFormat="1" x14ac:dyDescent="0.3">
      <c r="A55" s="49"/>
      <c r="B55" s="277"/>
      <c r="C55" s="278"/>
      <c r="D55" s="280" t="str">
        <f t="shared" si="1"/>
        <v>Ventes aux autre au Canada</v>
      </c>
      <c r="E55" s="145" t="str">
        <f>IF(SUM(Begin:End!G50:G51)&lt;&gt;0,"X","-")</f>
        <v>-</v>
      </c>
      <c r="F55" s="145" t="str">
        <f>IF(SUM(Begin:End!H50:H51)&lt;&gt;0,"X","-")</f>
        <v>-</v>
      </c>
      <c r="G55" s="145" t="str">
        <f>IF(SUM(Begin:End!I50:I51)&lt;&gt;0,"X","-")</f>
        <v>-</v>
      </c>
      <c r="H55" s="145" t="str">
        <f>IF(SUM(Begin:End!J50:J51)&lt;&gt;0,"X","-")</f>
        <v>-</v>
      </c>
      <c r="I55" s="145" t="str">
        <f>IF(SUM(Begin:End!K50:K51)&lt;&gt;0,"X","-")</f>
        <v>-</v>
      </c>
      <c r="J55" s="89"/>
      <c r="K55" s="89"/>
      <c r="L55" s="71"/>
    </row>
    <row r="56" spans="1:15" s="38" customFormat="1" x14ac:dyDescent="0.3">
      <c r="A56" s="49"/>
      <c r="B56" s="277"/>
      <c r="C56" s="278"/>
      <c r="D56" s="280" t="str">
        <f t="shared" si="1"/>
        <v>Ventes à l'exportation</v>
      </c>
      <c r="E56" s="145" t="str">
        <f>IF(SUM('Invent-Stock'!G70:G71)&lt;&gt;0,"X","-")</f>
        <v>-</v>
      </c>
      <c r="F56" s="145" t="str">
        <f>IF(SUM('Invent-Stock'!H70:H71)&lt;&gt;0,"X","-")</f>
        <v>-</v>
      </c>
      <c r="G56" s="145" t="str">
        <f>IF(SUM('Invent-Stock'!I70:I71)&lt;&gt;0,"X","-")</f>
        <v>-</v>
      </c>
      <c r="H56" s="145" t="str">
        <f>IF(SUM('Invent-Stock'!J70:J71)&lt;&gt;0,"X","-")</f>
        <v>-</v>
      </c>
      <c r="I56" s="145" t="str">
        <f>IF(SUM('Invent-Stock'!K70:K71)&lt;&gt;0,"X","-")</f>
        <v>-</v>
      </c>
      <c r="J56" s="89"/>
      <c r="K56" s="89"/>
      <c r="L56" s="71"/>
    </row>
    <row r="57" spans="1:15" x14ac:dyDescent="0.3">
      <c r="B57" s="74"/>
      <c r="C57" s="75"/>
      <c r="D57" s="75"/>
      <c r="E57" s="75"/>
      <c r="F57" s="75"/>
      <c r="G57" s="75"/>
      <c r="H57" s="75"/>
      <c r="I57" s="75"/>
      <c r="J57" s="75"/>
      <c r="K57" s="75"/>
      <c r="L57" s="276"/>
      <c r="M57" s="10"/>
    </row>
    <row r="58" spans="1:15" x14ac:dyDescent="0.3">
      <c r="B58" s="812" t="str">
        <f>'Invent-Stock'!B100</f>
        <v>Non finis (les boulets verts)</v>
      </c>
      <c r="C58" s="813"/>
      <c r="D58" s="814"/>
      <c r="E58" s="728">
        <f t="shared" ref="E58:I58" si="2">E34</f>
        <v>2023</v>
      </c>
      <c r="F58" s="728">
        <f t="shared" si="2"/>
        <v>2024</v>
      </c>
      <c r="G58" s="728">
        <f t="shared" si="2"/>
        <v>2025</v>
      </c>
      <c r="H58" s="728" t="str">
        <f t="shared" si="2"/>
        <v>janv.-mars 2025</v>
      </c>
      <c r="I58" s="728" t="str">
        <f t="shared" si="2"/>
        <v>janv.-mars 2026</v>
      </c>
      <c r="J58" s="89"/>
      <c r="K58" s="89"/>
      <c r="L58" s="71"/>
      <c r="M58" s="10"/>
      <c r="O58" s="18"/>
    </row>
    <row r="59" spans="1:15" x14ac:dyDescent="0.3">
      <c r="B59" s="812"/>
      <c r="C59" s="813"/>
      <c r="D59" s="814"/>
      <c r="E59" s="728"/>
      <c r="F59" s="728"/>
      <c r="G59" s="728"/>
      <c r="H59" s="728"/>
      <c r="I59" s="728"/>
      <c r="J59" s="89"/>
      <c r="K59" s="89"/>
      <c r="L59" s="71"/>
      <c r="M59" s="10"/>
      <c r="O59" s="18"/>
    </row>
    <row r="60" spans="1:15" s="38" customFormat="1" x14ac:dyDescent="0.3">
      <c r="A60" s="49"/>
      <c r="B60" s="277"/>
      <c r="C60" s="278"/>
      <c r="D60" s="280" t="str">
        <f t="shared" ref="D60:D68" si="3">D48</f>
        <v>Importations de Chine</v>
      </c>
      <c r="E60" s="145" t="str">
        <f>IF(SUM(B_EXP:E_EXP!G59:G60)&lt;&gt;0,"X","-")</f>
        <v>-</v>
      </c>
      <c r="F60" s="145" t="str">
        <f>IF(SUM(B_EXP:E_EXP!H59:H60)&lt;&gt;0,"X","-")</f>
        <v>-</v>
      </c>
      <c r="G60" s="145" t="str">
        <f>IF(SUM(B_EXP:E_EXP!I59:I60)&lt;&gt;0,"X","-")</f>
        <v>-</v>
      </c>
      <c r="H60" s="145" t="str">
        <f>IF(SUM(B_EXP:E_EXP!J59:J60)&lt;&gt;0,"X","-")</f>
        <v>-</v>
      </c>
      <c r="I60" s="145" t="str">
        <f>IF(SUM(B_EXP:E_EXP!K59:K60)&lt;&gt;0,"X","-")</f>
        <v>-</v>
      </c>
      <c r="J60" s="89"/>
      <c r="K60" s="89"/>
      <c r="L60" s="71"/>
    </row>
    <row r="61" spans="1:15" s="38" customFormat="1" x14ac:dyDescent="0.3">
      <c r="A61" s="49"/>
      <c r="B61" s="277"/>
      <c r="C61" s="278"/>
      <c r="D61" s="280" t="str">
        <f t="shared" si="3"/>
        <v>Importations de États-Unis d'Amérique</v>
      </c>
      <c r="E61" s="145" t="str">
        <f>IF(SUM('Imp-US'!G59:G60)&lt;&gt;0,"X","-")</f>
        <v>-</v>
      </c>
      <c r="F61" s="145" t="str">
        <f>IF(SUM('Imp-US'!H59:H60)&lt;&gt;0,"X","-")</f>
        <v>-</v>
      </c>
      <c r="G61" s="145" t="str">
        <f>IF(SUM('Imp-US'!I59:I60)&lt;&gt;0,"X","-")</f>
        <v>-</v>
      </c>
      <c r="H61" s="145" t="str">
        <f>IF(SUM('Imp-US'!J59:J60)&lt;&gt;0,"X","-")</f>
        <v>-</v>
      </c>
      <c r="I61" s="145" t="str">
        <f>IF(SUM('Imp-US'!K59:K60)&lt;&gt;0,"X","-")</f>
        <v>-</v>
      </c>
      <c r="J61" s="89"/>
      <c r="K61" s="89"/>
      <c r="L61" s="71"/>
    </row>
    <row r="62" spans="1:15" s="38" customFormat="1" x14ac:dyDescent="0.3">
      <c r="A62" s="49"/>
      <c r="B62" s="277"/>
      <c r="C62" s="278"/>
      <c r="D62" s="280" t="str">
        <f t="shared" si="3"/>
        <v>Importations de Autre pays</v>
      </c>
      <c r="E62" s="145" t="str">
        <f>IF(SUM('Imp-Other-Autre'!G59:G60)&lt;&gt;0,"X","-")</f>
        <v>-</v>
      </c>
      <c r="F62" s="145" t="str">
        <f>IF(SUM('Imp-Other-Autre'!H59:H60)&lt;&gt;0,"X","-")</f>
        <v>-</v>
      </c>
      <c r="G62" s="145" t="str">
        <f>IF(SUM('Imp-Other-Autre'!I59:I60)&lt;&gt;0,"X","-")</f>
        <v>-</v>
      </c>
      <c r="H62" s="145" t="str">
        <f>IF(SUM('Imp-Other-Autre'!J59:J60)&lt;&gt;0,"X","-")</f>
        <v>-</v>
      </c>
      <c r="I62" s="145" t="str">
        <f>IF(SUM('Imp-Other-Autre'!K59:K60)&lt;&gt;0,"X","-")</f>
        <v>-</v>
      </c>
      <c r="J62" s="89"/>
      <c r="K62" s="89"/>
      <c r="L62" s="71"/>
    </row>
    <row r="63" spans="1:15" s="38" customFormat="1" x14ac:dyDescent="0.3">
      <c r="A63" s="49"/>
      <c r="B63" s="111"/>
      <c r="C63" s="112"/>
      <c r="D63" s="144" t="str">
        <f t="shared" si="3"/>
        <v xml:space="preserve">Autres pays incluent : </v>
      </c>
      <c r="E63" s="821" t="str">
        <f>E39</f>
        <v>-</v>
      </c>
      <c r="F63" s="821"/>
      <c r="G63" s="821"/>
      <c r="H63" s="821"/>
      <c r="I63" s="821"/>
      <c r="J63" s="89"/>
      <c r="K63" s="89"/>
      <c r="L63" s="71"/>
    </row>
    <row r="64" spans="1:15" s="38" customFormat="1" x14ac:dyDescent="0.3">
      <c r="A64" s="49"/>
      <c r="B64" s="111"/>
      <c r="C64" s="112"/>
      <c r="D64" s="144"/>
      <c r="E64" s="821"/>
      <c r="F64" s="821"/>
      <c r="G64" s="821"/>
      <c r="H64" s="821"/>
      <c r="I64" s="821"/>
      <c r="J64" s="89"/>
      <c r="K64" s="89"/>
      <c r="L64" s="71"/>
    </row>
    <row r="65" spans="1:13" s="38" customFormat="1" x14ac:dyDescent="0.3">
      <c r="A65" s="49"/>
      <c r="B65" s="111"/>
      <c r="C65" s="112"/>
      <c r="D65" s="144"/>
      <c r="E65" s="821"/>
      <c r="F65" s="821"/>
      <c r="G65" s="821"/>
      <c r="H65" s="821"/>
      <c r="I65" s="821"/>
      <c r="J65" s="89"/>
      <c r="K65" s="89"/>
      <c r="L65" s="71"/>
    </row>
    <row r="66" spans="1:13" s="38" customFormat="1" x14ac:dyDescent="0.3">
      <c r="A66" s="49"/>
      <c r="B66" s="277"/>
      <c r="C66" s="278"/>
      <c r="D66" s="280" t="str">
        <f t="shared" si="3"/>
        <v>Ventes aux utilisateurs finals au Canada</v>
      </c>
      <c r="E66" s="145" t="str">
        <f>IF(SUM(Begin:End!G63:G64)&lt;&gt;0,"X","-")</f>
        <v>-</v>
      </c>
      <c r="F66" s="145" t="str">
        <f>IF(SUM(Begin:End!H63:H64)&lt;&gt;0,"X","-")</f>
        <v>-</v>
      </c>
      <c r="G66" s="145" t="str">
        <f>IF(SUM(Begin:End!I63:I64)&lt;&gt;0,"X","-")</f>
        <v>-</v>
      </c>
      <c r="H66" s="145" t="str">
        <f>IF(SUM(Begin:End!J63:J64)&lt;&gt;0,"X","-")</f>
        <v>-</v>
      </c>
      <c r="I66" s="145" t="str">
        <f>IF(SUM(Begin:End!K63:K64)&lt;&gt;0,"X","-")</f>
        <v>-</v>
      </c>
      <c r="J66" s="89"/>
      <c r="K66" s="89"/>
      <c r="L66" s="71"/>
    </row>
    <row r="67" spans="1:13" s="38" customFormat="1" x14ac:dyDescent="0.3">
      <c r="A67" s="49"/>
      <c r="B67" s="277"/>
      <c r="C67" s="278"/>
      <c r="D67" s="280" t="str">
        <f t="shared" si="3"/>
        <v>Ventes aux autre au Canada</v>
      </c>
      <c r="E67" s="145" t="str">
        <f>IF(SUM(Begin:End!G66:G67)&lt;&gt;0,"X","-")</f>
        <v>-</v>
      </c>
      <c r="F67" s="145" t="str">
        <f>IF(SUM(Begin:End!H66:H67)&lt;&gt;0,"X","-")</f>
        <v>-</v>
      </c>
      <c r="G67" s="145" t="str">
        <f>IF(SUM(Begin:End!I66:I67)&lt;&gt;0,"X","-")</f>
        <v>-</v>
      </c>
      <c r="H67" s="145" t="str">
        <f>IF(SUM(Begin:End!J66:J67)&lt;&gt;0,"X","-")</f>
        <v>-</v>
      </c>
      <c r="I67" s="145" t="str">
        <f>IF(SUM(Begin:End!K66:K67)&lt;&gt;0,"X","-")</f>
        <v>-</v>
      </c>
      <c r="J67" s="89"/>
      <c r="K67" s="89"/>
      <c r="L67" s="71"/>
    </row>
    <row r="68" spans="1:13" s="38" customFormat="1" x14ac:dyDescent="0.3">
      <c r="A68" s="49"/>
      <c r="B68" s="277"/>
      <c r="C68" s="278"/>
      <c r="D68" s="280" t="str">
        <f t="shared" si="3"/>
        <v>Ventes à l'exportation</v>
      </c>
      <c r="E68" s="145" t="str">
        <f>IF(SUM('Invent-Stock'!G105:G106)&lt;&gt;0,"X","-")</f>
        <v>-</v>
      </c>
      <c r="F68" s="145" t="str">
        <f>IF(SUM('Invent-Stock'!H105:H106)&lt;&gt;0,"X","-")</f>
        <v>-</v>
      </c>
      <c r="G68" s="145" t="str">
        <f>IF(SUM('Invent-Stock'!I105:I106)&lt;&gt;0,"X","-")</f>
        <v>-</v>
      </c>
      <c r="H68" s="145" t="str">
        <f>IF(SUM('Invent-Stock'!J105:J106)&lt;&gt;0,"X","-")</f>
        <v>-</v>
      </c>
      <c r="I68" s="145" t="str">
        <f>IF(SUM('Invent-Stock'!K105:K106)&lt;&gt;0,"X","-")</f>
        <v>-</v>
      </c>
      <c r="J68" s="89"/>
      <c r="K68" s="89"/>
      <c r="L68" s="71"/>
    </row>
    <row r="69" spans="1:13" x14ac:dyDescent="0.3">
      <c r="B69" s="72"/>
      <c r="C69" s="84"/>
      <c r="D69" s="84"/>
      <c r="E69" s="69"/>
      <c r="F69" s="69"/>
      <c r="G69" s="69"/>
      <c r="H69" s="69"/>
      <c r="I69" s="69"/>
      <c r="J69" s="69"/>
      <c r="K69" s="69"/>
      <c r="L69" s="70"/>
      <c r="M69" s="10"/>
    </row>
  </sheetData>
  <sheetProtection algorithmName="SHA-512" hashValue="EPSIo+b6o/q4phBEltQZRj4bhnl6p8dXaYI4CORCQfZdZWBrVusi55nyeVqttwvjcrOhuXVG+CyTwoZJR84W3g==" saltValue="LdH0jAIkDje0rLR9rWn1xg==" spinCount="100000" sheet="1" objects="1" scenarios="1" selectLockedCells="1"/>
  <mergeCells count="35">
    <mergeCell ref="B4:L4"/>
    <mergeCell ref="B5:L5"/>
    <mergeCell ref="B6:L6"/>
    <mergeCell ref="B29:L29"/>
    <mergeCell ref="B8:L8"/>
    <mergeCell ref="B9:L9"/>
    <mergeCell ref="B12:I12"/>
    <mergeCell ref="B13:I13"/>
    <mergeCell ref="B31:L32"/>
    <mergeCell ref="B14:I14"/>
    <mergeCell ref="B15:I15"/>
    <mergeCell ref="B16:I16"/>
    <mergeCell ref="E34:E35"/>
    <mergeCell ref="F34:F35"/>
    <mergeCell ref="G34:G35"/>
    <mergeCell ref="H34:H35"/>
    <mergeCell ref="I34:I35"/>
    <mergeCell ref="B18:L18"/>
    <mergeCell ref="B20:L27"/>
    <mergeCell ref="E63:I65"/>
    <mergeCell ref="B34:D35"/>
    <mergeCell ref="B46:D47"/>
    <mergeCell ref="B58:D59"/>
    <mergeCell ref="E51:I53"/>
    <mergeCell ref="E58:E59"/>
    <mergeCell ref="F58:F59"/>
    <mergeCell ref="G58:G59"/>
    <mergeCell ref="H58:H59"/>
    <mergeCell ref="I58:I59"/>
    <mergeCell ref="E46:E47"/>
    <mergeCell ref="F46:F47"/>
    <mergeCell ref="G46:G47"/>
    <mergeCell ref="H46:H47"/>
    <mergeCell ref="I46:I47"/>
    <mergeCell ref="E39:I41"/>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0" xr:uid="{7001EC79-BB29-42CC-BA8E-F10C32CC887D}">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1480E6A-B19A-423F-ADBE-D835D510D40F}">
          <x14:formula1>
            <xm:f>Variables!$D$56:$D$57</xm:f>
          </x14:formula1>
          <xm:sqref>J12:J16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94DE-E3EE-4383-BEA6-FDECE59389F8}">
  <sheetPr codeName="Sheet2">
    <tabColor rgb="FF00B0F0"/>
    <pageSetUpPr fitToPage="1"/>
  </sheetPr>
  <dimension ref="A1:S122"/>
  <sheetViews>
    <sheetView showGridLines="0" tabSelected="1" topLeftCell="A8" zoomScaleNormal="100" workbookViewId="0">
      <selection activeCell="G27" sqref="G27"/>
    </sheetView>
  </sheetViews>
  <sheetFormatPr defaultColWidth="9.44140625" defaultRowHeight="14.4" x14ac:dyDescent="0.3"/>
  <cols>
    <col min="1" max="1" width="1.5546875" style="8" customWidth="1"/>
    <col min="2" max="12" width="14.5546875" style="1" customWidth="1"/>
    <col min="13" max="13" width="6.44140625" style="9" customWidth="1"/>
    <col min="14" max="14" width="9.44140625" style="10" customWidth="1"/>
    <col min="15" max="15" width="42.5546875" style="10" hidden="1" customWidth="1"/>
    <col min="16" max="16" width="38.5546875" style="10" hidden="1" customWidth="1"/>
    <col min="17" max="20" width="8.5546875" style="10" customWidth="1"/>
    <col min="21" max="22" width="10.44140625" style="10" customWidth="1"/>
    <col min="23" max="23" width="9.44140625" style="10" customWidth="1"/>
    <col min="24" max="16384" width="9.44140625" style="10"/>
  </cols>
  <sheetData>
    <row r="1" spans="1:19" x14ac:dyDescent="0.3">
      <c r="O1" s="10" t="s">
        <v>481</v>
      </c>
      <c r="P1" s="10" t="s">
        <v>481</v>
      </c>
    </row>
    <row r="2" spans="1:19" x14ac:dyDescent="0.3">
      <c r="B2" s="12" t="s">
        <v>66</v>
      </c>
      <c r="C2" s="12"/>
      <c r="O2" s="11" t="s">
        <v>93</v>
      </c>
      <c r="P2" s="11" t="s">
        <v>109</v>
      </c>
    </row>
    <row r="3" spans="1:19" x14ac:dyDescent="0.3">
      <c r="B3" s="13"/>
      <c r="C3" s="13"/>
      <c r="O3" s="41"/>
      <c r="P3" s="41"/>
    </row>
    <row r="4" spans="1:19" s="2" customFormat="1" x14ac:dyDescent="0.3">
      <c r="A4" s="4"/>
      <c r="B4" s="545" t="s">
        <v>299</v>
      </c>
      <c r="C4" s="546"/>
      <c r="D4" s="546"/>
      <c r="E4" s="546"/>
      <c r="F4" s="546"/>
      <c r="G4" s="546"/>
      <c r="H4" s="546"/>
      <c r="I4" s="546"/>
      <c r="J4" s="546"/>
      <c r="K4" s="546"/>
      <c r="L4" s="547"/>
      <c r="M4" s="25"/>
      <c r="N4" s="25"/>
      <c r="O4" s="9"/>
      <c r="P4" s="9"/>
      <c r="Q4" s="41"/>
      <c r="R4" s="41"/>
      <c r="S4" s="41"/>
    </row>
    <row r="5" spans="1:19" s="2" customFormat="1" x14ac:dyDescent="0.3">
      <c r="A5" s="4"/>
      <c r="B5" s="548" t="str">
        <f>Variables!B2</f>
        <v>NQ-2026-002</v>
      </c>
      <c r="C5" s="549"/>
      <c r="D5" s="549"/>
      <c r="E5" s="549"/>
      <c r="F5" s="549"/>
      <c r="G5" s="549"/>
      <c r="H5" s="549"/>
      <c r="I5" s="549"/>
      <c r="J5" s="549"/>
      <c r="K5" s="549"/>
      <c r="L5" s="550"/>
      <c r="M5" s="25"/>
      <c r="N5" s="25"/>
      <c r="O5" s="9"/>
      <c r="P5" s="9"/>
      <c r="Q5" s="41"/>
      <c r="R5" s="41"/>
      <c r="S5" s="41"/>
    </row>
    <row r="6" spans="1:19" s="6" customFormat="1" x14ac:dyDescent="0.3">
      <c r="A6" s="4"/>
      <c r="B6" s="551" t="str">
        <f>UPPER(Variables!B3&amp;" | "&amp;Variables!C3)</f>
        <v>FORGED GRINDING MEDIA | CORPS DE BROYAGE FORGÉS</v>
      </c>
      <c r="C6" s="552"/>
      <c r="D6" s="552"/>
      <c r="E6" s="552"/>
      <c r="F6" s="552"/>
      <c r="G6" s="552"/>
      <c r="H6" s="552"/>
      <c r="I6" s="552"/>
      <c r="J6" s="552"/>
      <c r="K6" s="552"/>
      <c r="L6" s="553"/>
      <c r="M6" s="19"/>
      <c r="N6" s="19"/>
      <c r="O6" s="27"/>
      <c r="P6" s="27"/>
      <c r="Q6" s="10"/>
      <c r="R6" s="10"/>
      <c r="S6" s="10"/>
    </row>
    <row r="7" spans="1:19" s="6" customFormat="1" x14ac:dyDescent="0.3">
      <c r="A7" s="4"/>
      <c r="B7" s="14"/>
      <c r="C7" s="14"/>
      <c r="D7" s="3"/>
      <c r="E7" s="3"/>
      <c r="F7" s="3"/>
      <c r="G7" s="3"/>
      <c r="H7" s="3"/>
      <c r="I7" s="3"/>
      <c r="J7" s="3"/>
      <c r="K7" s="3"/>
      <c r="L7" s="3"/>
      <c r="O7" s="27"/>
      <c r="P7" s="27"/>
      <c r="Q7" s="10"/>
      <c r="R7" s="10"/>
      <c r="S7" s="10"/>
    </row>
    <row r="8" spans="1:19" s="2" customFormat="1" x14ac:dyDescent="0.3">
      <c r="A8" s="4"/>
      <c r="B8" s="509" t="s">
        <v>300</v>
      </c>
      <c r="C8" s="510"/>
      <c r="D8" s="510"/>
      <c r="E8" s="510"/>
      <c r="F8" s="510"/>
      <c r="G8" s="510"/>
      <c r="H8" s="510"/>
      <c r="I8" s="510"/>
      <c r="J8" s="510"/>
      <c r="K8" s="510"/>
      <c r="L8" s="511"/>
      <c r="M8" s="25"/>
      <c r="N8" s="25"/>
      <c r="O8" s="9"/>
      <c r="P8" s="9"/>
      <c r="Q8" s="41"/>
      <c r="R8" s="41"/>
      <c r="S8" s="41"/>
    </row>
    <row r="9" spans="1:19" ht="14.1" customHeight="1" x14ac:dyDescent="0.3">
      <c r="B9" s="16"/>
      <c r="C9" s="35"/>
      <c r="D9" s="36"/>
      <c r="E9" s="36"/>
      <c r="F9" s="36"/>
      <c r="G9" s="36"/>
      <c r="H9" s="36"/>
      <c r="I9" s="36"/>
      <c r="J9" s="36"/>
      <c r="K9" s="36"/>
      <c r="L9" s="17"/>
      <c r="M9" s="10"/>
      <c r="O9" s="497" t="s">
        <v>451</v>
      </c>
      <c r="P9" s="497"/>
    </row>
    <row r="10" spans="1:19" x14ac:dyDescent="0.3">
      <c r="B10" s="503"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forged grinding media (as defined below) originating in or exported from China. Your firm's knowledge and experience would aid the Tribunal in the proper conduct of its inquiry by helping it better understand the Canadian market for forged grinding media. The Tribunal therefore requests a response to this questionnaire from your firm.</v>
      </c>
      <c r="C10" s="504"/>
      <c r="D10" s="504"/>
      <c r="E10" s="504"/>
      <c r="F10" s="504"/>
      <c r="G10" s="66"/>
      <c r="H10" s="554" t="str">
        <f>"Le Tribunal canadien du commerce extérieur (le Tribunal) a ouvert une enquête concernant "&amp;Variables!C4&amp;" de "&amp;Variables!C3&amp;" (telles que définies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corps de broyage forgés (telles que définies ci-dessous) originaires ou exporté de la Chine. Les connaissances et l'expérience de votre entreprise aideraient le Tribunal à mener correctement son enquête en lui permettant de mieux comprendre le marché canadien de corps de broyage forgés. Le Tribunal demande donc à votre entreprise de répondre à ce questionnaire.</v>
      </c>
      <c r="I10" s="554"/>
      <c r="J10" s="554"/>
      <c r="K10" s="554"/>
      <c r="L10" s="555"/>
      <c r="M10" s="10"/>
      <c r="O10" s="497"/>
      <c r="P10" s="497"/>
    </row>
    <row r="11" spans="1:19" x14ac:dyDescent="0.3">
      <c r="B11" s="503"/>
      <c r="C11" s="504"/>
      <c r="D11" s="504"/>
      <c r="E11" s="504"/>
      <c r="F11" s="504"/>
      <c r="G11" s="119"/>
      <c r="H11" s="554"/>
      <c r="I11" s="554"/>
      <c r="J11" s="554"/>
      <c r="K11" s="554"/>
      <c r="L11" s="555"/>
      <c r="M11" s="10"/>
      <c r="O11" s="497"/>
      <c r="P11" s="497"/>
    </row>
    <row r="12" spans="1:19" x14ac:dyDescent="0.3">
      <c r="B12" s="503"/>
      <c r="C12" s="504"/>
      <c r="D12" s="504"/>
      <c r="E12" s="504"/>
      <c r="F12" s="504"/>
      <c r="G12" s="119"/>
      <c r="H12" s="554"/>
      <c r="I12" s="554"/>
      <c r="J12" s="554"/>
      <c r="K12" s="554"/>
      <c r="L12" s="555"/>
      <c r="M12" s="10"/>
      <c r="O12" s="497"/>
      <c r="P12" s="497"/>
    </row>
    <row r="13" spans="1:19" x14ac:dyDescent="0.3">
      <c r="B13" s="503"/>
      <c r="C13" s="504"/>
      <c r="D13" s="504"/>
      <c r="E13" s="504"/>
      <c r="F13" s="504"/>
      <c r="G13" s="119"/>
      <c r="H13" s="554"/>
      <c r="I13" s="554"/>
      <c r="J13" s="554"/>
      <c r="K13" s="554"/>
      <c r="L13" s="555"/>
      <c r="M13" s="10"/>
      <c r="O13" s="497"/>
      <c r="P13" s="497"/>
    </row>
    <row r="14" spans="1:19" x14ac:dyDescent="0.3">
      <c r="B14" s="503"/>
      <c r="C14" s="504"/>
      <c r="D14" s="504"/>
      <c r="E14" s="504"/>
      <c r="F14" s="504"/>
      <c r="G14" s="119"/>
      <c r="H14" s="554"/>
      <c r="I14" s="554"/>
      <c r="J14" s="554"/>
      <c r="K14" s="554"/>
      <c r="L14" s="555"/>
      <c r="M14" s="10"/>
      <c r="O14" s="497"/>
      <c r="P14" s="497"/>
    </row>
    <row r="15" spans="1:19" x14ac:dyDescent="0.3">
      <c r="B15" s="503"/>
      <c r="C15" s="504"/>
      <c r="D15" s="504"/>
      <c r="E15" s="504"/>
      <c r="F15" s="504"/>
      <c r="G15" s="119"/>
      <c r="H15" s="554"/>
      <c r="I15" s="554"/>
      <c r="J15" s="554"/>
      <c r="K15" s="554"/>
      <c r="L15" s="555"/>
      <c r="M15" s="10"/>
      <c r="O15" s="497"/>
      <c r="P15" s="497"/>
    </row>
    <row r="16" spans="1:19" x14ac:dyDescent="0.3">
      <c r="B16" s="72"/>
      <c r="C16" s="69"/>
      <c r="D16" s="69"/>
      <c r="E16" s="69"/>
      <c r="F16" s="69"/>
      <c r="G16" s="69"/>
      <c r="H16" s="69"/>
      <c r="I16" s="69"/>
      <c r="J16" s="69"/>
      <c r="K16" s="69"/>
      <c r="L16" s="70"/>
      <c r="M16" s="10"/>
      <c r="O16" s="497"/>
      <c r="P16" s="497"/>
    </row>
    <row r="17" spans="1:19" s="6" customFormat="1" x14ac:dyDescent="0.3">
      <c r="A17" s="4"/>
      <c r="B17" s="14"/>
      <c r="C17" s="14"/>
      <c r="D17" s="3"/>
      <c r="E17" s="3"/>
      <c r="F17" s="3"/>
      <c r="G17" s="3"/>
      <c r="H17" s="3"/>
      <c r="I17" s="3"/>
      <c r="J17" s="3"/>
      <c r="K17" s="3"/>
      <c r="L17" s="3"/>
      <c r="O17" s="27"/>
      <c r="P17" s="27"/>
      <c r="Q17" s="10"/>
      <c r="R17" s="10"/>
      <c r="S17" s="10"/>
    </row>
    <row r="18" spans="1:19" s="2" customFormat="1" x14ac:dyDescent="0.3">
      <c r="A18" s="4"/>
      <c r="B18" s="509" t="s">
        <v>301</v>
      </c>
      <c r="C18" s="510"/>
      <c r="D18" s="510"/>
      <c r="E18" s="510"/>
      <c r="F18" s="510"/>
      <c r="G18" s="510"/>
      <c r="H18" s="510"/>
      <c r="I18" s="510"/>
      <c r="J18" s="510"/>
      <c r="K18" s="510"/>
      <c r="L18" s="511"/>
      <c r="M18" s="25"/>
      <c r="N18" s="25"/>
      <c r="O18" s="9"/>
      <c r="P18" s="9"/>
      <c r="Q18" s="41"/>
      <c r="R18" s="41"/>
      <c r="S18" s="41"/>
    </row>
    <row r="19" spans="1:19" x14ac:dyDescent="0.3">
      <c r="B19" s="16"/>
      <c r="C19" s="35"/>
      <c r="D19" s="36"/>
      <c r="E19" s="36"/>
      <c r="F19" s="36"/>
      <c r="G19" s="36"/>
      <c r="H19" s="36"/>
      <c r="I19" s="36"/>
      <c r="J19" s="36"/>
      <c r="K19" s="36"/>
      <c r="L19" s="17"/>
      <c r="M19" s="10"/>
    </row>
    <row r="20" spans="1:19" x14ac:dyDescent="0.3">
      <c r="B20" s="584" t="s">
        <v>110</v>
      </c>
      <c r="C20" s="585"/>
      <c r="D20" s="585"/>
      <c r="E20" s="585"/>
      <c r="F20" s="585"/>
      <c r="G20" s="498" t="s">
        <v>109</v>
      </c>
      <c r="H20" s="586" t="s">
        <v>204</v>
      </c>
      <c r="I20" s="586"/>
      <c r="J20" s="586"/>
      <c r="K20" s="586"/>
      <c r="L20" s="587"/>
      <c r="M20" s="10"/>
      <c r="O20" s="18"/>
    </row>
    <row r="21" spans="1:19" x14ac:dyDescent="0.3">
      <c r="B21" s="584"/>
      <c r="C21" s="585"/>
      <c r="D21" s="585"/>
      <c r="E21" s="585"/>
      <c r="F21" s="585"/>
      <c r="G21" s="499"/>
      <c r="H21" s="586"/>
      <c r="I21" s="586"/>
      <c r="J21" s="586"/>
      <c r="K21" s="586"/>
      <c r="L21" s="587"/>
      <c r="M21" s="10"/>
      <c r="O21" s="18"/>
    </row>
    <row r="22" spans="1:19" x14ac:dyDescent="0.3">
      <c r="B22" s="72"/>
      <c r="C22" s="69"/>
      <c r="D22" s="69"/>
      <c r="E22" s="69"/>
      <c r="F22" s="69"/>
      <c r="G22" s="69"/>
      <c r="H22" s="69"/>
      <c r="I22" s="69"/>
      <c r="J22" s="69"/>
      <c r="K22" s="69"/>
      <c r="L22" s="70"/>
      <c r="M22" s="10"/>
    </row>
    <row r="23" spans="1:19" s="6" customFormat="1" x14ac:dyDescent="0.3">
      <c r="A23" s="4"/>
      <c r="B23" s="14"/>
      <c r="C23" s="14"/>
      <c r="D23" s="3"/>
      <c r="E23" s="3"/>
      <c r="F23" s="3"/>
      <c r="G23" s="3"/>
      <c r="H23" s="3"/>
      <c r="I23" s="3"/>
      <c r="J23" s="3"/>
      <c r="K23" s="3"/>
      <c r="L23" s="3"/>
      <c r="O23" s="27"/>
      <c r="P23" s="27"/>
      <c r="Q23" s="10"/>
      <c r="R23" s="10"/>
      <c r="S23" s="10"/>
    </row>
    <row r="24" spans="1:19" s="2" customFormat="1" x14ac:dyDescent="0.3">
      <c r="A24" s="4"/>
      <c r="B24" s="509" t="str">
        <f>IF(Intro!$G$20="English",O24,P24)</f>
        <v>LA DÉFINITION "DES MARCHANDISES"</v>
      </c>
      <c r="C24" s="510" t="str">
        <f>UPPER(IF(Intro!$G$20="English",P24,Q24))</f>
        <v/>
      </c>
      <c r="D24" s="510" t="str">
        <f>UPPER(IF(Intro!$G$20="English",Q24,R24))</f>
        <v/>
      </c>
      <c r="E24" s="510" t="str">
        <f>UPPER(IF(Intro!$G$20="English",R24,S24))</f>
        <v/>
      </c>
      <c r="F24" s="510" t="str">
        <f>UPPER(IF(Intro!$G$20="English",S24,T24))</f>
        <v/>
      </c>
      <c r="G24" s="510"/>
      <c r="H24" s="510" t="str">
        <f>UPPER(IF(Intro!$G$20="English",T24,U24))</f>
        <v/>
      </c>
      <c r="I24" s="510" t="str">
        <f>UPPER(IF(Intro!$G$20="English",U24,V24))</f>
        <v/>
      </c>
      <c r="J24" s="510" t="str">
        <f>UPPER(IF(Intro!$G$20="English",V24,W24))</f>
        <v/>
      </c>
      <c r="K24" s="510" t="str">
        <f>UPPER(IF(Intro!$G$20="English",W24,X24))</f>
        <v/>
      </c>
      <c r="L24" s="511" t="str">
        <f>UPPER(IF(Intro!$G$20="English",X24,Y24))</f>
        <v/>
      </c>
      <c r="M24" s="6"/>
      <c r="N24" s="25"/>
      <c r="O24" s="19" t="s">
        <v>302</v>
      </c>
      <c r="P24" s="19" t="s">
        <v>303</v>
      </c>
      <c r="Q24" s="41"/>
      <c r="R24" s="41"/>
      <c r="S24" s="41"/>
    </row>
    <row r="25" spans="1:19" x14ac:dyDescent="0.3">
      <c r="B25" s="16"/>
      <c r="C25" s="35"/>
      <c r="D25" s="36"/>
      <c r="E25" s="36"/>
      <c r="F25" s="36"/>
      <c r="G25" s="36"/>
      <c r="H25" s="36"/>
      <c r="I25" s="36"/>
      <c r="J25" s="36"/>
      <c r="K25" s="36"/>
      <c r="L25" s="17"/>
      <c r="M25" s="10"/>
    </row>
    <row r="26" spans="1:19" x14ac:dyDescent="0.3">
      <c r="B26" s="503" t="str">
        <f>IF(Intro!$G$20="English",O26,P26)</f>
        <v>Les références aux « marchandises » dans ce questionnaire font référence à :</v>
      </c>
      <c r="C26" s="504"/>
      <c r="D26" s="504"/>
      <c r="E26" s="504"/>
      <c r="F26" s="504"/>
      <c r="G26" s="504"/>
      <c r="H26" s="504"/>
      <c r="I26" s="504"/>
      <c r="J26" s="504"/>
      <c r="K26" s="504"/>
      <c r="L26" s="505"/>
      <c r="M26" s="10"/>
      <c r="O26" s="10" t="s">
        <v>155</v>
      </c>
      <c r="P26" s="10" t="s">
        <v>156</v>
      </c>
    </row>
    <row r="27" spans="1:19" x14ac:dyDescent="0.3">
      <c r="B27" s="61"/>
      <c r="C27" s="62"/>
      <c r="D27" s="62"/>
      <c r="E27" s="62"/>
      <c r="F27" s="62"/>
      <c r="G27" s="62"/>
      <c r="H27" s="62"/>
      <c r="I27" s="62"/>
      <c r="J27" s="62"/>
      <c r="K27" s="62"/>
      <c r="L27" s="63"/>
      <c r="M27" s="10"/>
    </row>
    <row r="28" spans="1:19" x14ac:dyDescent="0.3">
      <c r="B28" s="74"/>
      <c r="C28" s="512" t="str">
        <f>IF(Intro!$G$20="English",Variables!B16,Variables!C16)</f>
        <v>Corps de broyage forgés ou estampés en acier, de forme sphérique ou ovoïde (« boulets »), d’un diamètre nominal de 25 millimètres (1 pouce) à 160 millimètres (6,25 pouces) inclusivement, produits par forgeage ou estampage.</v>
      </c>
      <c r="D28" s="513"/>
      <c r="E28" s="513"/>
      <c r="F28" s="513"/>
      <c r="G28" s="513"/>
      <c r="H28" s="513"/>
      <c r="I28" s="513"/>
      <c r="J28" s="513"/>
      <c r="K28" s="514"/>
      <c r="L28" s="67"/>
      <c r="M28" s="10"/>
    </row>
    <row r="29" spans="1:19" x14ac:dyDescent="0.3">
      <c r="B29" s="74"/>
      <c r="C29" s="515"/>
      <c r="D29" s="516"/>
      <c r="E29" s="516"/>
      <c r="F29" s="516"/>
      <c r="G29" s="516"/>
      <c r="H29" s="516"/>
      <c r="I29" s="516"/>
      <c r="J29" s="516"/>
      <c r="K29" s="517"/>
      <c r="L29" s="120"/>
      <c r="M29" s="10"/>
    </row>
    <row r="30" spans="1:19" x14ac:dyDescent="0.3">
      <c r="B30" s="74"/>
      <c r="C30" s="515"/>
      <c r="D30" s="516"/>
      <c r="E30" s="516"/>
      <c r="F30" s="516"/>
      <c r="G30" s="516"/>
      <c r="H30" s="516"/>
      <c r="I30" s="516"/>
      <c r="J30" s="516"/>
      <c r="K30" s="517"/>
      <c r="L30" s="120"/>
      <c r="M30" s="10"/>
    </row>
    <row r="31" spans="1:19" x14ac:dyDescent="0.3">
      <c r="B31" s="74"/>
      <c r="C31" s="518"/>
      <c r="D31" s="519"/>
      <c r="E31" s="519"/>
      <c r="F31" s="519"/>
      <c r="G31" s="519"/>
      <c r="H31" s="519"/>
      <c r="I31" s="519"/>
      <c r="J31" s="519"/>
      <c r="K31" s="520"/>
      <c r="L31" s="120"/>
      <c r="M31" s="10"/>
    </row>
    <row r="32" spans="1:19" x14ac:dyDescent="0.3">
      <c r="B32" s="61"/>
      <c r="C32" s="62"/>
      <c r="D32" s="62"/>
      <c r="E32" s="62"/>
      <c r="F32" s="62"/>
      <c r="G32" s="62"/>
      <c r="H32" s="62"/>
      <c r="I32" s="62"/>
      <c r="J32" s="62"/>
      <c r="K32" s="62"/>
      <c r="L32" s="63"/>
      <c r="M32" s="10"/>
    </row>
    <row r="33" spans="1:19" x14ac:dyDescent="0.3">
      <c r="B33" s="503" t="str">
        <f>IF(Intro!$G$20="English",O33,P33)</f>
        <v>Pour plus de détails, consultez l'onglet Info.</v>
      </c>
      <c r="C33" s="504"/>
      <c r="D33" s="504"/>
      <c r="E33" s="504"/>
      <c r="F33" s="504"/>
      <c r="G33" s="504"/>
      <c r="H33" s="504"/>
      <c r="I33" s="504"/>
      <c r="J33" s="504"/>
      <c r="K33" s="504"/>
      <c r="L33" s="505"/>
      <c r="M33" s="10"/>
      <c r="O33" s="10" t="s">
        <v>153</v>
      </c>
      <c r="P33" s="10" t="s">
        <v>154</v>
      </c>
    </row>
    <row r="34" spans="1:19" x14ac:dyDescent="0.3">
      <c r="B34" s="72"/>
      <c r="C34" s="69"/>
      <c r="D34" s="69"/>
      <c r="E34" s="69"/>
      <c r="F34" s="69"/>
      <c r="G34" s="69"/>
      <c r="H34" s="69"/>
      <c r="I34" s="69"/>
      <c r="J34" s="69"/>
      <c r="K34" s="69"/>
      <c r="L34" s="70"/>
      <c r="M34" s="10"/>
    </row>
    <row r="35" spans="1:19" s="6" customFormat="1" x14ac:dyDescent="0.3">
      <c r="A35" s="4"/>
      <c r="B35" s="14"/>
      <c r="C35" s="14"/>
      <c r="D35" s="3"/>
      <c r="E35" s="3"/>
      <c r="F35" s="3"/>
      <c r="G35" s="3"/>
      <c r="H35" s="3"/>
      <c r="I35" s="3"/>
      <c r="J35" s="3"/>
      <c r="K35" s="3"/>
      <c r="L35" s="3"/>
      <c r="Q35" s="10"/>
      <c r="R35" s="10"/>
      <c r="S35" s="10"/>
    </row>
    <row r="36" spans="1:19" s="2" customFormat="1" x14ac:dyDescent="0.3">
      <c r="A36" s="4"/>
      <c r="B36" s="506" t="str">
        <f>IF(Intro!$G$20="English",O36,P36)</f>
        <v>DEVEZ-VOUS REMPLIR CE QUESTIONNAIRE?</v>
      </c>
      <c r="C36" s="507"/>
      <c r="D36" s="507"/>
      <c r="E36" s="507"/>
      <c r="F36" s="507"/>
      <c r="G36" s="507"/>
      <c r="H36" s="507"/>
      <c r="I36" s="507"/>
      <c r="J36" s="507"/>
      <c r="K36" s="507"/>
      <c r="L36" s="508"/>
      <c r="M36" s="25"/>
      <c r="N36" s="25"/>
      <c r="O36" s="9" t="s">
        <v>304</v>
      </c>
      <c r="P36" s="9" t="s">
        <v>423</v>
      </c>
      <c r="Q36" s="41"/>
      <c r="R36" s="41"/>
      <c r="S36" s="41"/>
    </row>
    <row r="37" spans="1:19" x14ac:dyDescent="0.3">
      <c r="B37" s="16"/>
      <c r="C37" s="35"/>
      <c r="D37" s="36"/>
      <c r="E37" s="36"/>
      <c r="F37" s="36"/>
      <c r="G37" s="36"/>
      <c r="H37" s="36"/>
      <c r="I37" s="36"/>
      <c r="J37" s="36"/>
      <c r="K37" s="36"/>
      <c r="L37" s="17"/>
      <c r="M37" s="10"/>
    </row>
    <row r="38" spans="1:19" x14ac:dyDescent="0.3">
      <c r="B38" s="500" t="str">
        <f>IF(Intro!$G$20="English",O38,P38)</f>
        <v>Votre entreprise a-t-elle importé les marchandises en tant qu'importateur officiel de n'importe quel pays à tout moment depuis le 1er janvier 2023?</v>
      </c>
      <c r="C38" s="501"/>
      <c r="D38" s="501"/>
      <c r="E38" s="501"/>
      <c r="F38" s="501"/>
      <c r="G38" s="501"/>
      <c r="H38" s="501"/>
      <c r="I38" s="501"/>
      <c r="J38" s="501"/>
      <c r="K38" s="501"/>
      <c r="L38" s="502"/>
      <c r="M38" s="10"/>
      <c r="O38" s="18" t="str">
        <f>"Has your firm imported the goods as the importer of record from any country since January 1, "&amp;Variables!B6&amp;"?"</f>
        <v>Has your firm imported the goods as the importer of record from any country since January 1, 2023?</v>
      </c>
      <c r="P38" s="10" t="str">
        <f>"Votre entreprise a-t-elle importé les marchandises en tant qu'importateur officiel de n'importe quel pays à tout moment depuis le 1er janvier "&amp;Variables!C6&amp;"?"</f>
        <v>Votre entreprise a-t-elle importé les marchandises en tant qu'importateur officiel de n'importe quel pays à tout moment depuis le 1er janvier 2023?</v>
      </c>
    </row>
    <row r="39" spans="1:19" x14ac:dyDescent="0.3">
      <c r="B39" s="74"/>
      <c r="C39" s="75"/>
      <c r="D39" s="10"/>
      <c r="E39" s="10"/>
      <c r="F39" s="10"/>
      <c r="G39" s="124"/>
      <c r="H39" s="124"/>
      <c r="I39" s="124"/>
      <c r="J39" s="124"/>
      <c r="K39" s="124"/>
      <c r="L39" s="125"/>
      <c r="M39" s="10"/>
      <c r="O39" s="10" t="s">
        <v>176</v>
      </c>
      <c r="P39" s="10" t="s">
        <v>431</v>
      </c>
    </row>
    <row r="40" spans="1:19" x14ac:dyDescent="0.3">
      <c r="B40" s="523" t="str">
        <f>IF(Intro!$G$20="English",O39,P39)</f>
        <v>Sélectionnez oui ou non</v>
      </c>
      <c r="C40" s="524"/>
      <c r="D40" s="521"/>
      <c r="E40" s="525" t="str">
        <f>IF(D40="Yes",O40,IF(D40="Oui",P40,IF(D40="No",O41,IF(D40="Non",P41,""))))</f>
        <v/>
      </c>
      <c r="F40" s="526"/>
      <c r="G40" s="526"/>
      <c r="H40" s="526"/>
      <c r="I40" s="526"/>
      <c r="J40" s="526"/>
      <c r="K40" s="527"/>
      <c r="L40" s="125"/>
      <c r="M40" s="10"/>
      <c r="O40" s="10" t="str">
        <f>"Complete all tabs in this questionnaire and submit it by "&amp;Variables!B11&amp;"."</f>
        <v>Complete all tabs in this questionnaire and submit it by June 16, 2026.</v>
      </c>
      <c r="P40" s="10" t="str">
        <f>"Remplissez tous les onglets de ce questionnaire et soumettez-le avant le "&amp;Variables!C11&amp;"."</f>
        <v>Remplissez tous les onglets de ce questionnaire et soumettez-le avant le 16 juin 2026.</v>
      </c>
    </row>
    <row r="41" spans="1:19" x14ac:dyDescent="0.3">
      <c r="B41" s="523"/>
      <c r="C41" s="524"/>
      <c r="D41" s="522"/>
      <c r="E41" s="528"/>
      <c r="F41" s="529"/>
      <c r="G41" s="529"/>
      <c r="H41" s="529"/>
      <c r="I41" s="529"/>
      <c r="J41" s="529"/>
      <c r="K41" s="530"/>
      <c r="L41" s="125"/>
      <c r="M41" s="10"/>
      <c r="O41" s="10" t="str">
        <f>"Provide explanation below. Complete this tab only and submit it by "&amp;Variables!B11&amp;"."</f>
        <v>Provide explanation below. Complete this tab only and submit it by June 16, 2026.</v>
      </c>
      <c r="P41" s="10" t="str">
        <f>"Expliquez ci-dessous. Remplissez cet onglet uniquement et soumettez-le avant le "&amp;Variables!C11&amp;"."</f>
        <v>Expliquez ci-dessous. Remplissez cet onglet uniquement et soumettez-le avant le 16 juin 2026.</v>
      </c>
    </row>
    <row r="42" spans="1:19" x14ac:dyDescent="0.3">
      <c r="B42" s="16"/>
      <c r="C42" s="35"/>
      <c r="D42" s="36"/>
      <c r="E42" s="36"/>
      <c r="F42" s="36"/>
      <c r="G42" s="36"/>
      <c r="H42" s="36"/>
      <c r="I42" s="36"/>
      <c r="J42" s="36"/>
      <c r="K42" s="36"/>
      <c r="L42" s="17"/>
      <c r="M42" s="10"/>
    </row>
    <row r="43" spans="1:19" ht="14.1" customHeight="1" x14ac:dyDescent="0.3">
      <c r="B43" s="500" t="str">
        <f>IF(Intro!$G$20="English",O43,P43)</f>
        <v>Si non, expliquez pourquoi les données d'importation de l'ASFC indiquent que vous avez importé en utilisant les numéros SH énumérés dans l'onglet Info au cours de cette période.</v>
      </c>
      <c r="C43" s="501"/>
      <c r="D43" s="501"/>
      <c r="E43" s="501"/>
      <c r="F43" s="501"/>
      <c r="G43" s="501"/>
      <c r="H43" s="501"/>
      <c r="I43" s="501"/>
      <c r="J43" s="501"/>
      <c r="K43" s="501"/>
      <c r="L43" s="502"/>
      <c r="M43" s="10"/>
      <c r="O43" s="10" t="s">
        <v>528</v>
      </c>
      <c r="P43" s="10" t="s">
        <v>529</v>
      </c>
    </row>
    <row r="44" spans="1:19" x14ac:dyDescent="0.3">
      <c r="B44" s="16"/>
      <c r="C44" s="35"/>
      <c r="D44" s="36"/>
      <c r="E44" s="36"/>
      <c r="F44" s="36"/>
      <c r="G44" s="36"/>
      <c r="H44" s="36"/>
      <c r="I44" s="36"/>
      <c r="J44" s="36"/>
      <c r="K44" s="36"/>
      <c r="L44" s="17"/>
      <c r="M44" s="10"/>
    </row>
    <row r="45" spans="1:19" x14ac:dyDescent="0.3">
      <c r="B45" s="531"/>
      <c r="C45" s="532"/>
      <c r="D45" s="532"/>
      <c r="E45" s="532"/>
      <c r="F45" s="532"/>
      <c r="G45" s="532"/>
      <c r="H45" s="532"/>
      <c r="I45" s="532"/>
      <c r="J45" s="532"/>
      <c r="K45" s="532"/>
      <c r="L45" s="533"/>
      <c r="M45" s="10"/>
    </row>
    <row r="46" spans="1:19" x14ac:dyDescent="0.3">
      <c r="B46" s="531"/>
      <c r="C46" s="532"/>
      <c r="D46" s="532"/>
      <c r="E46" s="532"/>
      <c r="F46" s="532"/>
      <c r="G46" s="532"/>
      <c r="H46" s="532"/>
      <c r="I46" s="532"/>
      <c r="J46" s="532"/>
      <c r="K46" s="532"/>
      <c r="L46" s="533"/>
      <c r="M46" s="10"/>
    </row>
    <row r="47" spans="1:19" x14ac:dyDescent="0.3">
      <c r="B47" s="531"/>
      <c r="C47" s="532"/>
      <c r="D47" s="532"/>
      <c r="E47" s="532"/>
      <c r="F47" s="532"/>
      <c r="G47" s="532"/>
      <c r="H47" s="532"/>
      <c r="I47" s="532"/>
      <c r="J47" s="532"/>
      <c r="K47" s="532"/>
      <c r="L47" s="533"/>
      <c r="M47" s="10"/>
    </row>
    <row r="48" spans="1:19" x14ac:dyDescent="0.3">
      <c r="B48" s="531"/>
      <c r="C48" s="532"/>
      <c r="D48" s="532"/>
      <c r="E48" s="532"/>
      <c r="F48" s="532"/>
      <c r="G48" s="532"/>
      <c r="H48" s="532"/>
      <c r="I48" s="532"/>
      <c r="J48" s="532"/>
      <c r="K48" s="532"/>
      <c r="L48" s="533"/>
      <c r="M48" s="10"/>
    </row>
    <row r="49" spans="1:19" x14ac:dyDescent="0.3">
      <c r="B49" s="531"/>
      <c r="C49" s="532"/>
      <c r="D49" s="532"/>
      <c r="E49" s="532"/>
      <c r="F49" s="532"/>
      <c r="G49" s="532"/>
      <c r="H49" s="532"/>
      <c r="I49" s="532"/>
      <c r="J49" s="532"/>
      <c r="K49" s="532"/>
      <c r="L49" s="533"/>
      <c r="M49" s="10"/>
    </row>
    <row r="50" spans="1:19" x14ac:dyDescent="0.3">
      <c r="B50" s="531"/>
      <c r="C50" s="532"/>
      <c r="D50" s="532"/>
      <c r="E50" s="532"/>
      <c r="F50" s="532"/>
      <c r="G50" s="532"/>
      <c r="H50" s="532"/>
      <c r="I50" s="532"/>
      <c r="J50" s="532"/>
      <c r="K50" s="532"/>
      <c r="L50" s="533"/>
      <c r="M50" s="10"/>
    </row>
    <row r="51" spans="1:19" x14ac:dyDescent="0.3">
      <c r="B51" s="531"/>
      <c r="C51" s="532"/>
      <c r="D51" s="532"/>
      <c r="E51" s="532"/>
      <c r="F51" s="532"/>
      <c r="G51" s="532"/>
      <c r="H51" s="532"/>
      <c r="I51" s="532"/>
      <c r="J51" s="532"/>
      <c r="K51" s="532"/>
      <c r="L51" s="533"/>
      <c r="M51" s="10"/>
    </row>
    <row r="52" spans="1:19" x14ac:dyDescent="0.3">
      <c r="B52" s="531"/>
      <c r="C52" s="532"/>
      <c r="D52" s="532"/>
      <c r="E52" s="532"/>
      <c r="F52" s="532"/>
      <c r="G52" s="532"/>
      <c r="H52" s="532"/>
      <c r="I52" s="532"/>
      <c r="J52" s="532"/>
      <c r="K52" s="532"/>
      <c r="L52" s="533"/>
      <c r="M52" s="10"/>
    </row>
    <row r="53" spans="1:19" x14ac:dyDescent="0.3">
      <c r="B53" s="72"/>
      <c r="C53" s="69"/>
      <c r="D53" s="69"/>
      <c r="E53" s="69"/>
      <c r="F53" s="69"/>
      <c r="G53" s="69"/>
      <c r="H53" s="69"/>
      <c r="I53" s="69"/>
      <c r="J53" s="69"/>
      <c r="K53" s="69"/>
      <c r="L53" s="70"/>
      <c r="M53" s="10"/>
    </row>
    <row r="54" spans="1:19" s="6" customFormat="1" x14ac:dyDescent="0.3">
      <c r="A54" s="4"/>
      <c r="B54" s="14"/>
      <c r="C54" s="14"/>
      <c r="D54" s="3"/>
      <c r="E54" s="3"/>
      <c r="F54" s="3"/>
      <c r="G54" s="3"/>
      <c r="H54" s="3"/>
      <c r="I54" s="3"/>
      <c r="J54" s="3"/>
      <c r="K54" s="3"/>
      <c r="L54" s="3"/>
      <c r="O54" s="27"/>
      <c r="P54" s="27"/>
      <c r="Q54" s="10"/>
      <c r="R54" s="10"/>
      <c r="S54" s="10"/>
    </row>
    <row r="55" spans="1:19" s="2" customFormat="1" x14ac:dyDescent="0.3">
      <c r="A55" s="4"/>
      <c r="B55" s="509" t="str">
        <f>UPPER(IF(Intro!$G$20="English",O55,P55))</f>
        <v>DATE D'ÉCHÉANCE DU QUESTIONNAIRE</v>
      </c>
      <c r="C55" s="510" t="str">
        <f>UPPER(IF(Intro!$G$20="English",P55,Q55))</f>
        <v/>
      </c>
      <c r="D55" s="510" t="str">
        <f>UPPER(IF(Intro!$G$20="English",Q55,R55))</f>
        <v/>
      </c>
      <c r="E55" s="510" t="str">
        <f>UPPER(IF(Intro!$G$20="English",R55,S55))</f>
        <v/>
      </c>
      <c r="F55" s="510" t="str">
        <f>UPPER(IF(Intro!$G$20="English",S55,T55))</f>
        <v/>
      </c>
      <c r="G55" s="510"/>
      <c r="H55" s="510" t="str">
        <f>UPPER(IF(Intro!$G$20="English",T55,U55))</f>
        <v/>
      </c>
      <c r="I55" s="510" t="str">
        <f>UPPER(IF(Intro!$G$20="English",U55,V55))</f>
        <v/>
      </c>
      <c r="J55" s="510" t="str">
        <f>UPPER(IF(Intro!$G$20="English",V55,W55))</f>
        <v/>
      </c>
      <c r="K55" s="510" t="str">
        <f>UPPER(IF(Intro!$G$20="English",W55,X55))</f>
        <v/>
      </c>
      <c r="L55" s="511" t="str">
        <f>UPPER(IF(Intro!$G$20="English",X55,Y55))</f>
        <v/>
      </c>
      <c r="M55" s="6"/>
      <c r="N55" s="25"/>
      <c r="O55" s="9" t="s">
        <v>58</v>
      </c>
      <c r="P55" s="9" t="s">
        <v>59</v>
      </c>
      <c r="Q55" s="41"/>
      <c r="R55" s="41"/>
      <c r="S55" s="41"/>
    </row>
    <row r="56" spans="1:19" x14ac:dyDescent="0.3">
      <c r="B56" s="16"/>
      <c r="C56" s="35"/>
      <c r="D56" s="36"/>
      <c r="E56" s="36"/>
      <c r="F56" s="36"/>
      <c r="G56" s="36"/>
      <c r="H56" s="36"/>
      <c r="I56" s="36"/>
      <c r="J56" s="36"/>
      <c r="K56" s="36"/>
      <c r="L56" s="17"/>
      <c r="M56" s="10"/>
    </row>
    <row r="57" spans="1:19" x14ac:dyDescent="0.3">
      <c r="B57" s="74"/>
      <c r="C57" s="10"/>
      <c r="D57" s="534" t="str">
        <f>IF(Intro!$G$20="English",O57,P57)</f>
        <v>16 juin 2026</v>
      </c>
      <c r="E57" s="535"/>
      <c r="F57" s="535"/>
      <c r="G57" s="535"/>
      <c r="H57" s="535"/>
      <c r="I57" s="535"/>
      <c r="J57" s="536"/>
      <c r="K57" s="45"/>
      <c r="L57" s="96"/>
      <c r="M57" s="10"/>
      <c r="O57" s="39" t="str">
        <f>Variables!B11</f>
        <v>June 16, 2026</v>
      </c>
      <c r="P57" s="39" t="str">
        <f>Variables!C11</f>
        <v>16 juin 2026</v>
      </c>
    </row>
    <row r="58" spans="1:19" x14ac:dyDescent="0.3">
      <c r="B58" s="74"/>
      <c r="C58" s="10"/>
      <c r="D58" s="537"/>
      <c r="E58" s="538"/>
      <c r="F58" s="538"/>
      <c r="G58" s="538"/>
      <c r="H58" s="538"/>
      <c r="I58" s="538"/>
      <c r="J58" s="539"/>
      <c r="K58" s="45"/>
      <c r="L58" s="96"/>
      <c r="M58" s="10"/>
      <c r="O58" s="39"/>
      <c r="P58" s="39"/>
    </row>
    <row r="59" spans="1:19" x14ac:dyDescent="0.3">
      <c r="B59" s="72"/>
      <c r="C59" s="69"/>
      <c r="D59" s="69"/>
      <c r="E59" s="69"/>
      <c r="F59" s="69"/>
      <c r="G59" s="69"/>
      <c r="H59" s="69"/>
      <c r="I59" s="69"/>
      <c r="J59" s="69"/>
      <c r="K59" s="69"/>
      <c r="L59" s="70"/>
      <c r="M59" s="10"/>
    </row>
    <row r="60" spans="1:19" s="6" customFormat="1" x14ac:dyDescent="0.3">
      <c r="A60" s="4"/>
      <c r="B60" s="14"/>
      <c r="C60" s="14"/>
      <c r="D60" s="3"/>
      <c r="E60" s="3"/>
      <c r="F60" s="3"/>
      <c r="G60" s="3"/>
      <c r="H60" s="3"/>
      <c r="I60" s="3"/>
      <c r="J60" s="3"/>
      <c r="K60" s="3"/>
      <c r="L60" s="3"/>
      <c r="O60" s="27"/>
      <c r="P60" s="27"/>
      <c r="Q60" s="10"/>
      <c r="R60" s="10"/>
      <c r="S60" s="10"/>
    </row>
    <row r="61" spans="1:19" s="2" customFormat="1" x14ac:dyDescent="0.3">
      <c r="A61" s="4"/>
      <c r="B61" s="509" t="str">
        <f>IF(Intro!$G$20="English",O61,P61)</f>
        <v>QUESTIONNAIRE NON REMPLI</v>
      </c>
      <c r="C61" s="510" t="str">
        <f>UPPER(IF(Intro!$G$20="English",P61,Q61))</f>
        <v/>
      </c>
      <c r="D61" s="510" t="str">
        <f>UPPER(IF(Intro!$G$20="English",Q61,R61))</f>
        <v/>
      </c>
      <c r="E61" s="510" t="str">
        <f>UPPER(IF(Intro!$G$20="English",R61,S61))</f>
        <v/>
      </c>
      <c r="F61" s="510" t="str">
        <f>UPPER(IF(Intro!$G$20="English",S61,T61))</f>
        <v/>
      </c>
      <c r="G61" s="510"/>
      <c r="H61" s="510" t="str">
        <f>UPPER(IF(Intro!$G$20="English",T61,U61))</f>
        <v/>
      </c>
      <c r="I61" s="510" t="str">
        <f>UPPER(IF(Intro!$G$20="English",U61,V61))</f>
        <v/>
      </c>
      <c r="J61" s="510" t="str">
        <f>UPPER(IF(Intro!$G$20="English",V61,W61))</f>
        <v/>
      </c>
      <c r="K61" s="510" t="str">
        <f>UPPER(IF(Intro!$G$20="English",W61,X61))</f>
        <v/>
      </c>
      <c r="L61" s="511" t="str">
        <f>UPPER(IF(Intro!$G$20="English",X61,Y61))</f>
        <v/>
      </c>
      <c r="M61" s="6"/>
      <c r="N61" s="25"/>
      <c r="O61" s="19" t="s">
        <v>305</v>
      </c>
      <c r="P61" s="19" t="s">
        <v>306</v>
      </c>
      <c r="Q61" s="41"/>
      <c r="R61" s="41"/>
      <c r="S61" s="41"/>
    </row>
    <row r="62" spans="1:19" x14ac:dyDescent="0.3">
      <c r="B62" s="16"/>
      <c r="C62" s="35"/>
      <c r="D62" s="36"/>
      <c r="E62" s="36"/>
      <c r="F62" s="36"/>
      <c r="G62" s="36"/>
      <c r="H62" s="36"/>
      <c r="I62" s="36"/>
      <c r="J62" s="36"/>
      <c r="K62" s="36"/>
      <c r="L62" s="17"/>
      <c r="M62" s="10"/>
    </row>
    <row r="63" spans="1:19" x14ac:dyDescent="0.3">
      <c r="B63" s="503" t="str">
        <f>IF(Intro!$G$20="English",O63,P63)</f>
        <v>Si le questionnaire n’est pas rempli dans les délais impartis, le Tribunal peut rendre une ordonnance de production, aux termes de l’article 17 de la Loi sur le Tribunal canadien du commerce extérieur, afin d’exiger la production d’une réponse au questionnaire.</v>
      </c>
      <c r="C63" s="504"/>
      <c r="D63" s="504"/>
      <c r="E63" s="504"/>
      <c r="F63" s="504"/>
      <c r="G63" s="504"/>
      <c r="H63" s="504"/>
      <c r="I63" s="504"/>
      <c r="J63" s="504"/>
      <c r="K63" s="504"/>
      <c r="L63" s="505"/>
      <c r="M63" s="10"/>
      <c r="O63" s="10" t="s">
        <v>111</v>
      </c>
      <c r="P63" s="10" t="s">
        <v>247</v>
      </c>
    </row>
    <row r="64" spans="1:19" x14ac:dyDescent="0.3">
      <c r="B64" s="503"/>
      <c r="C64" s="504"/>
      <c r="D64" s="504"/>
      <c r="E64" s="504"/>
      <c r="F64" s="504"/>
      <c r="G64" s="504"/>
      <c r="H64" s="504"/>
      <c r="I64" s="504"/>
      <c r="J64" s="504"/>
      <c r="K64" s="504"/>
      <c r="L64" s="505"/>
      <c r="M64" s="10"/>
    </row>
    <row r="65" spans="1:19" x14ac:dyDescent="0.3">
      <c r="B65" s="72"/>
      <c r="C65" s="69"/>
      <c r="D65" s="69"/>
      <c r="E65" s="69"/>
      <c r="F65" s="69"/>
      <c r="G65" s="69"/>
      <c r="H65" s="69"/>
      <c r="I65" s="69"/>
      <c r="J65" s="69"/>
      <c r="K65" s="69"/>
      <c r="L65" s="70"/>
      <c r="M65" s="10"/>
    </row>
    <row r="66" spans="1:19" s="6" customFormat="1" x14ac:dyDescent="0.3">
      <c r="A66" s="4"/>
      <c r="B66" s="14"/>
      <c r="C66" s="14"/>
      <c r="D66" s="3"/>
      <c r="E66" s="3"/>
      <c r="F66" s="3"/>
      <c r="G66" s="3"/>
      <c r="H66" s="3"/>
      <c r="I66" s="3"/>
      <c r="J66" s="3"/>
      <c r="K66" s="3"/>
      <c r="L66" s="3"/>
      <c r="O66" s="27"/>
      <c r="P66" s="27"/>
      <c r="Q66" s="10"/>
      <c r="R66" s="10"/>
      <c r="S66" s="10"/>
    </row>
    <row r="67" spans="1:19" x14ac:dyDescent="0.3">
      <c r="B67" s="588" t="str">
        <f>IF(Intro!$G$20="English",O67,P67)</f>
        <v>RENSEIGNEMENTS SUR L’ENTREPRISE</v>
      </c>
      <c r="C67" s="589"/>
      <c r="D67" s="589"/>
      <c r="E67" s="589"/>
      <c r="F67" s="589"/>
      <c r="G67" s="589"/>
      <c r="H67" s="589"/>
      <c r="I67" s="589"/>
      <c r="J67" s="589"/>
      <c r="K67" s="589"/>
      <c r="L67" s="590"/>
      <c r="M67" s="10"/>
      <c r="O67" s="10" t="s">
        <v>27</v>
      </c>
      <c r="P67" s="10" t="s">
        <v>28</v>
      </c>
    </row>
    <row r="68" spans="1:19" x14ac:dyDescent="0.3">
      <c r="B68" s="16"/>
      <c r="C68" s="35"/>
      <c r="D68" s="36"/>
      <c r="E68" s="36"/>
      <c r="F68" s="36"/>
      <c r="G68" s="36"/>
      <c r="H68" s="36"/>
      <c r="I68" s="36"/>
      <c r="J68" s="36"/>
      <c r="K68" s="36"/>
      <c r="L68" s="17"/>
      <c r="M68" s="10"/>
    </row>
    <row r="69" spans="1:19" x14ac:dyDescent="0.3">
      <c r="B69" s="540" t="str">
        <f>IF(Intro!$G$20="English",O69,P69)</f>
        <v>Dénomination sociale 
(en français et en anglais, le cas échéant)</v>
      </c>
      <c r="C69" s="541"/>
      <c r="D69" s="541"/>
      <c r="E69" s="562"/>
      <c r="F69" s="562"/>
      <c r="G69" s="562"/>
      <c r="H69" s="562"/>
      <c r="I69" s="562"/>
      <c r="J69" s="562"/>
      <c r="K69" s="562"/>
      <c r="L69" s="563"/>
      <c r="M69" s="10"/>
      <c r="O69" s="18" t="s">
        <v>241</v>
      </c>
      <c r="P69" s="10" t="s">
        <v>203</v>
      </c>
    </row>
    <row r="70" spans="1:19" x14ac:dyDescent="0.3">
      <c r="B70" s="540"/>
      <c r="C70" s="541"/>
      <c r="D70" s="541"/>
      <c r="E70" s="564"/>
      <c r="F70" s="564"/>
      <c r="G70" s="564"/>
      <c r="H70" s="564"/>
      <c r="I70" s="564"/>
      <c r="J70" s="564"/>
      <c r="K70" s="564"/>
      <c r="L70" s="565"/>
      <c r="M70" s="10"/>
      <c r="O70" s="18"/>
    </row>
    <row r="71" spans="1:19" x14ac:dyDescent="0.3">
      <c r="B71" s="540" t="str">
        <f>IF(Intro!$G$20="English",O71,P71)</f>
        <v>Adresse de l'entreprise</v>
      </c>
      <c r="C71" s="542"/>
      <c r="D71" s="542"/>
      <c r="E71" s="562"/>
      <c r="F71" s="562"/>
      <c r="G71" s="562"/>
      <c r="H71" s="562"/>
      <c r="I71" s="562"/>
      <c r="J71" s="562"/>
      <c r="K71" s="562"/>
      <c r="L71" s="563"/>
      <c r="M71" s="10"/>
      <c r="O71" s="18" t="s">
        <v>2</v>
      </c>
      <c r="P71" s="10" t="s">
        <v>3</v>
      </c>
    </row>
    <row r="72" spans="1:19" x14ac:dyDescent="0.3">
      <c r="B72" s="543"/>
      <c r="C72" s="544"/>
      <c r="D72" s="544"/>
      <c r="E72" s="564"/>
      <c r="F72" s="564"/>
      <c r="G72" s="564"/>
      <c r="H72" s="564"/>
      <c r="I72" s="564"/>
      <c r="J72" s="564"/>
      <c r="K72" s="564"/>
      <c r="L72" s="565"/>
      <c r="M72" s="10"/>
      <c r="O72" s="18"/>
    </row>
    <row r="73" spans="1:19" x14ac:dyDescent="0.3">
      <c r="B73" s="540" t="str">
        <f>IF(Intro!$G$20="English",O73,P73)</f>
        <v>Adresse du site Web</v>
      </c>
      <c r="C73" s="542"/>
      <c r="D73" s="542"/>
      <c r="E73" s="562"/>
      <c r="F73" s="562"/>
      <c r="G73" s="562"/>
      <c r="H73" s="562"/>
      <c r="I73" s="562"/>
      <c r="J73" s="562"/>
      <c r="K73" s="562"/>
      <c r="L73" s="563"/>
      <c r="M73" s="10"/>
      <c r="O73" s="18" t="s">
        <v>32</v>
      </c>
      <c r="P73" s="10" t="s">
        <v>4</v>
      </c>
    </row>
    <row r="74" spans="1:19" x14ac:dyDescent="0.3">
      <c r="B74" s="543"/>
      <c r="C74" s="544"/>
      <c r="D74" s="544"/>
      <c r="E74" s="564"/>
      <c r="F74" s="564"/>
      <c r="G74" s="564"/>
      <c r="H74" s="564"/>
      <c r="I74" s="564"/>
      <c r="J74" s="564"/>
      <c r="K74" s="564"/>
      <c r="L74" s="565"/>
      <c r="M74" s="10"/>
      <c r="O74" s="18"/>
    </row>
    <row r="75" spans="1:19" x14ac:dyDescent="0.3">
      <c r="B75" s="16"/>
      <c r="C75" s="35"/>
      <c r="D75" s="36"/>
      <c r="E75" s="36"/>
      <c r="F75" s="36"/>
      <c r="G75" s="36"/>
      <c r="H75" s="36"/>
      <c r="I75" s="36"/>
      <c r="J75" s="36"/>
      <c r="K75" s="36"/>
      <c r="L75" s="17"/>
      <c r="M75" s="10"/>
    </row>
    <row r="76" spans="1:19" x14ac:dyDescent="0.3">
      <c r="B76" s="503" t="str">
        <f>IF(Intro!$G$20="English",O76,P76)</f>
        <v xml:space="preserve">Si votre entreprise a plus d’un emplacement, d’une installation ou d’un point de vente, transmettez une réponse consolidée au questionnaire.
</v>
      </c>
      <c r="C76" s="504"/>
      <c r="D76" s="504"/>
      <c r="E76" s="504"/>
      <c r="F76" s="504"/>
      <c r="G76" s="504"/>
      <c r="H76" s="504"/>
      <c r="I76" s="504"/>
      <c r="J76" s="504"/>
      <c r="K76" s="504"/>
      <c r="L76" s="505"/>
      <c r="M76" s="10"/>
      <c r="O76" s="10" t="s">
        <v>177</v>
      </c>
      <c r="P76" s="10" t="s">
        <v>178</v>
      </c>
    </row>
    <row r="77" spans="1:19" x14ac:dyDescent="0.3">
      <c r="B77" s="566" t="str">
        <f>IF(Intro!$G$20="English",O77,P77)</f>
        <v>Fournissez les noms et adresses des autres emplacements, installations et points de vente au Canada au nom de laquelle votre entreprise répond. </v>
      </c>
      <c r="C77" s="567"/>
      <c r="D77" s="567"/>
      <c r="E77" s="572"/>
      <c r="F77" s="572"/>
      <c r="G77" s="572"/>
      <c r="H77" s="572"/>
      <c r="I77" s="572"/>
      <c r="J77" s="572"/>
      <c r="K77" s="572"/>
      <c r="L77" s="573"/>
      <c r="M77" s="10"/>
      <c r="O77" s="18" t="s">
        <v>25</v>
      </c>
      <c r="P77" s="10" t="s">
        <v>70</v>
      </c>
    </row>
    <row r="78" spans="1:19" x14ac:dyDescent="0.3">
      <c r="B78" s="568"/>
      <c r="C78" s="569"/>
      <c r="D78" s="569"/>
      <c r="E78" s="574"/>
      <c r="F78" s="574"/>
      <c r="G78" s="574"/>
      <c r="H78" s="574"/>
      <c r="I78" s="574"/>
      <c r="J78" s="574"/>
      <c r="K78" s="574"/>
      <c r="L78" s="575"/>
      <c r="M78" s="10"/>
      <c r="O78" s="18"/>
    </row>
    <row r="79" spans="1:19" x14ac:dyDescent="0.3">
      <c r="B79" s="568"/>
      <c r="C79" s="569"/>
      <c r="D79" s="569"/>
      <c r="E79" s="574"/>
      <c r="F79" s="574"/>
      <c r="G79" s="574"/>
      <c r="H79" s="574"/>
      <c r="I79" s="574"/>
      <c r="J79" s="574"/>
      <c r="K79" s="574"/>
      <c r="L79" s="575"/>
      <c r="M79" s="10"/>
      <c r="O79" s="18"/>
    </row>
    <row r="80" spans="1:19" x14ac:dyDescent="0.3">
      <c r="B80" s="568"/>
      <c r="C80" s="569"/>
      <c r="D80" s="569"/>
      <c r="E80" s="574"/>
      <c r="F80" s="574"/>
      <c r="G80" s="574"/>
      <c r="H80" s="574"/>
      <c r="I80" s="574"/>
      <c r="J80" s="574"/>
      <c r="K80" s="574"/>
      <c r="L80" s="575"/>
      <c r="M80" s="10"/>
      <c r="O80" s="18"/>
    </row>
    <row r="81" spans="2:16" x14ac:dyDescent="0.3">
      <c r="B81" s="568"/>
      <c r="C81" s="569"/>
      <c r="D81" s="569"/>
      <c r="E81" s="574"/>
      <c r="F81" s="574"/>
      <c r="G81" s="574"/>
      <c r="H81" s="574"/>
      <c r="I81" s="574"/>
      <c r="J81" s="574"/>
      <c r="K81" s="574"/>
      <c r="L81" s="575"/>
      <c r="M81" s="10"/>
      <c r="O81" s="18"/>
    </row>
    <row r="82" spans="2:16" x14ac:dyDescent="0.3">
      <c r="B82" s="568"/>
      <c r="C82" s="569"/>
      <c r="D82" s="569"/>
      <c r="E82" s="574"/>
      <c r="F82" s="574"/>
      <c r="G82" s="574"/>
      <c r="H82" s="574"/>
      <c r="I82" s="574"/>
      <c r="J82" s="574"/>
      <c r="K82" s="574"/>
      <c r="L82" s="575"/>
      <c r="M82" s="10"/>
      <c r="O82" s="18"/>
    </row>
    <row r="83" spans="2:16" x14ac:dyDescent="0.3">
      <c r="B83" s="568"/>
      <c r="C83" s="569"/>
      <c r="D83" s="569"/>
      <c r="E83" s="574"/>
      <c r="F83" s="574"/>
      <c r="G83" s="574"/>
      <c r="H83" s="574"/>
      <c r="I83" s="574"/>
      <c r="J83" s="574"/>
      <c r="K83" s="574"/>
      <c r="L83" s="575"/>
      <c r="M83" s="10"/>
      <c r="O83" s="18"/>
    </row>
    <row r="84" spans="2:16" x14ac:dyDescent="0.3">
      <c r="B84" s="568"/>
      <c r="C84" s="569"/>
      <c r="D84" s="569"/>
      <c r="E84" s="574"/>
      <c r="F84" s="574"/>
      <c r="G84" s="574"/>
      <c r="H84" s="574"/>
      <c r="I84" s="574"/>
      <c r="J84" s="574"/>
      <c r="K84" s="574"/>
      <c r="L84" s="575"/>
      <c r="M84" s="10"/>
      <c r="O84" s="18"/>
    </row>
    <row r="85" spans="2:16" x14ac:dyDescent="0.3">
      <c r="B85" s="568"/>
      <c r="C85" s="569"/>
      <c r="D85" s="569"/>
      <c r="E85" s="574"/>
      <c r="F85" s="574"/>
      <c r="G85" s="574"/>
      <c r="H85" s="574"/>
      <c r="I85" s="574"/>
      <c r="J85" s="574"/>
      <c r="K85" s="574"/>
      <c r="L85" s="575"/>
      <c r="M85" s="10"/>
      <c r="O85" s="18"/>
    </row>
    <row r="86" spans="2:16" x14ac:dyDescent="0.3">
      <c r="B86" s="570"/>
      <c r="C86" s="571"/>
      <c r="D86" s="571"/>
      <c r="E86" s="576"/>
      <c r="F86" s="576"/>
      <c r="G86" s="576"/>
      <c r="H86" s="576"/>
      <c r="I86" s="576"/>
      <c r="J86" s="576"/>
      <c r="K86" s="576"/>
      <c r="L86" s="577"/>
      <c r="M86" s="10"/>
      <c r="O86" s="18"/>
    </row>
    <row r="87" spans="2:16" x14ac:dyDescent="0.3">
      <c r="B87" s="72"/>
      <c r="C87" s="69"/>
      <c r="D87" s="69"/>
      <c r="E87" s="69"/>
      <c r="F87" s="69"/>
      <c r="G87" s="69"/>
      <c r="H87" s="69"/>
      <c r="I87" s="69"/>
      <c r="J87" s="69"/>
      <c r="K87" s="69"/>
      <c r="L87" s="70"/>
      <c r="M87" s="10"/>
    </row>
    <row r="89" spans="2:16" x14ac:dyDescent="0.3">
      <c r="B89" s="506" t="str">
        <f>IF(Intro!$G$20="English",O89,P89)</f>
        <v>ATTESTATION</v>
      </c>
      <c r="C89" s="507"/>
      <c r="D89" s="507"/>
      <c r="E89" s="507"/>
      <c r="F89" s="507"/>
      <c r="G89" s="507"/>
      <c r="H89" s="507"/>
      <c r="I89" s="507"/>
      <c r="J89" s="507"/>
      <c r="K89" s="507"/>
      <c r="L89" s="508"/>
      <c r="M89" s="10"/>
      <c r="O89" s="10" t="s">
        <v>30</v>
      </c>
      <c r="P89" s="10" t="s">
        <v>31</v>
      </c>
    </row>
    <row r="90" spans="2:16" x14ac:dyDescent="0.3">
      <c r="B90" s="16"/>
      <c r="C90" s="35"/>
      <c r="D90" s="36"/>
      <c r="E90" s="36"/>
      <c r="F90" s="36"/>
      <c r="G90" s="36"/>
      <c r="H90" s="36"/>
      <c r="I90" s="36"/>
      <c r="J90" s="36"/>
      <c r="K90" s="36"/>
      <c r="L90" s="17"/>
      <c r="M90" s="10"/>
    </row>
    <row r="91" spans="2:16" x14ac:dyDescent="0.3">
      <c r="B91" s="559" t="str">
        <f>IF(Intro!$G$20="English",O91,P91)</f>
        <v xml:space="preserve">Le soussigné déclare que, pour autant qu'il sache, les renseignements fournis aux présentes sont complets et exacts.
</v>
      </c>
      <c r="C91" s="560"/>
      <c r="D91" s="560"/>
      <c r="E91" s="560"/>
      <c r="F91" s="560"/>
      <c r="G91" s="560"/>
      <c r="H91" s="560"/>
      <c r="I91" s="560"/>
      <c r="J91" s="560"/>
      <c r="K91" s="560"/>
      <c r="L91" s="561"/>
      <c r="M91" s="10"/>
      <c r="O91" s="10" t="s">
        <v>239</v>
      </c>
      <c r="P91" s="9" t="s">
        <v>240</v>
      </c>
    </row>
    <row r="92" spans="2:16" x14ac:dyDescent="0.3">
      <c r="B92" s="74"/>
      <c r="C92" s="75"/>
      <c r="D92" s="75"/>
      <c r="E92" s="75"/>
      <c r="F92" s="75"/>
      <c r="G92" s="75"/>
      <c r="H92" s="75"/>
      <c r="I92" s="75"/>
      <c r="J92" s="75"/>
      <c r="K92" s="75"/>
      <c r="L92" s="58"/>
      <c r="M92" s="10"/>
    </row>
    <row r="93" spans="2:16" x14ac:dyDescent="0.3">
      <c r="B93" s="540" t="str">
        <f>IF(Intro!$G$20="English",O93,P93)</f>
        <v>Nom du représentant autorisé</v>
      </c>
      <c r="C93" s="541"/>
      <c r="D93" s="541"/>
      <c r="E93" s="562"/>
      <c r="F93" s="562"/>
      <c r="G93" s="562"/>
      <c r="H93" s="562"/>
      <c r="I93" s="562"/>
      <c r="J93" s="562"/>
      <c r="K93" s="562"/>
      <c r="L93" s="563"/>
      <c r="M93" s="10"/>
      <c r="O93" s="18" t="s">
        <v>5</v>
      </c>
      <c r="P93" s="10" t="s">
        <v>6</v>
      </c>
    </row>
    <row r="94" spans="2:16" x14ac:dyDescent="0.3">
      <c r="B94" s="540"/>
      <c r="C94" s="541"/>
      <c r="D94" s="541"/>
      <c r="E94" s="564"/>
      <c r="F94" s="564"/>
      <c r="G94" s="564"/>
      <c r="H94" s="564"/>
      <c r="I94" s="564"/>
      <c r="J94" s="564"/>
      <c r="K94" s="564"/>
      <c r="L94" s="565"/>
      <c r="M94" s="10"/>
      <c r="O94" s="18"/>
    </row>
    <row r="95" spans="2:16" x14ac:dyDescent="0.3">
      <c r="B95" s="540" t="str">
        <f>IF(Intro!$G$20="English",O95,P95)</f>
        <v>Titre du représentant autorisé</v>
      </c>
      <c r="C95" s="541"/>
      <c r="D95" s="542"/>
      <c r="E95" s="562"/>
      <c r="F95" s="562"/>
      <c r="G95" s="562"/>
      <c r="H95" s="562"/>
      <c r="I95" s="562"/>
      <c r="J95" s="562"/>
      <c r="K95" s="562"/>
      <c r="L95" s="563"/>
      <c r="M95" s="10"/>
      <c r="O95" s="18" t="s">
        <v>7</v>
      </c>
      <c r="P95" s="10" t="s">
        <v>8</v>
      </c>
    </row>
    <row r="96" spans="2:16" x14ac:dyDescent="0.3">
      <c r="B96" s="543"/>
      <c r="C96" s="544"/>
      <c r="D96" s="544"/>
      <c r="E96" s="564"/>
      <c r="F96" s="564"/>
      <c r="G96" s="564"/>
      <c r="H96" s="564"/>
      <c r="I96" s="564"/>
      <c r="J96" s="564"/>
      <c r="K96" s="564"/>
      <c r="L96" s="565"/>
      <c r="M96" s="10"/>
      <c r="O96" s="18"/>
    </row>
    <row r="97" spans="1:19" x14ac:dyDescent="0.3">
      <c r="B97" s="540" t="str">
        <f>IF(Intro!$G$20="English",O97,P97)</f>
        <v>Adresse de courrier électronique</v>
      </c>
      <c r="C97" s="541"/>
      <c r="D97" s="542"/>
      <c r="E97" s="562"/>
      <c r="F97" s="562"/>
      <c r="G97" s="562"/>
      <c r="H97" s="562"/>
      <c r="I97" s="562"/>
      <c r="J97" s="562"/>
      <c r="K97" s="562"/>
      <c r="L97" s="563"/>
      <c r="M97" s="10"/>
      <c r="O97" s="18" t="s">
        <v>9</v>
      </c>
      <c r="P97" s="10" t="s">
        <v>71</v>
      </c>
    </row>
    <row r="98" spans="1:19" x14ac:dyDescent="0.3">
      <c r="B98" s="543"/>
      <c r="C98" s="544"/>
      <c r="D98" s="544"/>
      <c r="E98" s="564"/>
      <c r="F98" s="564"/>
      <c r="G98" s="564"/>
      <c r="H98" s="564"/>
      <c r="I98" s="564"/>
      <c r="J98" s="564"/>
      <c r="K98" s="564"/>
      <c r="L98" s="565"/>
      <c r="M98" s="10"/>
      <c r="O98" s="18"/>
    </row>
    <row r="99" spans="1:19" x14ac:dyDescent="0.3">
      <c r="B99" s="540" t="str">
        <f>IF(Intro!$G$20="English",O99,P99)</f>
        <v>Téléphone</v>
      </c>
      <c r="C99" s="541"/>
      <c r="D99" s="542"/>
      <c r="E99" s="562"/>
      <c r="F99" s="562"/>
      <c r="G99" s="562"/>
      <c r="H99" s="562"/>
      <c r="I99" s="562"/>
      <c r="J99" s="562"/>
      <c r="K99" s="562"/>
      <c r="L99" s="563"/>
      <c r="M99" s="10"/>
      <c r="O99" s="18" t="s">
        <v>10</v>
      </c>
      <c r="P99" s="10" t="s">
        <v>11</v>
      </c>
    </row>
    <row r="100" spans="1:19" x14ac:dyDescent="0.3">
      <c r="B100" s="543"/>
      <c r="C100" s="544"/>
      <c r="D100" s="544"/>
      <c r="E100" s="564"/>
      <c r="F100" s="564"/>
      <c r="G100" s="564"/>
      <c r="H100" s="564"/>
      <c r="I100" s="564"/>
      <c r="J100" s="564"/>
      <c r="K100" s="564"/>
      <c r="L100" s="565"/>
      <c r="M100" s="10"/>
      <c r="O100" s="18"/>
    </row>
    <row r="101" spans="1:19" x14ac:dyDescent="0.3">
      <c r="B101" s="540" t="s">
        <v>72</v>
      </c>
      <c r="C101" s="541"/>
      <c r="D101" s="542"/>
      <c r="E101" s="562"/>
      <c r="F101" s="562"/>
      <c r="G101" s="562"/>
      <c r="H101" s="562"/>
      <c r="I101" s="562"/>
      <c r="J101" s="562"/>
      <c r="K101" s="562"/>
      <c r="L101" s="563"/>
      <c r="M101" s="10"/>
      <c r="O101" s="18"/>
    </row>
    <row r="102" spans="1:19" x14ac:dyDescent="0.3">
      <c r="B102" s="543"/>
      <c r="C102" s="544"/>
      <c r="D102" s="544"/>
      <c r="E102" s="564"/>
      <c r="F102" s="564"/>
      <c r="G102" s="564"/>
      <c r="H102" s="564"/>
      <c r="I102" s="564"/>
      <c r="J102" s="564"/>
      <c r="K102" s="564"/>
      <c r="L102" s="565"/>
      <c r="M102" s="10"/>
      <c r="O102" s="18"/>
    </row>
    <row r="103" spans="1:19" x14ac:dyDescent="0.3">
      <c r="B103" s="74"/>
      <c r="C103" s="75"/>
      <c r="D103" s="75"/>
      <c r="E103" s="75"/>
      <c r="F103" s="75"/>
      <c r="G103" s="75"/>
      <c r="H103" s="75"/>
      <c r="I103" s="75"/>
      <c r="J103" s="75"/>
      <c r="K103" s="75"/>
      <c r="L103" s="58"/>
      <c r="M103" s="10"/>
    </row>
    <row r="104" spans="1:19" ht="21" x14ac:dyDescent="0.3">
      <c r="B104" s="150"/>
      <c r="C104" s="66"/>
      <c r="D104" s="66"/>
      <c r="E104" s="66"/>
      <c r="F104" s="67"/>
      <c r="H104" s="153" t="str">
        <f>IF(Intro!$G$20="English",O104,P104)</f>
        <v>Je comprends que le fait de cocher cette case constitue ma signature juridiquement contraignante.</v>
      </c>
      <c r="I104" s="126"/>
      <c r="J104" s="42"/>
      <c r="K104" s="42"/>
      <c r="L104" s="43"/>
      <c r="M104" s="10"/>
      <c r="O104" s="18" t="s">
        <v>61</v>
      </c>
      <c r="P104" s="10" t="s">
        <v>62</v>
      </c>
    </row>
    <row r="105" spans="1:19" x14ac:dyDescent="0.3">
      <c r="B105" s="72"/>
      <c r="C105" s="69"/>
      <c r="D105" s="69"/>
      <c r="E105" s="69"/>
      <c r="F105" s="69"/>
      <c r="G105" s="69"/>
      <c r="H105" s="69"/>
      <c r="I105" s="69"/>
      <c r="J105" s="69"/>
      <c r="K105" s="69"/>
      <c r="L105" s="70"/>
      <c r="M105" s="10"/>
    </row>
    <row r="106" spans="1:19" s="6" customFormat="1" x14ac:dyDescent="0.3">
      <c r="A106" s="4"/>
      <c r="B106" s="14"/>
      <c r="C106" s="14"/>
      <c r="D106" s="3"/>
      <c r="E106" s="3"/>
      <c r="F106" s="3"/>
      <c r="G106" s="3"/>
      <c r="H106" s="3"/>
      <c r="I106" s="3"/>
      <c r="J106" s="3"/>
      <c r="K106" s="3"/>
      <c r="L106" s="3"/>
      <c r="O106" s="27"/>
      <c r="P106" s="27"/>
      <c r="Q106" s="10"/>
      <c r="R106" s="10"/>
      <c r="S106" s="10"/>
    </row>
    <row r="107" spans="1:19" s="2" customFormat="1" x14ac:dyDescent="0.3">
      <c r="A107" s="4"/>
      <c r="B107" s="509" t="str">
        <f>IF(Intro!$G$20="English",O107,P107)</f>
        <v>TRANSMISSION DU QUESTIONNAIRE REMPLI</v>
      </c>
      <c r="C107" s="510" t="str">
        <f>UPPER(IF(Intro!$G$20="English",P107,Q107))</f>
        <v/>
      </c>
      <c r="D107" s="510" t="str">
        <f>UPPER(IF(Intro!$G$20="English",Q107,R107))</f>
        <v/>
      </c>
      <c r="E107" s="510" t="str">
        <f>UPPER(IF(Intro!$G$20="English",R107,S107))</f>
        <v/>
      </c>
      <c r="F107" s="510" t="str">
        <f>UPPER(IF(Intro!$G$20="English",S107,T107))</f>
        <v/>
      </c>
      <c r="G107" s="510"/>
      <c r="H107" s="510" t="str">
        <f>UPPER(IF(Intro!$G$20="English",T107,U107))</f>
        <v/>
      </c>
      <c r="I107" s="510" t="str">
        <f>UPPER(IF(Intro!$G$20="English",U107,V107))</f>
        <v/>
      </c>
      <c r="J107" s="510" t="str">
        <f>UPPER(IF(Intro!$G$20="English",V107,W107))</f>
        <v/>
      </c>
      <c r="K107" s="510" t="str">
        <f>UPPER(IF(Intro!$G$20="English",W107,X107))</f>
        <v/>
      </c>
      <c r="L107" s="511" t="str">
        <f>UPPER(IF(Intro!$G$20="English",X107,Y107))</f>
        <v/>
      </c>
      <c r="M107" s="6"/>
      <c r="N107" s="25"/>
      <c r="O107" s="9" t="s">
        <v>69</v>
      </c>
      <c r="P107" s="9" t="s">
        <v>0</v>
      </c>
      <c r="Q107" s="41"/>
      <c r="R107" s="41"/>
      <c r="S107" s="41"/>
    </row>
    <row r="108" spans="1:19" x14ac:dyDescent="0.3">
      <c r="B108" s="16"/>
      <c r="C108" s="35"/>
      <c r="D108" s="36"/>
      <c r="E108" s="36"/>
      <c r="F108" s="36"/>
      <c r="G108" s="36"/>
      <c r="H108" s="36"/>
      <c r="I108" s="36"/>
      <c r="J108" s="36"/>
      <c r="K108" s="36"/>
      <c r="L108" s="17"/>
      <c r="M108" s="10"/>
    </row>
    <row r="109" spans="1:19" x14ac:dyDescent="0.3">
      <c r="B109" s="503" t="str">
        <f>IF(Intro!$G$20="English",O109,P109)</f>
        <v>Retournez le questionnaire rempli en utilisant l’une des options suivantes :</v>
      </c>
      <c r="C109" s="504"/>
      <c r="D109" s="504"/>
      <c r="E109" s="504"/>
      <c r="F109" s="504"/>
      <c r="G109" s="504"/>
      <c r="H109" s="504"/>
      <c r="I109" s="504"/>
      <c r="J109" s="504"/>
      <c r="K109" s="504"/>
      <c r="L109" s="505"/>
      <c r="M109" s="10"/>
      <c r="O109" s="10" t="s">
        <v>112</v>
      </c>
      <c r="P109" s="10" t="s">
        <v>180</v>
      </c>
    </row>
    <row r="110" spans="1:19" x14ac:dyDescent="0.3">
      <c r="B110" s="556" t="str">
        <f>IF($G$20="English",HYPERLINK("https://e-filing-depot-electronique.citt-tcce.gc.ca/submitNonRegisteredUser-eng.aspx","1. Secure E-filing service;"),IF($G$20="Français",HYPERLINK("https://e-filing-depot-electronique.citt-tcce.gc.ca/submitNonRegisteredUser-fra.aspx?","1. Service sécurisé de dépôt électronique;"),""))</f>
        <v>1. Service sécurisé de dépôt électronique;</v>
      </c>
      <c r="C110" s="557"/>
      <c r="D110" s="557"/>
      <c r="E110" s="557"/>
      <c r="F110" s="557"/>
      <c r="G110" s="557"/>
      <c r="H110" s="557"/>
      <c r="I110" s="557"/>
      <c r="J110" s="557"/>
      <c r="K110" s="557"/>
      <c r="L110" s="558"/>
      <c r="M110" s="10"/>
    </row>
    <row r="111" spans="1:19" x14ac:dyDescent="0.3">
      <c r="B111" s="578" t="str">
        <f>IF(Intro!$G$20="English",O111,P111)</f>
        <v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v>
      </c>
      <c r="C111" s="579"/>
      <c r="D111" s="579"/>
      <c r="E111" s="579"/>
      <c r="F111" s="579"/>
      <c r="G111" s="579"/>
      <c r="H111" s="579"/>
      <c r="I111" s="579"/>
      <c r="J111" s="579"/>
      <c r="K111" s="579"/>
      <c r="L111" s="580"/>
      <c r="M111" s="10"/>
      <c r="O111" s="10" t="s">
        <v>179</v>
      </c>
      <c r="P111" s="10" t="s">
        <v>181</v>
      </c>
    </row>
    <row r="112" spans="1:19" x14ac:dyDescent="0.3">
      <c r="B112" s="578"/>
      <c r="C112" s="579"/>
      <c r="D112" s="579"/>
      <c r="E112" s="579"/>
      <c r="F112" s="579"/>
      <c r="G112" s="579"/>
      <c r="H112" s="579"/>
      <c r="I112" s="579"/>
      <c r="J112" s="579"/>
      <c r="K112" s="579"/>
      <c r="L112" s="580"/>
      <c r="M112" s="10"/>
    </row>
    <row r="113" spans="1:19" x14ac:dyDescent="0.3">
      <c r="B113" s="500" t="str">
        <f>IF(Intro!$G$20="English",O113,P113)</f>
        <v>2. Par courriel à l'adresse tcce-citt@tribunal.gc.ca si vous acceptez les risques connexes et vous transmettez des renseignements qui sont ceux de votre entreprise seulement.</v>
      </c>
      <c r="C113" s="501"/>
      <c r="D113" s="501"/>
      <c r="E113" s="501"/>
      <c r="F113" s="501"/>
      <c r="G113" s="501"/>
      <c r="H113" s="501"/>
      <c r="I113" s="501"/>
      <c r="J113" s="501"/>
      <c r="K113" s="501"/>
      <c r="L113" s="502"/>
      <c r="M113" s="10"/>
      <c r="O113" s="10" t="s">
        <v>272</v>
      </c>
      <c r="P113" s="10" t="s">
        <v>273</v>
      </c>
    </row>
    <row r="114" spans="1:19" x14ac:dyDescent="0.3">
      <c r="B114" s="72"/>
      <c r="C114" s="69"/>
      <c r="D114" s="69"/>
      <c r="E114" s="69"/>
      <c r="F114" s="69"/>
      <c r="G114" s="69"/>
      <c r="H114" s="69"/>
      <c r="I114" s="69"/>
      <c r="J114" s="69"/>
      <c r="K114" s="69"/>
      <c r="L114" s="70"/>
      <c r="M114" s="10"/>
    </row>
    <row r="116" spans="1:19" s="2" customFormat="1" x14ac:dyDescent="0.3">
      <c r="A116" s="4"/>
      <c r="B116" s="509" t="s">
        <v>307</v>
      </c>
      <c r="C116" s="510" t="str">
        <f>UPPER(IF(Intro!$G$20="English",P116,Q116))</f>
        <v/>
      </c>
      <c r="D116" s="510" t="str">
        <f>UPPER(IF(Intro!$G$20="English",Q116,R116))</f>
        <v/>
      </c>
      <c r="E116" s="510" t="str">
        <f>UPPER(IF(Intro!$G$20="English",R116,S116))</f>
        <v/>
      </c>
      <c r="F116" s="510" t="str">
        <f>UPPER(IF(Intro!$G$20="English",S116,T116))</f>
        <v/>
      </c>
      <c r="G116" s="510"/>
      <c r="H116" s="510" t="str">
        <f>UPPER(IF(Intro!$G$20="English",T116,U116))</f>
        <v/>
      </c>
      <c r="I116" s="510" t="str">
        <f>UPPER(IF(Intro!$G$20="English",U116,V116))</f>
        <v/>
      </c>
      <c r="J116" s="510" t="str">
        <f>UPPER(IF(Intro!$G$20="English",V116,W116))</f>
        <v/>
      </c>
      <c r="K116" s="510" t="str">
        <f>UPPER(IF(Intro!$G$20="English",W116,X116))</f>
        <v/>
      </c>
      <c r="L116" s="511" t="str">
        <f>UPPER(IF(Intro!$G$20="English",X116,Y116))</f>
        <v/>
      </c>
      <c r="M116" s="6"/>
      <c r="N116" s="25"/>
      <c r="O116" s="9"/>
      <c r="P116" s="9"/>
      <c r="Q116" s="41"/>
      <c r="R116" s="41"/>
      <c r="S116" s="41"/>
    </row>
    <row r="117" spans="1:19" x14ac:dyDescent="0.3">
      <c r="B117" s="16"/>
      <c r="C117" s="35"/>
      <c r="D117" s="36"/>
      <c r="E117" s="36"/>
      <c r="F117" s="36"/>
      <c r="G117" s="36"/>
      <c r="H117" s="36"/>
      <c r="I117" s="36"/>
      <c r="J117" s="36"/>
      <c r="K117" s="36"/>
      <c r="L117" s="17"/>
      <c r="M117" s="10"/>
    </row>
    <row r="118" spans="1:19" x14ac:dyDescent="0.3">
      <c r="B118" s="503" t="str">
        <f>IF(Intro!$G$20="English",O118,P118)</f>
        <v xml:space="preserve">Toutes les questions relatives au présent questionnaire doivent être adressées à :
</v>
      </c>
      <c r="C118" s="504"/>
      <c r="D118" s="504"/>
      <c r="E118" s="504"/>
      <c r="F118" s="504"/>
      <c r="G118" s="504"/>
      <c r="H118" s="504"/>
      <c r="I118" s="504"/>
      <c r="J118" s="504"/>
      <c r="K118" s="504"/>
      <c r="L118" s="505"/>
      <c r="M118" s="10"/>
      <c r="O118" s="10" t="s">
        <v>201</v>
      </c>
      <c r="P118" s="10" t="s">
        <v>202</v>
      </c>
    </row>
    <row r="119" spans="1:19" x14ac:dyDescent="0.3">
      <c r="B119" s="79"/>
      <c r="C119" s="80"/>
      <c r="D119" s="80"/>
      <c r="E119" s="80"/>
      <c r="F119" s="80"/>
      <c r="G119" s="80"/>
      <c r="H119" s="80"/>
      <c r="I119" s="80"/>
      <c r="J119" s="80"/>
      <c r="K119" s="80"/>
      <c r="L119" s="81"/>
      <c r="M119" s="10"/>
    </row>
    <row r="120" spans="1:19" x14ac:dyDescent="0.3">
      <c r="B120" s="581" t="str">
        <f>Variables!B13</f>
        <v>Andrew Wigmore</v>
      </c>
      <c r="C120" s="582"/>
      <c r="D120" s="582"/>
      <c r="E120" s="582" t="str">
        <f>Variables!C13</f>
        <v>Andrew.Wigmore@tribunal.gc.ca</v>
      </c>
      <c r="F120" s="582"/>
      <c r="G120" s="582"/>
      <c r="H120" s="582"/>
      <c r="I120" s="582"/>
      <c r="J120" s="582" t="str">
        <f>Variables!D13</f>
        <v>613-558-9353</v>
      </c>
      <c r="K120" s="582"/>
      <c r="L120" s="583"/>
      <c r="M120" s="10"/>
      <c r="O120" s="18"/>
    </row>
    <row r="121" spans="1:19" x14ac:dyDescent="0.3">
      <c r="B121" s="581" t="str">
        <f>Variables!B14</f>
        <v>Joseph Long</v>
      </c>
      <c r="C121" s="582"/>
      <c r="D121" s="582"/>
      <c r="E121" s="582" t="str">
        <f>Variables!C14</f>
        <v>Joseph.Long@tribunal.gc.ca</v>
      </c>
      <c r="F121" s="582"/>
      <c r="G121" s="582"/>
      <c r="H121" s="582"/>
      <c r="I121" s="582"/>
      <c r="J121" s="582" t="str">
        <f>Variables!D14</f>
        <v>343-597-3847</v>
      </c>
      <c r="K121" s="582"/>
      <c r="L121" s="583"/>
      <c r="M121" s="10"/>
      <c r="O121" s="18"/>
    </row>
    <row r="122" spans="1:19" x14ac:dyDescent="0.3">
      <c r="B122" s="72"/>
      <c r="C122" s="69"/>
      <c r="D122" s="69"/>
      <c r="E122" s="69"/>
      <c r="F122" s="69"/>
      <c r="G122" s="69"/>
      <c r="H122" s="69"/>
      <c r="I122" s="69"/>
      <c r="J122" s="69"/>
      <c r="K122" s="69"/>
      <c r="L122" s="70"/>
      <c r="M122" s="10"/>
    </row>
  </sheetData>
  <sheetProtection algorithmName="SHA-512" hashValue="Anjla7MuJKECbNlDT5hBT4mjnE+eSXZoWnwa0RUHs9NMG8MqmA+QgcqFBVKNzXiL9HNEiDl1WQzd1IsKYgHUxQ==" saltValue="bIdipXiw05WkY5FxUpn5zQ==" spinCount="100000" sheet="1" objects="1" scenarios="1" selectLockedCells="1"/>
  <mergeCells count="61">
    <mergeCell ref="B20:F21"/>
    <mergeCell ref="H20:L21"/>
    <mergeCell ref="E95:L96"/>
    <mergeCell ref="E97:L98"/>
    <mergeCell ref="E99:L100"/>
    <mergeCell ref="B93:D94"/>
    <mergeCell ref="B95:D96"/>
    <mergeCell ref="B97:D98"/>
    <mergeCell ref="B99:D100"/>
    <mergeCell ref="B73:D74"/>
    <mergeCell ref="E69:L70"/>
    <mergeCell ref="E71:L72"/>
    <mergeCell ref="B43:L43"/>
    <mergeCell ref="E93:L94"/>
    <mergeCell ref="B89:L89"/>
    <mergeCell ref="B67:L67"/>
    <mergeCell ref="B121:D121"/>
    <mergeCell ref="E120:I120"/>
    <mergeCell ref="E121:I121"/>
    <mergeCell ref="J120:L120"/>
    <mergeCell ref="J121:L121"/>
    <mergeCell ref="B120:D120"/>
    <mergeCell ref="B118:L118"/>
    <mergeCell ref="B116:L116"/>
    <mergeCell ref="B107:L107"/>
    <mergeCell ref="B110:L110"/>
    <mergeCell ref="B61:L61"/>
    <mergeCell ref="B76:L76"/>
    <mergeCell ref="B91:L91"/>
    <mergeCell ref="E73:L74"/>
    <mergeCell ref="B77:D86"/>
    <mergeCell ref="E77:L86"/>
    <mergeCell ref="B63:L64"/>
    <mergeCell ref="B69:D70"/>
    <mergeCell ref="B71:D72"/>
    <mergeCell ref="B113:L113"/>
    <mergeCell ref="B111:L112"/>
    <mergeCell ref="E101:L102"/>
    <mergeCell ref="B4:L4"/>
    <mergeCell ref="B5:L5"/>
    <mergeCell ref="B8:L8"/>
    <mergeCell ref="B18:L18"/>
    <mergeCell ref="B6:L6"/>
    <mergeCell ref="B10:F15"/>
    <mergeCell ref="H10:L15"/>
    <mergeCell ref="O9:P16"/>
    <mergeCell ref="G20:G21"/>
    <mergeCell ref="B38:L38"/>
    <mergeCell ref="B109:L109"/>
    <mergeCell ref="B36:L36"/>
    <mergeCell ref="B55:L55"/>
    <mergeCell ref="B24:L24"/>
    <mergeCell ref="B26:L26"/>
    <mergeCell ref="B33:L33"/>
    <mergeCell ref="C28:K31"/>
    <mergeCell ref="D40:D41"/>
    <mergeCell ref="B40:C41"/>
    <mergeCell ref="E40:K41"/>
    <mergeCell ref="B45:L52"/>
    <mergeCell ref="D57:J58"/>
    <mergeCell ref="B101:D102"/>
  </mergeCells>
  <dataValidations count="2">
    <dataValidation type="list" allowBlank="1" showInputMessage="1" showErrorMessage="1" sqref="I104" xr:uid="{EA43E088-98E8-4631-9262-1DAFC17B3891}">
      <formula1>"X"</formula1>
    </dataValidation>
    <dataValidation type="list" allowBlank="1" showInputMessage="1" showErrorMessage="1" sqref="G20" xr:uid="{4AE6BBE5-7FC5-4DF0-963E-0A0A408B8D64}">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0" min="1" max="11"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99504F5-7240-4659-8ECF-F888B838DA02}">
          <x14:formula1>
            <xm:f>Variables!$D$56:$D$57</xm:f>
          </x14:formula1>
          <xm:sqref>D40:D41</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F99D9-4725-4949-8557-0FA11FA2BCA2}">
  <dimension ref="A1:AW147"/>
  <sheetViews>
    <sheetView zoomScale="87" workbookViewId="0">
      <selection activeCell="B58" sqref="B58:D59"/>
    </sheetView>
  </sheetViews>
  <sheetFormatPr defaultRowHeight="14.4" x14ac:dyDescent="0.3"/>
  <cols>
    <col min="3" max="3" width="11.5546875" customWidth="1"/>
    <col min="6" max="6" width="8.5546875" customWidth="1"/>
    <col min="7" max="7" width="8" customWidth="1"/>
    <col min="8" max="8" width="9.5546875" customWidth="1"/>
    <col min="9" max="9" width="8" customWidth="1"/>
    <col min="14" max="15" width="9.109375" customWidth="1"/>
    <col min="16" max="16" width="10.44140625" customWidth="1"/>
    <col min="18" max="18" width="10.5546875" customWidth="1"/>
    <col min="19" max="19" width="10.44140625" customWidth="1"/>
    <col min="20" max="20" width="9.5546875" bestFit="1" customWidth="1"/>
    <col min="21" max="21" width="10.109375" customWidth="1"/>
    <col min="22" max="22" width="10.5546875" customWidth="1"/>
    <col min="27" max="27" width="9.33203125" customWidth="1"/>
    <col min="31" max="31" width="9.44140625" customWidth="1"/>
    <col min="32" max="32" width="9.88671875" customWidth="1"/>
    <col min="34" max="34" width="10.44140625" customWidth="1"/>
    <col min="35" max="35" width="10.109375" customWidth="1"/>
  </cols>
  <sheetData>
    <row r="1" spans="2:49" x14ac:dyDescent="0.3">
      <c r="V1" s="324"/>
      <c r="W1" s="324"/>
      <c r="X1" s="324"/>
      <c r="Y1" s="324"/>
      <c r="Z1" s="324"/>
      <c r="AA1" s="324"/>
      <c r="AB1" s="324"/>
      <c r="AC1" s="324"/>
      <c r="AD1" s="324"/>
      <c r="AE1" s="324"/>
      <c r="AF1" s="324"/>
      <c r="AG1" s="324"/>
      <c r="AH1" s="324"/>
      <c r="AI1" s="324"/>
    </row>
    <row r="2" spans="2:49" x14ac:dyDescent="0.3">
      <c r="C2" s="488" t="s">
        <v>787</v>
      </c>
      <c r="V2" s="324"/>
      <c r="W2" s="324"/>
      <c r="X2" s="324"/>
      <c r="Y2" s="324"/>
      <c r="Z2" s="324"/>
      <c r="AA2" s="324"/>
      <c r="AB2" s="324"/>
      <c r="AC2" s="324"/>
      <c r="AD2" s="324"/>
      <c r="AE2" s="324"/>
      <c r="AF2" s="324"/>
      <c r="AG2" s="324"/>
      <c r="AH2" s="324"/>
      <c r="AI2" s="324"/>
    </row>
    <row r="3" spans="2:49" x14ac:dyDescent="0.3">
      <c r="B3" s="478"/>
      <c r="V3" s="324"/>
      <c r="W3" s="324"/>
      <c r="X3" s="324"/>
      <c r="Y3" s="324"/>
      <c r="Z3" s="324"/>
      <c r="AA3" s="324"/>
      <c r="AB3" s="324"/>
      <c r="AC3" s="324"/>
      <c r="AD3" s="324"/>
      <c r="AE3" s="324"/>
      <c r="AF3" s="324"/>
      <c r="AG3" s="324"/>
      <c r="AH3" s="324"/>
      <c r="AI3" s="324"/>
    </row>
    <row r="4" spans="2:49" x14ac:dyDescent="0.3">
      <c r="B4" s="839" t="s">
        <v>607</v>
      </c>
      <c r="C4" s="840"/>
      <c r="V4" s="324"/>
      <c r="W4" s="324"/>
      <c r="X4" s="324"/>
      <c r="Y4" s="324"/>
      <c r="Z4" s="324"/>
      <c r="AA4" s="324"/>
      <c r="AB4" s="324"/>
      <c r="AC4" s="324"/>
      <c r="AD4" s="324"/>
      <c r="AE4" s="324"/>
      <c r="AF4" s="324"/>
      <c r="AG4" s="324"/>
      <c r="AH4" s="324"/>
      <c r="AI4" s="324"/>
    </row>
    <row r="5" spans="2:49" ht="17.25" customHeight="1" x14ac:dyDescent="0.3">
      <c r="B5" s="337" t="s">
        <v>608</v>
      </c>
      <c r="C5" s="337" t="s">
        <v>609</v>
      </c>
      <c r="D5" s="337" t="s">
        <v>610</v>
      </c>
      <c r="E5" s="338" t="s">
        <v>611</v>
      </c>
      <c r="F5" s="338" t="s">
        <v>612</v>
      </c>
      <c r="G5" s="338" t="s">
        <v>613</v>
      </c>
      <c r="H5" s="339" t="s">
        <v>614</v>
      </c>
      <c r="I5" s="339" t="s">
        <v>646</v>
      </c>
      <c r="J5" s="338" t="s">
        <v>615</v>
      </c>
      <c r="K5" s="340" t="s">
        <v>616</v>
      </c>
      <c r="L5" s="340" t="s">
        <v>617</v>
      </c>
      <c r="M5" s="340" t="s">
        <v>618</v>
      </c>
      <c r="N5" s="340" t="s">
        <v>765</v>
      </c>
      <c r="O5" s="340" t="s">
        <v>773</v>
      </c>
      <c r="V5" s="324"/>
      <c r="W5" s="325"/>
      <c r="X5" s="325"/>
      <c r="Y5" s="325"/>
      <c r="Z5" s="326"/>
      <c r="AA5" s="326"/>
      <c r="AB5" s="326"/>
      <c r="AC5" s="327"/>
      <c r="AD5" s="327"/>
      <c r="AE5" s="326"/>
      <c r="AF5" s="328"/>
      <c r="AG5" s="328"/>
      <c r="AH5" s="328"/>
      <c r="AI5" s="324"/>
    </row>
    <row r="6" spans="2:49" x14ac:dyDescent="0.3">
      <c r="B6" s="329">
        <f>Intro!$E$69</f>
        <v>0</v>
      </c>
      <c r="C6" s="329" t="s">
        <v>619</v>
      </c>
      <c r="D6" s="329" t="s">
        <v>620</v>
      </c>
      <c r="E6" s="330" t="s">
        <v>621</v>
      </c>
      <c r="F6" s="330" t="s">
        <v>622</v>
      </c>
      <c r="G6" s="330"/>
      <c r="H6" s="331" t="str">
        <f>_xlfn.TEXTJOIN(", ", TRUE,IF(Public!$K$17="X","Retailer",""),IF(Public!$K$18="X","Distributor",""),IF(Public!$K$19="X","End User",""),IF(Public!$K$21="X","End User",""))</f>
        <v/>
      </c>
      <c r="I6" s="332" t="s">
        <v>564</v>
      </c>
      <c r="J6" s="360" t="s">
        <v>623</v>
      </c>
      <c r="K6" s="363" t="str">
        <f>Confirm!E36</f>
        <v>-</v>
      </c>
      <c r="L6" s="333" t="str">
        <f>Confirm!F36</f>
        <v>-</v>
      </c>
      <c r="M6" s="333" t="str">
        <f>Confirm!G36</f>
        <v>-</v>
      </c>
      <c r="N6" s="333" t="str">
        <f>Confirm!H36</f>
        <v>-</v>
      </c>
      <c r="O6" s="364" t="str">
        <f>Confirm!I36</f>
        <v>-</v>
      </c>
      <c r="V6" s="324"/>
      <c r="W6" s="329"/>
      <c r="X6" s="329"/>
      <c r="Y6" s="329"/>
      <c r="Z6" s="330"/>
      <c r="AA6" s="330"/>
      <c r="AB6" s="330"/>
      <c r="AC6" s="331"/>
      <c r="AD6" s="332"/>
      <c r="AE6" s="330"/>
      <c r="AF6" s="333"/>
      <c r="AG6" s="333"/>
      <c r="AH6" s="333"/>
      <c r="AI6" s="324"/>
    </row>
    <row r="7" spans="2:49" x14ac:dyDescent="0.3">
      <c r="B7" s="329">
        <f>Intro!$E$69</f>
        <v>0</v>
      </c>
      <c r="C7" s="334" t="str">
        <f>C6</f>
        <v>Importer   |  Importateurs</v>
      </c>
      <c r="D7" s="334" t="s">
        <v>620</v>
      </c>
      <c r="E7" s="335" t="s">
        <v>624</v>
      </c>
      <c r="F7" s="335" t="s">
        <v>625</v>
      </c>
      <c r="G7" s="335"/>
      <c r="H7" s="331" t="str">
        <f>_xlfn.TEXTJOIN(", ", TRUE,IF(Public!$K$17="X","Retailer",""),IF(Public!$K$18="X","Distributor",""),IF(Public!$K$19="X","End User",""),IF(Public!$K$21="X","End User",""))</f>
        <v/>
      </c>
      <c r="I7" s="332" t="s">
        <v>564</v>
      </c>
      <c r="J7" s="361" t="s">
        <v>623</v>
      </c>
      <c r="K7" s="365" t="str">
        <f>Confirm!E37</f>
        <v>-</v>
      </c>
      <c r="L7" s="336" t="str">
        <f>Confirm!F37</f>
        <v>-</v>
      </c>
      <c r="M7" s="336" t="str">
        <f>Confirm!G37</f>
        <v>-</v>
      </c>
      <c r="N7" s="336" t="str">
        <f>Confirm!H37</f>
        <v>-</v>
      </c>
      <c r="O7" s="366" t="str">
        <f>Confirm!I37</f>
        <v>-</v>
      </c>
      <c r="V7" s="324"/>
      <c r="W7" s="329"/>
      <c r="X7" s="334"/>
      <c r="Y7" s="334"/>
      <c r="Z7" s="335"/>
      <c r="AA7" s="335"/>
      <c r="AB7" s="335"/>
      <c r="AC7" s="334"/>
      <c r="AD7" s="332"/>
      <c r="AE7" s="335"/>
      <c r="AF7" s="336"/>
      <c r="AG7" s="336"/>
      <c r="AH7" s="336"/>
      <c r="AI7" s="324"/>
    </row>
    <row r="8" spans="2:49" x14ac:dyDescent="0.3">
      <c r="B8" s="329">
        <f>Intro!$E$69</f>
        <v>0</v>
      </c>
      <c r="C8" s="334" t="str">
        <f>C7</f>
        <v>Importer   |  Importateurs</v>
      </c>
      <c r="D8" s="334" t="s">
        <v>620</v>
      </c>
      <c r="E8" s="335" t="s">
        <v>626</v>
      </c>
      <c r="F8" s="335" t="s">
        <v>625</v>
      </c>
      <c r="G8" s="335" t="str">
        <f>Confirm!E39</f>
        <v>-</v>
      </c>
      <c r="H8" s="331" t="str">
        <f>_xlfn.TEXTJOIN(", ", TRUE,IF(Public!$K$17="X","Retailer",""),IF(Public!$K$18="X","Distributor",""),IF(Public!$K$19="X","End User",""),IF(Public!$K$21="X","End User",""))</f>
        <v/>
      </c>
      <c r="I8" s="332" t="s">
        <v>564</v>
      </c>
      <c r="J8" s="361" t="s">
        <v>623</v>
      </c>
      <c r="K8" s="365" t="str">
        <f>Confirm!E38</f>
        <v>-</v>
      </c>
      <c r="L8" s="336" t="str">
        <f>Confirm!F38</f>
        <v>-</v>
      </c>
      <c r="M8" s="336" t="str">
        <f>Confirm!G38</f>
        <v>-</v>
      </c>
      <c r="N8" s="336" t="str">
        <f>Confirm!H38</f>
        <v>-</v>
      </c>
      <c r="O8" s="366" t="str">
        <f>Confirm!I38</f>
        <v>-</v>
      </c>
      <c r="V8" s="324"/>
      <c r="W8" s="329"/>
      <c r="X8" s="334"/>
      <c r="Y8" s="334"/>
      <c r="Z8" s="335"/>
      <c r="AA8" s="335"/>
      <c r="AB8" s="335"/>
      <c r="AC8" s="334"/>
      <c r="AD8" s="332"/>
      <c r="AE8" s="335"/>
      <c r="AF8" s="336"/>
      <c r="AG8" s="336"/>
      <c r="AH8" s="336"/>
      <c r="AI8" s="324"/>
    </row>
    <row r="9" spans="2:49" x14ac:dyDescent="0.3">
      <c r="B9" s="329">
        <f>Intro!$E$69</f>
        <v>0</v>
      </c>
      <c r="C9" s="334" t="str">
        <f t="shared" ref="C9:C11" si="0">C8</f>
        <v>Importer   |  Importateurs</v>
      </c>
      <c r="D9" s="334" t="s">
        <v>627</v>
      </c>
      <c r="E9" s="335" t="s">
        <v>628</v>
      </c>
      <c r="F9" s="335" t="s">
        <v>623</v>
      </c>
      <c r="G9" s="335"/>
      <c r="H9" s="331" t="str">
        <f>_xlfn.TEXTJOIN(", ", TRUE,IF(Public!$K$17="X","Retailer",""),IF(Public!$K$18="X","Distributor",""),IF(Public!$K$19="X","End User",""),IF(Public!$K$21="X","End User",""))</f>
        <v/>
      </c>
      <c r="I9" s="332" t="s">
        <v>564</v>
      </c>
      <c r="J9" s="361" t="s">
        <v>767</v>
      </c>
      <c r="K9" s="365" t="str">
        <f>Confirm!E42</f>
        <v>-</v>
      </c>
      <c r="L9" s="336" t="str">
        <f>Confirm!F42</f>
        <v>-</v>
      </c>
      <c r="M9" s="336" t="str">
        <f>Confirm!G42</f>
        <v>-</v>
      </c>
      <c r="N9" s="336" t="str">
        <f>Confirm!H42</f>
        <v>-</v>
      </c>
      <c r="O9" s="366" t="str">
        <f>Confirm!I42</f>
        <v>-</v>
      </c>
      <c r="V9" s="324"/>
      <c r="W9" s="329"/>
      <c r="X9" s="334"/>
      <c r="Y9" s="334"/>
      <c r="Z9" s="335"/>
      <c r="AA9" s="335"/>
      <c r="AB9" s="335"/>
      <c r="AC9" s="334"/>
      <c r="AD9" s="332"/>
      <c r="AE9" s="335"/>
      <c r="AF9" s="336"/>
      <c r="AG9" s="336"/>
      <c r="AH9" s="336"/>
      <c r="AI9" s="324"/>
    </row>
    <row r="10" spans="2:49" x14ac:dyDescent="0.3">
      <c r="B10" s="329">
        <f>Intro!$E$69</f>
        <v>0</v>
      </c>
      <c r="C10" s="334" t="str">
        <f t="shared" si="0"/>
        <v>Importer   |  Importateurs</v>
      </c>
      <c r="D10" s="334" t="s">
        <v>627</v>
      </c>
      <c r="E10" s="335" t="s">
        <v>628</v>
      </c>
      <c r="F10" s="335" t="s">
        <v>623</v>
      </c>
      <c r="G10" s="335"/>
      <c r="H10" s="331" t="str">
        <f>_xlfn.TEXTJOIN(", ", TRUE,IF(Public!$K$17="X","Retailer",""),IF(Public!$K$18="X","Distributor",""),IF(Public!$K$19="X","End User",""),IF(Public!$K$21="X","End User",""))</f>
        <v/>
      </c>
      <c r="I10" s="332" t="s">
        <v>564</v>
      </c>
      <c r="J10" s="361" t="s">
        <v>766</v>
      </c>
      <c r="K10" s="365" t="str">
        <f>Confirm!E43</f>
        <v>-</v>
      </c>
      <c r="L10" s="336" t="str">
        <f>Confirm!F43</f>
        <v>-</v>
      </c>
      <c r="M10" s="336" t="str">
        <f>Confirm!G43</f>
        <v>-</v>
      </c>
      <c r="N10" s="336" t="str">
        <f>Confirm!H43</f>
        <v>-</v>
      </c>
      <c r="O10" s="366" t="str">
        <f>Confirm!I43</f>
        <v>-</v>
      </c>
      <c r="V10" s="324"/>
      <c r="W10" s="329"/>
      <c r="X10" s="334"/>
      <c r="Y10" s="334"/>
      <c r="Z10" s="335"/>
      <c r="AA10" s="335"/>
      <c r="AB10" s="335"/>
      <c r="AC10" s="334"/>
      <c r="AD10" s="332"/>
      <c r="AE10" s="335"/>
      <c r="AF10" s="336"/>
      <c r="AG10" s="336"/>
      <c r="AH10" s="336"/>
      <c r="AI10" s="324"/>
    </row>
    <row r="11" spans="2:49" x14ac:dyDescent="0.3">
      <c r="B11" s="329">
        <f>Intro!$E$69</f>
        <v>0</v>
      </c>
      <c r="C11" s="334" t="str">
        <f t="shared" si="0"/>
        <v>Importer   |  Importateurs</v>
      </c>
      <c r="D11" s="334" t="s">
        <v>629</v>
      </c>
      <c r="E11" s="335" t="s">
        <v>628</v>
      </c>
      <c r="F11" s="335" t="s">
        <v>623</v>
      </c>
      <c r="G11" s="335"/>
      <c r="H11" s="331" t="str">
        <f>_xlfn.TEXTJOIN(", ", TRUE,IF(Public!$K$17="X","Retailer",""),IF(Public!$K$18="X","Distributor",""),IF(Public!$K$19="X","End User",""),IF(Public!$K$21="X","End User",""))</f>
        <v/>
      </c>
      <c r="I11" s="332" t="s">
        <v>564</v>
      </c>
      <c r="J11" s="361" t="s">
        <v>623</v>
      </c>
      <c r="K11" s="365" t="str">
        <f>Confirm!E44</f>
        <v>-</v>
      </c>
      <c r="L11" s="336" t="str">
        <f>Confirm!F44</f>
        <v>-</v>
      </c>
      <c r="M11" s="336" t="str">
        <f>Confirm!G44</f>
        <v>-</v>
      </c>
      <c r="N11" s="336" t="str">
        <f>Confirm!H44</f>
        <v>-</v>
      </c>
      <c r="O11" s="366" t="str">
        <f>Confirm!I44</f>
        <v>-</v>
      </c>
      <c r="V11" s="324"/>
      <c r="W11" s="329"/>
      <c r="X11" s="334"/>
      <c r="Y11" s="334"/>
      <c r="Z11" s="335"/>
      <c r="AA11" s="335"/>
      <c r="AB11" s="335"/>
      <c r="AC11" s="334"/>
      <c r="AD11" s="332"/>
      <c r="AE11" s="335"/>
      <c r="AF11" s="336"/>
      <c r="AG11" s="336"/>
      <c r="AH11" s="336"/>
      <c r="AI11" s="324"/>
      <c r="AJ11" s="324"/>
      <c r="AK11" s="324"/>
      <c r="AL11" s="324"/>
      <c r="AM11" s="324"/>
      <c r="AN11" s="324"/>
      <c r="AO11" s="324"/>
      <c r="AP11" s="324"/>
      <c r="AQ11" s="324"/>
      <c r="AR11" s="324"/>
      <c r="AS11" s="324"/>
      <c r="AT11" s="324"/>
      <c r="AU11" s="324"/>
      <c r="AV11" s="324"/>
      <c r="AW11" s="324"/>
    </row>
    <row r="12" spans="2:49" x14ac:dyDescent="0.3">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row>
    <row r="13" spans="2:49" x14ac:dyDescent="0.3">
      <c r="B13" s="479"/>
      <c r="C13" s="479"/>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row>
    <row r="14" spans="2:49" x14ac:dyDescent="0.3">
      <c r="B14" s="823" t="s">
        <v>630</v>
      </c>
      <c r="C14" s="8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row>
    <row r="15" spans="2:49" ht="35.4" x14ac:dyDescent="0.3">
      <c r="B15" s="439" t="s">
        <v>631</v>
      </c>
      <c r="C15" s="440" t="s">
        <v>632</v>
      </c>
      <c r="D15" s="431" t="s">
        <v>633</v>
      </c>
      <c r="E15" s="431" t="s">
        <v>634</v>
      </c>
      <c r="F15" s="432" t="s">
        <v>635</v>
      </c>
      <c r="G15" s="432" t="s">
        <v>636</v>
      </c>
      <c r="H15" s="432" t="s">
        <v>637</v>
      </c>
      <c r="I15" s="431" t="s">
        <v>638</v>
      </c>
      <c r="J15" s="431" t="s">
        <v>639</v>
      </c>
      <c r="K15" s="433" t="s">
        <v>640</v>
      </c>
      <c r="L15" s="431" t="s">
        <v>641</v>
      </c>
      <c r="M15" s="434" t="s">
        <v>642</v>
      </c>
      <c r="N15" s="431" t="s">
        <v>643</v>
      </c>
      <c r="O15" s="431" t="s">
        <v>644</v>
      </c>
      <c r="P15" s="431" t="s">
        <v>645</v>
      </c>
      <c r="Q15" s="431" t="s">
        <v>646</v>
      </c>
      <c r="R15" s="435" t="s">
        <v>790</v>
      </c>
      <c r="S15" s="436" t="s">
        <v>791</v>
      </c>
      <c r="T15" s="436" t="s">
        <v>792</v>
      </c>
      <c r="U15" s="436" t="s">
        <v>769</v>
      </c>
      <c r="V15" s="436" t="s">
        <v>770</v>
      </c>
      <c r="W15" s="436" t="s">
        <v>647</v>
      </c>
      <c r="X15" s="437" t="s">
        <v>793</v>
      </c>
      <c r="Y15" s="437" t="s">
        <v>794</v>
      </c>
      <c r="Z15" s="437" t="s">
        <v>795</v>
      </c>
      <c r="AA15" s="437" t="s">
        <v>771</v>
      </c>
      <c r="AB15" s="438" t="s">
        <v>771</v>
      </c>
      <c r="AC15" s="341"/>
      <c r="AD15" s="342"/>
      <c r="AE15" s="342"/>
      <c r="AF15" s="342"/>
      <c r="AG15" s="341"/>
      <c r="AH15" s="341"/>
      <c r="AI15" s="343"/>
      <c r="AJ15" s="341"/>
      <c r="AK15" s="344"/>
      <c r="AL15" s="341"/>
      <c r="AM15" s="341"/>
      <c r="AN15" s="341"/>
      <c r="AO15" s="341"/>
      <c r="AP15" s="345"/>
      <c r="AQ15" s="345"/>
      <c r="AR15" s="345"/>
      <c r="AS15" s="345"/>
      <c r="AT15" s="346"/>
      <c r="AU15" s="346"/>
      <c r="AV15" s="346"/>
      <c r="AW15" s="324"/>
    </row>
    <row r="16" spans="2:49" s="302" customFormat="1" x14ac:dyDescent="0.3">
      <c r="B16" s="347">
        <f>Intro!$E$69</f>
        <v>0</v>
      </c>
      <c r="C16" s="347">
        <f>B16</f>
        <v>0</v>
      </c>
      <c r="D16" s="388" t="s">
        <v>648</v>
      </c>
      <c r="E16" s="493" t="str">
        <f>$H$6</f>
        <v/>
      </c>
      <c r="F16" s="347"/>
      <c r="G16" s="347"/>
      <c r="H16" s="347"/>
      <c r="I16" s="347" t="s">
        <v>649</v>
      </c>
      <c r="J16" s="347" t="s">
        <v>650</v>
      </c>
      <c r="K16" s="347" t="s">
        <v>651</v>
      </c>
      <c r="L16" s="347" t="s">
        <v>621</v>
      </c>
      <c r="M16" s="348"/>
      <c r="N16" s="347" t="s">
        <v>652</v>
      </c>
      <c r="O16" s="349" t="s">
        <v>653</v>
      </c>
      <c r="P16" s="350" t="s">
        <v>623</v>
      </c>
      <c r="Q16" s="480" t="s">
        <v>564</v>
      </c>
      <c r="R16" s="481">
        <f>'Imp-Exp1'!G27+'Imp-Exp2'!G27+'Imp-Exp3'!G27</f>
        <v>0</v>
      </c>
      <c r="S16" s="357">
        <f>'Imp-Exp1'!H27+'Imp-Exp2'!H27+'Imp-Exp3'!H27</f>
        <v>0</v>
      </c>
      <c r="T16" s="357">
        <f>'Imp-Exp1'!I27+'Imp-Exp2'!I27+'Imp-Exp3'!I27</f>
        <v>0</v>
      </c>
      <c r="U16" s="357">
        <f>'Imp-Exp1'!J27+'Imp-Exp2'!J27+'Imp-Exp3'!J27</f>
        <v>0</v>
      </c>
      <c r="V16" s="357">
        <f>'Imp-Exp1'!K27+'Imp-Exp2'!K27+'Imp-Exp3'!K27</f>
        <v>0</v>
      </c>
      <c r="W16" s="357"/>
      <c r="X16" s="357">
        <f>'Imp-Exp1'!G28+'Imp-Exp2'!G28+'Imp-Exp3'!G28/1000</f>
        <v>0</v>
      </c>
      <c r="Y16" s="357">
        <f>'Imp-Exp1'!H28+'Imp-Exp2'!H28+'Imp-Exp3'!H28/1000</f>
        <v>0</v>
      </c>
      <c r="Z16" s="357">
        <f>'Imp-Exp1'!I28+'Imp-Exp2'!I28+'Imp-Exp3'!I28/1000</f>
        <v>0</v>
      </c>
      <c r="AA16" s="357">
        <f>'Imp-Exp1'!J28+'Imp-Exp2'!J28+'Imp-Exp3'!J28/1000</f>
        <v>0</v>
      </c>
      <c r="AB16" s="357">
        <f>'Imp-Exp1'!K28+'Imp-Exp2'!K28+'Imp-Exp3'!K28/1000</f>
        <v>0</v>
      </c>
      <c r="AC16" s="347"/>
      <c r="AD16" s="347"/>
      <c r="AE16" s="347"/>
      <c r="AF16" s="347"/>
      <c r="AG16" s="347"/>
      <c r="AH16" s="347"/>
      <c r="AI16" s="347"/>
      <c r="AJ16" s="347"/>
      <c r="AK16" s="348"/>
      <c r="AL16" s="347"/>
      <c r="AM16" s="349"/>
      <c r="AN16" s="350"/>
      <c r="AO16" s="350"/>
      <c r="AP16" s="357"/>
      <c r="AQ16" s="357"/>
      <c r="AR16" s="357"/>
      <c r="AS16" s="357"/>
      <c r="AT16" s="357"/>
      <c r="AU16" s="357"/>
      <c r="AV16" s="357"/>
      <c r="AW16" s="357"/>
    </row>
    <row r="17" spans="2:49" x14ac:dyDescent="0.3">
      <c r="B17" s="351">
        <f>Intro!$E$69</f>
        <v>0</v>
      </c>
      <c r="C17" s="351">
        <f t="shared" ref="C17:C24" si="1">B17</f>
        <v>0</v>
      </c>
      <c r="D17" s="351" t="str">
        <f t="shared" ref="D17:E18" si="2">D16</f>
        <v>2 - Importer</v>
      </c>
      <c r="E17" s="351" t="str">
        <f t="shared" si="2"/>
        <v/>
      </c>
      <c r="F17" s="351"/>
      <c r="G17" s="351"/>
      <c r="H17" s="351"/>
      <c r="I17" s="351" t="s">
        <v>649</v>
      </c>
      <c r="J17" s="351" t="s">
        <v>650</v>
      </c>
      <c r="K17" s="351" t="s">
        <v>651</v>
      </c>
      <c r="L17" s="351" t="s">
        <v>621</v>
      </c>
      <c r="M17" s="352"/>
      <c r="N17" s="351" t="s">
        <v>652</v>
      </c>
      <c r="O17" s="353" t="s">
        <v>654</v>
      </c>
      <c r="P17" s="482" t="str">
        <f>J9</f>
        <v>End users  |  Utilisateurs finals</v>
      </c>
      <c r="Q17" s="480" t="s">
        <v>564</v>
      </c>
      <c r="R17" s="483">
        <f>'Imp-Exp1'!G31+'Imp-Exp2'!G31+'Imp-Exp3'!G31</f>
        <v>0</v>
      </c>
      <c r="S17" s="324">
        <f>'Imp-Exp1'!H31+'Imp-Exp2'!H31+'Imp-Exp3'!H31</f>
        <v>0</v>
      </c>
      <c r="T17" s="324">
        <f>'Imp-Exp1'!I31+'Imp-Exp2'!I31+'Imp-Exp3'!I31</f>
        <v>0</v>
      </c>
      <c r="U17" s="324">
        <f>'Imp-Exp1'!J31+'Imp-Exp2'!J31+'Imp-Exp3'!J31</f>
        <v>0</v>
      </c>
      <c r="V17" s="324">
        <f>'Imp-Exp1'!K31+'Imp-Exp2'!K31+'Imp-Exp3'!K31</f>
        <v>0</v>
      </c>
      <c r="W17" s="324"/>
      <c r="X17" s="324">
        <f>'Imp-Exp1'!G32+'Imp-Exp2'!G32+'Imp-Exp3'!G32/1000</f>
        <v>0</v>
      </c>
      <c r="Y17" s="324">
        <f>'Imp-Exp1'!H32+'Imp-Exp2'!H32+'Imp-Exp3'!H32/1000</f>
        <v>0</v>
      </c>
      <c r="Z17" s="324">
        <f>'Imp-Exp1'!I32+'Imp-Exp2'!I32+'Imp-Exp3'!I32/1000</f>
        <v>0</v>
      </c>
      <c r="AA17" s="324">
        <f>'Imp-Exp1'!J32+'Imp-Exp2'!J32+'Imp-Exp3'!J32/1000</f>
        <v>0</v>
      </c>
      <c r="AB17" s="324">
        <f>'Imp-Exp1'!K32+'Imp-Exp2'!K32+'Imp-Exp3'!K32/1000</f>
        <v>0</v>
      </c>
      <c r="AC17" s="351"/>
      <c r="AD17" s="351"/>
      <c r="AE17" s="351"/>
      <c r="AF17" s="351"/>
      <c r="AG17" s="351"/>
      <c r="AH17" s="351"/>
      <c r="AI17" s="351"/>
      <c r="AJ17" s="351"/>
      <c r="AK17" s="352"/>
      <c r="AL17" s="351"/>
      <c r="AM17" s="353"/>
      <c r="AN17" s="354"/>
      <c r="AO17" s="350"/>
      <c r="AP17" s="324"/>
      <c r="AQ17" s="324"/>
      <c r="AR17" s="324"/>
      <c r="AS17" s="324"/>
      <c r="AT17" s="324"/>
      <c r="AU17" s="324"/>
      <c r="AV17" s="324"/>
      <c r="AW17" s="324"/>
    </row>
    <row r="18" spans="2:49" ht="13.5" customHeight="1" x14ac:dyDescent="0.3">
      <c r="B18" s="351">
        <f>Intro!$E$69</f>
        <v>0</v>
      </c>
      <c r="C18" s="351">
        <f t="shared" si="1"/>
        <v>0</v>
      </c>
      <c r="D18" s="351" t="str">
        <f t="shared" si="2"/>
        <v>2 - Importer</v>
      </c>
      <c r="E18" s="351" t="str">
        <f>E17</f>
        <v/>
      </c>
      <c r="F18" s="351"/>
      <c r="G18" s="351"/>
      <c r="H18" s="351"/>
      <c r="I18" s="351" t="s">
        <v>649</v>
      </c>
      <c r="J18" s="351" t="s">
        <v>650</v>
      </c>
      <c r="K18" s="351" t="s">
        <v>651</v>
      </c>
      <c r="L18" s="351" t="s">
        <v>621</v>
      </c>
      <c r="M18" s="352"/>
      <c r="N18" s="351" t="s">
        <v>652</v>
      </c>
      <c r="O18" s="353" t="s">
        <v>654</v>
      </c>
      <c r="P18" s="482" t="str">
        <f>J10</f>
        <v>Others  |  Autres</v>
      </c>
      <c r="Q18" s="480" t="s">
        <v>564</v>
      </c>
      <c r="R18" s="483">
        <f>'Imp-Exp1'!G34+'Imp-Exp2'!G34+'Imp-Exp3'!G34</f>
        <v>0</v>
      </c>
      <c r="S18" s="324">
        <f>'Imp-Exp1'!H34+'Imp-Exp2'!H34+'Imp-Exp3'!H34</f>
        <v>0</v>
      </c>
      <c r="T18" s="324">
        <f>'Imp-Exp1'!I34+'Imp-Exp2'!I34+'Imp-Exp3'!I34</f>
        <v>0</v>
      </c>
      <c r="U18" s="324">
        <f>'Imp-Exp1'!J34+'Imp-Exp2'!J34+'Imp-Exp3'!J34</f>
        <v>0</v>
      </c>
      <c r="V18" s="324">
        <f>'Imp-Exp1'!K34+'Imp-Exp2'!K34+'Imp-Exp3'!K34</f>
        <v>0</v>
      </c>
      <c r="W18" s="324"/>
      <c r="X18" s="324">
        <f>'Imp-Exp1'!G35+'Imp-Exp2'!G35+'Imp-Exp3'!G35/1000</f>
        <v>0</v>
      </c>
      <c r="Y18" s="324">
        <f>'Imp-Exp1'!H35+'Imp-Exp2'!H35+'Imp-Exp3'!H35/1000</f>
        <v>0</v>
      </c>
      <c r="Z18" s="324">
        <f>'Imp-Exp1'!I35+'Imp-Exp2'!I35+'Imp-Exp3'!I35/1000</f>
        <v>0</v>
      </c>
      <c r="AA18" s="324">
        <f>'Imp-Exp1'!J35+'Imp-Exp2'!J35+'Imp-Exp3'!J35/1000</f>
        <v>0</v>
      </c>
      <c r="AB18" s="324">
        <f>'Imp-Exp1'!K35+'Imp-Exp2'!K35+'Imp-Exp3'!K35/1000</f>
        <v>0</v>
      </c>
      <c r="AC18" s="351"/>
      <c r="AD18" s="351"/>
      <c r="AE18" s="351"/>
      <c r="AF18" s="351"/>
      <c r="AG18" s="351"/>
      <c r="AH18" s="351"/>
      <c r="AI18" s="351"/>
      <c r="AJ18" s="351"/>
      <c r="AK18" s="352"/>
      <c r="AL18" s="351"/>
      <c r="AM18" s="353"/>
      <c r="AN18" s="354"/>
      <c r="AO18" s="350"/>
      <c r="AP18" s="324"/>
      <c r="AQ18" s="324"/>
      <c r="AR18" s="324"/>
      <c r="AS18" s="324"/>
      <c r="AT18" s="324"/>
      <c r="AU18" s="324"/>
      <c r="AV18" s="324"/>
      <c r="AW18" s="324"/>
    </row>
    <row r="19" spans="2:49" s="302" customFormat="1" x14ac:dyDescent="0.3">
      <c r="B19" s="347">
        <f>Intro!$E$69</f>
        <v>0</v>
      </c>
      <c r="C19" s="347">
        <f t="shared" si="1"/>
        <v>0</v>
      </c>
      <c r="D19" s="388" t="s">
        <v>648</v>
      </c>
      <c r="E19" s="347" t="str">
        <f>E16</f>
        <v/>
      </c>
      <c r="F19" s="347"/>
      <c r="G19" s="347"/>
      <c r="H19" s="347"/>
      <c r="I19" s="347" t="s">
        <v>655</v>
      </c>
      <c r="J19" s="347" t="s">
        <v>656</v>
      </c>
      <c r="K19" s="347" t="s">
        <v>657</v>
      </c>
      <c r="L19" s="347" t="s">
        <v>658</v>
      </c>
      <c r="M19" s="348"/>
      <c r="N19" s="347" t="s">
        <v>659</v>
      </c>
      <c r="O19" s="349" t="s">
        <v>653</v>
      </c>
      <c r="P19" s="350" t="s">
        <v>623</v>
      </c>
      <c r="Q19" s="480" t="s">
        <v>564</v>
      </c>
      <c r="R19" s="481">
        <f>'Imp-US'!G27</f>
        <v>0</v>
      </c>
      <c r="S19" s="357">
        <f>'Imp-US'!H27</f>
        <v>0</v>
      </c>
      <c r="T19" s="357">
        <f>'Imp-US'!I27</f>
        <v>0</v>
      </c>
      <c r="U19" s="357">
        <f>'Imp-US'!J27</f>
        <v>0</v>
      </c>
      <c r="V19" s="357">
        <f>'Imp-US'!K27</f>
        <v>0</v>
      </c>
      <c r="W19" s="357"/>
      <c r="X19" s="357">
        <f>'Imp-US'!G28/1000</f>
        <v>0</v>
      </c>
      <c r="Y19" s="357">
        <f>'Imp-US'!H28/1000</f>
        <v>0</v>
      </c>
      <c r="Z19" s="357">
        <f>'Imp-US'!I28/1000</f>
        <v>0</v>
      </c>
      <c r="AA19" s="357">
        <f>'Imp-US'!J28/1000</f>
        <v>0</v>
      </c>
      <c r="AB19" s="357">
        <f>'Imp-US'!K28/1000</f>
        <v>0</v>
      </c>
      <c r="AC19" s="347"/>
      <c r="AD19" s="347"/>
      <c r="AE19" s="347"/>
      <c r="AF19" s="347"/>
      <c r="AG19" s="347"/>
      <c r="AH19" s="347"/>
      <c r="AI19" s="347"/>
      <c r="AJ19" s="347"/>
      <c r="AK19" s="348"/>
      <c r="AL19" s="347"/>
      <c r="AM19" s="349"/>
      <c r="AN19" s="350"/>
      <c r="AO19" s="350"/>
      <c r="AP19" s="357"/>
      <c r="AQ19" s="357"/>
      <c r="AR19" s="357"/>
      <c r="AS19" s="357"/>
      <c r="AT19" s="357"/>
      <c r="AU19" s="357"/>
      <c r="AV19" s="357"/>
      <c r="AW19" s="357"/>
    </row>
    <row r="20" spans="2:49" x14ac:dyDescent="0.3">
      <c r="B20" s="351">
        <f>Intro!$E$69</f>
        <v>0</v>
      </c>
      <c r="C20" s="351">
        <f t="shared" si="1"/>
        <v>0</v>
      </c>
      <c r="D20" s="351" t="str">
        <f t="shared" ref="D20:E20" si="3">D19</f>
        <v>2 - Importer</v>
      </c>
      <c r="E20" s="351" t="str">
        <f t="shared" si="3"/>
        <v/>
      </c>
      <c r="F20" s="351"/>
      <c r="G20" s="351"/>
      <c r="H20" s="351"/>
      <c r="I20" s="351" t="s">
        <v>655</v>
      </c>
      <c r="J20" s="351" t="s">
        <v>656</v>
      </c>
      <c r="K20" s="351" t="s">
        <v>657</v>
      </c>
      <c r="L20" s="351" t="s">
        <v>658</v>
      </c>
      <c r="M20" s="352"/>
      <c r="N20" s="351" t="s">
        <v>659</v>
      </c>
      <c r="O20" s="353" t="s">
        <v>654</v>
      </c>
      <c r="P20" s="482" t="str">
        <f>P17</f>
        <v>End users  |  Utilisateurs finals</v>
      </c>
      <c r="Q20" s="480" t="s">
        <v>564</v>
      </c>
      <c r="R20" s="483">
        <f>'Imp-US'!G31</f>
        <v>0</v>
      </c>
      <c r="S20" s="324">
        <f>'Imp-US'!H31</f>
        <v>0</v>
      </c>
      <c r="T20" s="324">
        <f>'Imp-US'!I31</f>
        <v>0</v>
      </c>
      <c r="U20" s="324">
        <f>'Imp-US'!J31</f>
        <v>0</v>
      </c>
      <c r="V20" s="324">
        <f>'Imp-US'!K31</f>
        <v>0</v>
      </c>
      <c r="W20" s="324"/>
      <c r="X20" s="324">
        <f>'Imp-US'!G32/1000</f>
        <v>0</v>
      </c>
      <c r="Y20" s="324">
        <f>'Imp-US'!H32/1000</f>
        <v>0</v>
      </c>
      <c r="Z20" s="324">
        <f>'Imp-US'!I32/1000</f>
        <v>0</v>
      </c>
      <c r="AA20" s="324">
        <f>'Imp-US'!J32/1000</f>
        <v>0</v>
      </c>
      <c r="AB20" s="324">
        <f>'Imp-US'!K32/1000</f>
        <v>0</v>
      </c>
      <c r="AC20" s="351"/>
      <c r="AD20" s="351"/>
      <c r="AE20" s="351"/>
      <c r="AF20" s="351"/>
      <c r="AG20" s="351"/>
      <c r="AH20" s="351"/>
      <c r="AI20" s="351"/>
      <c r="AJ20" s="351"/>
      <c r="AK20" s="352"/>
      <c r="AL20" s="351"/>
      <c r="AM20" s="353"/>
      <c r="AN20" s="354"/>
      <c r="AO20" s="350"/>
      <c r="AP20" s="324"/>
      <c r="AQ20" s="324"/>
      <c r="AR20" s="324"/>
      <c r="AS20" s="324"/>
      <c r="AT20" s="324"/>
      <c r="AU20" s="324"/>
      <c r="AV20" s="324"/>
      <c r="AW20" s="324"/>
    </row>
    <row r="21" spans="2:49" x14ac:dyDescent="0.3">
      <c r="B21" s="351">
        <f>Intro!$E$69</f>
        <v>0</v>
      </c>
      <c r="C21" s="351">
        <f t="shared" si="1"/>
        <v>0</v>
      </c>
      <c r="D21" s="351" t="str">
        <f>D20</f>
        <v>2 - Importer</v>
      </c>
      <c r="E21" s="351" t="str">
        <f>E20</f>
        <v/>
      </c>
      <c r="F21" s="351"/>
      <c r="G21" s="351"/>
      <c r="H21" s="351"/>
      <c r="I21" s="351" t="s">
        <v>655</v>
      </c>
      <c r="J21" s="351" t="s">
        <v>656</v>
      </c>
      <c r="K21" s="351" t="s">
        <v>657</v>
      </c>
      <c r="L21" s="351" t="s">
        <v>658</v>
      </c>
      <c r="M21" s="352"/>
      <c r="N21" s="351" t="s">
        <v>659</v>
      </c>
      <c r="O21" s="353" t="s">
        <v>654</v>
      </c>
      <c r="P21" s="482" t="str">
        <f>P18</f>
        <v>Others  |  Autres</v>
      </c>
      <c r="Q21" s="480" t="s">
        <v>564</v>
      </c>
      <c r="R21" s="483">
        <f>'Imp-US'!G34</f>
        <v>0</v>
      </c>
      <c r="S21" s="324">
        <f>'Imp-US'!H34</f>
        <v>0</v>
      </c>
      <c r="T21" s="324">
        <f>'Imp-US'!I34</f>
        <v>0</v>
      </c>
      <c r="U21" s="324">
        <f>'Imp-US'!J34</f>
        <v>0</v>
      </c>
      <c r="V21" s="324">
        <f>'Imp-US'!K34</f>
        <v>0</v>
      </c>
      <c r="W21" s="324"/>
      <c r="X21" s="324">
        <f>'Imp-US'!G35/1000</f>
        <v>0</v>
      </c>
      <c r="Y21" s="324">
        <f>'Imp-US'!H35/1000</f>
        <v>0</v>
      </c>
      <c r="Z21" s="324">
        <f>'Imp-US'!I35/1000</f>
        <v>0</v>
      </c>
      <c r="AA21" s="324">
        <f>'Imp-US'!J35/1000</f>
        <v>0</v>
      </c>
      <c r="AB21" s="324">
        <f>'Imp-US'!K35/1000</f>
        <v>0</v>
      </c>
      <c r="AC21" s="351"/>
      <c r="AD21" s="351"/>
      <c r="AE21" s="351"/>
      <c r="AF21" s="351"/>
      <c r="AG21" s="351"/>
      <c r="AH21" s="351"/>
      <c r="AI21" s="351"/>
      <c r="AJ21" s="351"/>
      <c r="AK21" s="352"/>
      <c r="AL21" s="351"/>
      <c r="AM21" s="353"/>
      <c r="AN21" s="354"/>
      <c r="AO21" s="350"/>
      <c r="AP21" s="324"/>
      <c r="AQ21" s="324"/>
      <c r="AR21" s="324"/>
      <c r="AS21" s="324"/>
      <c r="AT21" s="324"/>
      <c r="AU21" s="324"/>
      <c r="AV21" s="324"/>
      <c r="AW21" s="324"/>
    </row>
    <row r="22" spans="2:49" s="302" customFormat="1" x14ac:dyDescent="0.3">
      <c r="B22" s="347">
        <f>Intro!$E$69</f>
        <v>0</v>
      </c>
      <c r="C22" s="347">
        <f t="shared" si="1"/>
        <v>0</v>
      </c>
      <c r="D22" s="347" t="s">
        <v>648</v>
      </c>
      <c r="E22" s="347" t="str">
        <f>E16</f>
        <v/>
      </c>
      <c r="F22" s="347"/>
      <c r="G22" s="347"/>
      <c r="H22" s="347"/>
      <c r="I22" s="347" t="s">
        <v>768</v>
      </c>
      <c r="J22" s="347" t="s">
        <v>656</v>
      </c>
      <c r="K22" s="347" t="s">
        <v>657</v>
      </c>
      <c r="L22" s="355" t="s">
        <v>626</v>
      </c>
      <c r="M22" s="356">
        <f>'Imp-Other-Autre'!D23</f>
        <v>0</v>
      </c>
      <c r="N22" s="347" t="s">
        <v>659</v>
      </c>
      <c r="O22" s="349" t="s">
        <v>653</v>
      </c>
      <c r="P22" s="347" t="s">
        <v>623</v>
      </c>
      <c r="Q22" s="480" t="s">
        <v>564</v>
      </c>
      <c r="R22" s="481">
        <f>'Imp-Other-Autre'!G27</f>
        <v>0</v>
      </c>
      <c r="S22" s="357">
        <f>'Imp-Other-Autre'!H27</f>
        <v>0</v>
      </c>
      <c r="T22" s="357">
        <f>'Imp-Other-Autre'!I27</f>
        <v>0</v>
      </c>
      <c r="U22" s="357">
        <f>'Imp-Other-Autre'!J27</f>
        <v>0</v>
      </c>
      <c r="V22" s="357">
        <f>'Imp-Other-Autre'!K27</f>
        <v>0</v>
      </c>
      <c r="W22" s="357"/>
      <c r="X22" s="357">
        <f>'Imp-Other-Autre'!G28/1000</f>
        <v>0</v>
      </c>
      <c r="Y22" s="357">
        <f>'Imp-Other-Autre'!H28/1000</f>
        <v>0</v>
      </c>
      <c r="Z22" s="357">
        <f>'Imp-Other-Autre'!I28/1000</f>
        <v>0</v>
      </c>
      <c r="AA22" s="357">
        <f>'Imp-Other-Autre'!J28/1000</f>
        <v>0</v>
      </c>
      <c r="AB22" s="357">
        <f>'Imp-Other-Autre'!K28/1000</f>
        <v>0</v>
      </c>
      <c r="AC22" s="347"/>
      <c r="AD22" s="347"/>
      <c r="AE22" s="347"/>
      <c r="AF22" s="347"/>
      <c r="AG22" s="347"/>
      <c r="AH22" s="347"/>
      <c r="AI22" s="347"/>
      <c r="AJ22" s="355"/>
      <c r="AK22" s="356"/>
      <c r="AL22" s="347"/>
      <c r="AM22" s="349"/>
      <c r="AN22" s="347"/>
      <c r="AO22" s="350"/>
      <c r="AP22" s="357"/>
      <c r="AQ22" s="357"/>
      <c r="AR22" s="357"/>
      <c r="AS22" s="357"/>
      <c r="AT22" s="357"/>
      <c r="AU22" s="357"/>
      <c r="AV22" s="357"/>
      <c r="AW22" s="357"/>
    </row>
    <row r="23" spans="2:49" x14ac:dyDescent="0.3">
      <c r="B23" s="351">
        <f>Intro!$E$69</f>
        <v>0</v>
      </c>
      <c r="C23" s="351">
        <f t="shared" si="1"/>
        <v>0</v>
      </c>
      <c r="D23" s="351" t="str">
        <f t="shared" ref="D23:E24" si="4">D22</f>
        <v>2 - Importer</v>
      </c>
      <c r="E23" s="351" t="str">
        <f t="shared" si="4"/>
        <v/>
      </c>
      <c r="F23" s="351"/>
      <c r="G23" s="351"/>
      <c r="H23" s="351"/>
      <c r="I23" s="351" t="s">
        <v>768</v>
      </c>
      <c r="J23" s="351" t="s">
        <v>656</v>
      </c>
      <c r="K23" s="351" t="s">
        <v>657</v>
      </c>
      <c r="L23" s="358" t="s">
        <v>626</v>
      </c>
      <c r="M23" s="359">
        <f>'Imp-Other-Autre'!D23</f>
        <v>0</v>
      </c>
      <c r="N23" s="351" t="s">
        <v>659</v>
      </c>
      <c r="O23" s="353" t="s">
        <v>654</v>
      </c>
      <c r="P23" s="484" t="str">
        <f>P17</f>
        <v>End users  |  Utilisateurs finals</v>
      </c>
      <c r="Q23" s="480" t="s">
        <v>564</v>
      </c>
      <c r="R23" s="483">
        <f>'Imp-Other-Autre'!G31</f>
        <v>0</v>
      </c>
      <c r="S23" s="324">
        <f>'Imp-Other-Autre'!H31</f>
        <v>0</v>
      </c>
      <c r="T23" s="324">
        <f>'Imp-Other-Autre'!I31</f>
        <v>0</v>
      </c>
      <c r="U23" s="324">
        <f>'Imp-Other-Autre'!J31</f>
        <v>0</v>
      </c>
      <c r="V23" s="324">
        <f>'Imp-Other-Autre'!K31</f>
        <v>0</v>
      </c>
      <c r="W23" s="324"/>
      <c r="X23" s="324">
        <f>'Imp-Other-Autre'!G32/1000</f>
        <v>0</v>
      </c>
      <c r="Y23" s="324">
        <f>'Imp-Other-Autre'!H32/1000</f>
        <v>0</v>
      </c>
      <c r="Z23" s="324">
        <f>'Imp-Other-Autre'!I32/1000</f>
        <v>0</v>
      </c>
      <c r="AA23" s="324">
        <f>'Imp-Other-Autre'!J32/1000</f>
        <v>0</v>
      </c>
      <c r="AB23" s="324">
        <f>'Imp-Other-Autre'!K32/1000</f>
        <v>0</v>
      </c>
      <c r="AC23" s="351"/>
      <c r="AD23" s="351"/>
      <c r="AE23" s="351"/>
      <c r="AF23" s="351"/>
      <c r="AG23" s="351"/>
      <c r="AH23" s="351"/>
      <c r="AI23" s="351"/>
      <c r="AJ23" s="358"/>
      <c r="AK23" s="359"/>
      <c r="AL23" s="351"/>
      <c r="AM23" s="353"/>
      <c r="AN23" s="351"/>
      <c r="AO23" s="350"/>
      <c r="AP23" s="324"/>
      <c r="AQ23" s="324"/>
      <c r="AR23" s="324"/>
      <c r="AS23" s="324"/>
      <c r="AT23" s="324"/>
      <c r="AU23" s="324"/>
      <c r="AV23" s="324"/>
      <c r="AW23" s="324"/>
    </row>
    <row r="24" spans="2:49" x14ac:dyDescent="0.3">
      <c r="B24" s="351">
        <f>Intro!$E$69</f>
        <v>0</v>
      </c>
      <c r="C24" s="351">
        <f t="shared" si="1"/>
        <v>0</v>
      </c>
      <c r="D24" s="351" t="str">
        <f t="shared" si="4"/>
        <v>2 - Importer</v>
      </c>
      <c r="E24" s="351" t="str">
        <f>E23</f>
        <v/>
      </c>
      <c r="F24" s="351"/>
      <c r="G24" s="351"/>
      <c r="H24" s="351"/>
      <c r="I24" s="351" t="s">
        <v>768</v>
      </c>
      <c r="J24" s="351" t="s">
        <v>656</v>
      </c>
      <c r="K24" s="351" t="s">
        <v>657</v>
      </c>
      <c r="L24" s="358" t="s">
        <v>626</v>
      </c>
      <c r="M24" s="359">
        <f>'Imp-Other-Autre'!D23</f>
        <v>0</v>
      </c>
      <c r="N24" s="351" t="s">
        <v>659</v>
      </c>
      <c r="O24" s="353" t="s">
        <v>654</v>
      </c>
      <c r="P24" s="484" t="str">
        <f>P18</f>
        <v>Others  |  Autres</v>
      </c>
      <c r="Q24" s="480" t="s">
        <v>564</v>
      </c>
      <c r="R24" s="483">
        <f>'Imp-Other-Autre'!G34</f>
        <v>0</v>
      </c>
      <c r="S24" s="324">
        <f>'Imp-Other-Autre'!H34</f>
        <v>0</v>
      </c>
      <c r="T24" s="324">
        <f>'Imp-Other-Autre'!I34</f>
        <v>0</v>
      </c>
      <c r="U24" s="324">
        <f>'Imp-Other-Autre'!J34</f>
        <v>0</v>
      </c>
      <c r="V24" s="324">
        <f>'Imp-Other-Autre'!K34</f>
        <v>0</v>
      </c>
      <c r="W24" s="324"/>
      <c r="X24" s="324">
        <f>'Imp-Other-Autre'!G35/1000</f>
        <v>0</v>
      </c>
      <c r="Y24" s="324">
        <f>'Imp-Other-Autre'!H35/1000</f>
        <v>0</v>
      </c>
      <c r="Z24" s="324">
        <f>'Imp-Other-Autre'!I35/1000</f>
        <v>0</v>
      </c>
      <c r="AA24" s="324">
        <f>'Imp-Other-Autre'!J35/1000</f>
        <v>0</v>
      </c>
      <c r="AB24" s="324">
        <f>'Imp-Other-Autre'!K35/1000</f>
        <v>0</v>
      </c>
      <c r="AC24" s="351"/>
      <c r="AD24" s="351"/>
      <c r="AE24" s="351"/>
      <c r="AF24" s="351"/>
      <c r="AG24" s="351"/>
      <c r="AH24" s="351"/>
      <c r="AI24" s="351"/>
      <c r="AJ24" s="358"/>
      <c r="AK24" s="359"/>
      <c r="AL24" s="351"/>
      <c r="AM24" s="353"/>
      <c r="AN24" s="351"/>
      <c r="AO24" s="350"/>
      <c r="AP24" s="324"/>
      <c r="AQ24" s="324"/>
      <c r="AR24" s="324"/>
      <c r="AS24" s="324"/>
      <c r="AT24" s="324"/>
      <c r="AU24" s="324"/>
      <c r="AV24" s="324"/>
      <c r="AW24" s="324"/>
    </row>
    <row r="25" spans="2:49" x14ac:dyDescent="0.3">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row>
    <row r="26" spans="2:49" x14ac:dyDescent="0.3">
      <c r="B26" s="479"/>
      <c r="C26" s="479"/>
    </row>
    <row r="27" spans="2:49" x14ac:dyDescent="0.3">
      <c r="B27" s="823" t="s">
        <v>660</v>
      </c>
      <c r="C27" s="824"/>
      <c r="Z27">
        <v>1000</v>
      </c>
    </row>
    <row r="28" spans="2:49" ht="46.5" customHeight="1" x14ac:dyDescent="0.3">
      <c r="B28" s="489" t="s">
        <v>631</v>
      </c>
      <c r="C28" s="401" t="s">
        <v>661</v>
      </c>
      <c r="D28" s="428" t="s">
        <v>633</v>
      </c>
      <c r="E28" s="428" t="s">
        <v>634</v>
      </c>
      <c r="F28" s="429" t="s">
        <v>662</v>
      </c>
      <c r="G28" s="429" t="s">
        <v>636</v>
      </c>
      <c r="H28" s="429" t="s">
        <v>637</v>
      </c>
      <c r="I28" s="428" t="s">
        <v>638</v>
      </c>
      <c r="J28" s="428" t="s">
        <v>639</v>
      </c>
      <c r="K28" s="430" t="s">
        <v>640</v>
      </c>
      <c r="L28" s="428" t="s">
        <v>641</v>
      </c>
      <c r="M28" s="428" t="s">
        <v>642</v>
      </c>
      <c r="N28" s="428" t="s">
        <v>643</v>
      </c>
      <c r="O28" s="428" t="s">
        <v>663</v>
      </c>
      <c r="P28" s="428" t="s">
        <v>664</v>
      </c>
      <c r="Q28" s="428" t="s">
        <v>644</v>
      </c>
      <c r="R28" s="425" t="s">
        <v>665</v>
      </c>
      <c r="S28" s="425" t="s">
        <v>666</v>
      </c>
      <c r="T28" s="425" t="s">
        <v>667</v>
      </c>
      <c r="U28" s="425" t="s">
        <v>668</v>
      </c>
      <c r="V28" s="425" t="s">
        <v>669</v>
      </c>
      <c r="W28" s="425" t="s">
        <v>670</v>
      </c>
      <c r="X28" s="425" t="s">
        <v>671</v>
      </c>
      <c r="Y28" s="425" t="s">
        <v>772</v>
      </c>
      <c r="Z28" s="425" t="s">
        <v>672</v>
      </c>
      <c r="AA28" s="425" t="s">
        <v>673</v>
      </c>
      <c r="AB28" s="425" t="s">
        <v>674</v>
      </c>
      <c r="AC28" s="425" t="s">
        <v>675</v>
      </c>
      <c r="AD28" s="425" t="s">
        <v>676</v>
      </c>
      <c r="AE28" s="425" t="s">
        <v>677</v>
      </c>
      <c r="AF28" s="425" t="s">
        <v>678</v>
      </c>
      <c r="AG28" s="425" t="s">
        <v>772</v>
      </c>
    </row>
    <row r="29" spans="2:49" s="302" customFormat="1" x14ac:dyDescent="0.3">
      <c r="B29" s="387">
        <f>$B$16</f>
        <v>0</v>
      </c>
      <c r="C29" s="387">
        <f>$B$16</f>
        <v>0</v>
      </c>
      <c r="D29" s="387" t="s">
        <v>648</v>
      </c>
      <c r="E29" s="387" t="str">
        <f>$E$16</f>
        <v/>
      </c>
      <c r="F29" s="388"/>
      <c r="G29" s="388"/>
      <c r="H29" s="388"/>
      <c r="I29" s="387" t="s">
        <v>649</v>
      </c>
      <c r="J29" s="387" t="s">
        <v>650</v>
      </c>
      <c r="K29" s="387" t="s">
        <v>651</v>
      </c>
      <c r="L29" s="387" t="s">
        <v>621</v>
      </c>
      <c r="M29" s="387" t="s">
        <v>623</v>
      </c>
      <c r="N29" s="387" t="s">
        <v>652</v>
      </c>
      <c r="O29" s="387" t="str">
        <f>'Imp-Exp1'!B141</f>
        <v>Billes SAG - 5.0" (125mm) avec une tolérance de 5%</v>
      </c>
      <c r="P29" s="387" t="s">
        <v>679</v>
      </c>
      <c r="Q29" s="387" t="s">
        <v>653</v>
      </c>
      <c r="R29" s="399">
        <f>'Imp-Exp1'!E143</f>
        <v>0</v>
      </c>
      <c r="S29" s="389">
        <f>'Imp-Exp1'!F143</f>
        <v>0</v>
      </c>
      <c r="T29" s="389">
        <f>'Imp-Exp1'!G143</f>
        <v>0</v>
      </c>
      <c r="U29" s="389">
        <f>'Imp-Exp1'!H143</f>
        <v>0</v>
      </c>
      <c r="V29" s="389">
        <f>'Imp-Exp1'!I143</f>
        <v>0</v>
      </c>
      <c r="W29" s="389">
        <f>'Imp-Exp1'!J143</f>
        <v>0</v>
      </c>
      <c r="X29" s="389">
        <f>'Imp-Exp1'!K143</f>
        <v>0</v>
      </c>
      <c r="Y29" s="389">
        <f>'Imp-Exp1'!L143</f>
        <v>0</v>
      </c>
      <c r="Z29" s="397">
        <f>'Imp-Exp1'!E144/$Z$27</f>
        <v>0</v>
      </c>
      <c r="AA29" s="389">
        <f>'Imp-Exp1'!F144/$Z$27</f>
        <v>0</v>
      </c>
      <c r="AB29" s="389">
        <f>'Imp-Exp1'!G144/$Z$27</f>
        <v>0</v>
      </c>
      <c r="AC29" s="389">
        <f>'Imp-Exp1'!H144/$Z$27</f>
        <v>0</v>
      </c>
      <c r="AD29" s="389">
        <f>'Imp-Exp1'!I144/$Z$27</f>
        <v>0</v>
      </c>
      <c r="AE29" s="389">
        <f>'Imp-Exp1'!J144/$Z$27</f>
        <v>0</v>
      </c>
      <c r="AF29" s="389">
        <f>'Imp-Exp1'!K144/$Z$27</f>
        <v>0</v>
      </c>
      <c r="AG29" s="395">
        <f>'Imp-Exp1'!L144/$Z$27</f>
        <v>0</v>
      </c>
    </row>
    <row r="30" spans="2:49" x14ac:dyDescent="0.3">
      <c r="B30" s="387">
        <f t="shared" ref="B30:C56" si="5">$B$16</f>
        <v>0</v>
      </c>
      <c r="C30" s="387">
        <f t="shared" si="5"/>
        <v>0</v>
      </c>
      <c r="D30" s="390" t="s">
        <v>648</v>
      </c>
      <c r="E30" s="387" t="str">
        <f t="shared" ref="E30:E78" si="6">$E$16</f>
        <v/>
      </c>
      <c r="F30" s="391"/>
      <c r="G30" s="391"/>
      <c r="H30" s="391"/>
      <c r="I30" s="390" t="s">
        <v>649</v>
      </c>
      <c r="J30" s="390" t="s">
        <v>650</v>
      </c>
      <c r="K30" s="390" t="s">
        <v>651</v>
      </c>
      <c r="L30" s="390" t="s">
        <v>621</v>
      </c>
      <c r="M30" s="390" t="s">
        <v>623</v>
      </c>
      <c r="N30" s="390" t="s">
        <v>652</v>
      </c>
      <c r="O30" s="390" t="str">
        <f>'Imp-Exp1'!B146</f>
        <v>Billes SAG - 5.25" (133mm) avec une tolérance de 5%</v>
      </c>
      <c r="P30" s="390" t="s">
        <v>680</v>
      </c>
      <c r="Q30" s="390" t="s">
        <v>653</v>
      </c>
      <c r="R30" s="400">
        <f>'Imp-Exp1'!E148</f>
        <v>0</v>
      </c>
      <c r="S30" s="392">
        <f>'Imp-Exp1'!F148</f>
        <v>0</v>
      </c>
      <c r="T30" s="392">
        <f>'Imp-Exp1'!G148</f>
        <v>0</v>
      </c>
      <c r="U30" s="392">
        <f>'Imp-Exp1'!H148</f>
        <v>0</v>
      </c>
      <c r="V30" s="392">
        <f>'Imp-Exp1'!I148</f>
        <v>0</v>
      </c>
      <c r="W30" s="392">
        <f>'Imp-Exp1'!J148</f>
        <v>0</v>
      </c>
      <c r="X30" s="392">
        <f>'Imp-Exp1'!K148</f>
        <v>0</v>
      </c>
      <c r="Y30" s="392">
        <f>'Imp-Exp1'!L148</f>
        <v>0</v>
      </c>
      <c r="Z30" s="398">
        <f>'Imp-Exp1'!E149/$Z$27</f>
        <v>0</v>
      </c>
      <c r="AA30" s="392">
        <f>'Imp-Exp1'!F149/$Z$27</f>
        <v>0</v>
      </c>
      <c r="AB30" s="392">
        <f>'Imp-Exp1'!G149/$Z$27</f>
        <v>0</v>
      </c>
      <c r="AC30" s="392">
        <f>'Imp-Exp1'!H149/$Z$27</f>
        <v>0</v>
      </c>
      <c r="AD30" s="392">
        <f>'Imp-Exp1'!I149/$Z$27</f>
        <v>0</v>
      </c>
      <c r="AE30" s="392">
        <f>'Imp-Exp1'!J149/$Z$27</f>
        <v>0</v>
      </c>
      <c r="AF30" s="392">
        <f>'Imp-Exp1'!K149/$Z$27</f>
        <v>0</v>
      </c>
      <c r="AG30" s="396">
        <f>'Imp-Exp1'!L149/$Z$27</f>
        <v>0</v>
      </c>
    </row>
    <row r="31" spans="2:49" x14ac:dyDescent="0.3">
      <c r="B31" s="387">
        <f t="shared" si="5"/>
        <v>0</v>
      </c>
      <c r="C31" s="387">
        <f t="shared" si="5"/>
        <v>0</v>
      </c>
      <c r="D31" s="390" t="s">
        <v>648</v>
      </c>
      <c r="E31" s="387" t="str">
        <f t="shared" si="6"/>
        <v/>
      </c>
      <c r="F31" s="391"/>
      <c r="G31" s="391"/>
      <c r="H31" s="391"/>
      <c r="I31" s="390" t="s">
        <v>649</v>
      </c>
      <c r="J31" s="390" t="s">
        <v>650</v>
      </c>
      <c r="K31" s="390" t="s">
        <v>651</v>
      </c>
      <c r="L31" s="390" t="s">
        <v>621</v>
      </c>
      <c r="M31" s="390" t="s">
        <v>623</v>
      </c>
      <c r="N31" s="390" t="s">
        <v>652</v>
      </c>
      <c r="O31" s="390" t="str">
        <f>'Imp-Exp1'!B151</f>
        <v>Billes de taille moyenne - 2.5" (65mm) avec une tolérance de 5%</v>
      </c>
      <c r="P31" s="390" t="s">
        <v>681</v>
      </c>
      <c r="Q31" s="390" t="s">
        <v>653</v>
      </c>
      <c r="R31" s="400">
        <f>'Imp-Exp1'!E153</f>
        <v>0</v>
      </c>
      <c r="S31" s="392">
        <f>'Imp-Exp1'!F153</f>
        <v>0</v>
      </c>
      <c r="T31" s="392">
        <f>'Imp-Exp1'!G153</f>
        <v>0</v>
      </c>
      <c r="U31" s="392">
        <f>'Imp-Exp1'!H153</f>
        <v>0</v>
      </c>
      <c r="V31" s="392">
        <f>'Imp-Exp1'!I153</f>
        <v>0</v>
      </c>
      <c r="W31" s="392">
        <f>'Imp-Exp1'!J153</f>
        <v>0</v>
      </c>
      <c r="X31" s="392">
        <f>'Imp-Exp1'!K153</f>
        <v>0</v>
      </c>
      <c r="Y31" s="392">
        <f>'Imp-Exp1'!L153</f>
        <v>0</v>
      </c>
      <c r="Z31" s="398">
        <f>'Imp-Exp1'!E154/$Z$27</f>
        <v>0</v>
      </c>
      <c r="AA31" s="392">
        <f>'Imp-Exp1'!F154/$Z$27</f>
        <v>0</v>
      </c>
      <c r="AB31" s="392">
        <f>'Imp-Exp1'!G154/$Z$27</f>
        <v>0</v>
      </c>
      <c r="AC31" s="392">
        <f>'Imp-Exp1'!H154/$Z$27</f>
        <v>0</v>
      </c>
      <c r="AD31" s="392">
        <f>'Imp-Exp1'!I154/$Z$27</f>
        <v>0</v>
      </c>
      <c r="AE31" s="392">
        <f>'Imp-Exp1'!J154/$Z$27</f>
        <v>0</v>
      </c>
      <c r="AF31" s="392">
        <f>'Imp-Exp1'!K154/$Z$27</f>
        <v>0</v>
      </c>
      <c r="AG31" s="396">
        <f>'Imp-Exp1'!L154/$Z$27</f>
        <v>0</v>
      </c>
    </row>
    <row r="32" spans="2:49" x14ac:dyDescent="0.3">
      <c r="B32" s="387">
        <f t="shared" si="5"/>
        <v>0</v>
      </c>
      <c r="C32" s="387">
        <f t="shared" si="5"/>
        <v>0</v>
      </c>
      <c r="D32" s="390" t="s">
        <v>648</v>
      </c>
      <c r="E32" s="387" t="str">
        <f t="shared" si="6"/>
        <v/>
      </c>
      <c r="F32" s="391"/>
      <c r="G32" s="391"/>
      <c r="H32" s="391"/>
      <c r="I32" s="390" t="s">
        <v>649</v>
      </c>
      <c r="J32" s="390" t="s">
        <v>650</v>
      </c>
      <c r="K32" s="390" t="s">
        <v>651</v>
      </c>
      <c r="L32" s="390" t="s">
        <v>621</v>
      </c>
      <c r="M32" s="390" t="s">
        <v>623</v>
      </c>
      <c r="N32" s="390" t="s">
        <v>652</v>
      </c>
      <c r="O32" s="390" t="str">
        <f>'Imp-Exp1'!B156</f>
        <v>Billes de taille moyenne - 3.5" (94mm) avec une tolérance de 5%</v>
      </c>
      <c r="P32" s="390" t="s">
        <v>682</v>
      </c>
      <c r="Q32" s="390" t="s">
        <v>653</v>
      </c>
      <c r="R32" s="400">
        <f>'Imp-Exp1'!E158</f>
        <v>0</v>
      </c>
      <c r="S32" s="392">
        <f>'Imp-Exp1'!F158</f>
        <v>0</v>
      </c>
      <c r="T32" s="392">
        <f>'Imp-Exp1'!G158</f>
        <v>0</v>
      </c>
      <c r="U32" s="392">
        <f>'Imp-Exp1'!H158</f>
        <v>0</v>
      </c>
      <c r="V32" s="392">
        <f>'Imp-Exp1'!I158</f>
        <v>0</v>
      </c>
      <c r="W32" s="392">
        <f>'Imp-Exp1'!J158</f>
        <v>0</v>
      </c>
      <c r="X32" s="392">
        <f>'Imp-Exp1'!K158</f>
        <v>0</v>
      </c>
      <c r="Y32" s="392">
        <f>'Imp-Exp1'!L158</f>
        <v>0</v>
      </c>
      <c r="Z32" s="398">
        <f>'Imp-Exp1'!E159/$Z$27</f>
        <v>0</v>
      </c>
      <c r="AA32" s="392">
        <f>'Imp-Exp1'!F159/$Z$27</f>
        <v>0</v>
      </c>
      <c r="AB32" s="392">
        <f>'Imp-Exp1'!G159/$Z$27</f>
        <v>0</v>
      </c>
      <c r="AC32" s="392">
        <f>'Imp-Exp1'!H159/$Z$27</f>
        <v>0</v>
      </c>
      <c r="AD32" s="392">
        <f>'Imp-Exp1'!I159/$Z$27</f>
        <v>0</v>
      </c>
      <c r="AE32" s="392">
        <f>'Imp-Exp1'!J159/$Z$27</f>
        <v>0</v>
      </c>
      <c r="AF32" s="392">
        <f>'Imp-Exp1'!K159/$Z$27</f>
        <v>0</v>
      </c>
      <c r="AG32" s="396">
        <f>'Imp-Exp1'!L159/$Z$27</f>
        <v>0</v>
      </c>
    </row>
    <row r="33" spans="2:33" x14ac:dyDescent="0.3">
      <c r="B33" s="387">
        <f t="shared" si="5"/>
        <v>0</v>
      </c>
      <c r="C33" s="387">
        <f t="shared" si="5"/>
        <v>0</v>
      </c>
      <c r="D33" s="390" t="s">
        <v>648</v>
      </c>
      <c r="E33" s="387" t="str">
        <f t="shared" si="6"/>
        <v/>
      </c>
      <c r="F33" s="391"/>
      <c r="G33" s="391"/>
      <c r="H33" s="391"/>
      <c r="I33" s="390" t="s">
        <v>649</v>
      </c>
      <c r="J33" s="390" t="s">
        <v>650</v>
      </c>
      <c r="K33" s="390" t="s">
        <v>651</v>
      </c>
      <c r="L33" s="390" t="s">
        <v>621</v>
      </c>
      <c r="M33" s="390" t="s">
        <v>623</v>
      </c>
      <c r="N33" s="390" t="s">
        <v>652</v>
      </c>
      <c r="O33" s="390" t="str">
        <f>'Imp-Exp1'!B161</f>
        <v>Billes de rebroyeur - 1.0" (25mm) avec une tolérance de 5%</v>
      </c>
      <c r="P33" s="390" t="s">
        <v>683</v>
      </c>
      <c r="Q33" s="390" t="s">
        <v>653</v>
      </c>
      <c r="R33" s="400">
        <f>'Imp-Exp1'!E163</f>
        <v>0</v>
      </c>
      <c r="S33" s="392">
        <f>'Imp-Exp1'!F163</f>
        <v>0</v>
      </c>
      <c r="T33" s="392">
        <f>'Imp-Exp1'!G163</f>
        <v>0</v>
      </c>
      <c r="U33" s="392">
        <f>'Imp-Exp1'!H163</f>
        <v>0</v>
      </c>
      <c r="V33" s="392">
        <f>'Imp-Exp1'!I163</f>
        <v>0</v>
      </c>
      <c r="W33" s="392">
        <f>'Imp-Exp1'!J163</f>
        <v>0</v>
      </c>
      <c r="X33" s="392">
        <f>'Imp-Exp1'!K163</f>
        <v>0</v>
      </c>
      <c r="Y33" s="392">
        <f>'Imp-Exp1'!L163</f>
        <v>0</v>
      </c>
      <c r="Z33" s="398">
        <f>'Imp-Exp1'!E164/$Z$27</f>
        <v>0</v>
      </c>
      <c r="AA33" s="392">
        <f>'Imp-Exp1'!F164/$Z$27</f>
        <v>0</v>
      </c>
      <c r="AB33" s="392">
        <f>'Imp-Exp1'!G164/$Z$27</f>
        <v>0</v>
      </c>
      <c r="AC33" s="392">
        <f>'Imp-Exp1'!H164/$Z$27</f>
        <v>0</v>
      </c>
      <c r="AD33" s="392">
        <f>'Imp-Exp1'!I164/$Z$27</f>
        <v>0</v>
      </c>
      <c r="AE33" s="392">
        <f>'Imp-Exp1'!J164/$Z$27</f>
        <v>0</v>
      </c>
      <c r="AF33" s="392">
        <f>'Imp-Exp1'!K164/$Z$27</f>
        <v>0</v>
      </c>
      <c r="AG33" s="396">
        <f>'Imp-Exp1'!L164/$Z$27</f>
        <v>0</v>
      </c>
    </row>
    <row r="34" spans="2:33" s="302" customFormat="1" x14ac:dyDescent="0.3">
      <c r="B34" s="387">
        <f t="shared" si="5"/>
        <v>0</v>
      </c>
      <c r="C34" s="387">
        <f t="shared" si="5"/>
        <v>0</v>
      </c>
      <c r="D34" s="387" t="s">
        <v>648</v>
      </c>
      <c r="E34" s="387" t="str">
        <f t="shared" si="6"/>
        <v/>
      </c>
      <c r="F34" s="388"/>
      <c r="G34" s="388"/>
      <c r="H34" s="388"/>
      <c r="I34" s="387" t="s">
        <v>649</v>
      </c>
      <c r="J34" s="387" t="s">
        <v>650</v>
      </c>
      <c r="K34" s="387" t="s">
        <v>651</v>
      </c>
      <c r="L34" s="387" t="s">
        <v>621</v>
      </c>
      <c r="M34" s="387" t="s">
        <v>623</v>
      </c>
      <c r="N34" s="387" t="s">
        <v>652</v>
      </c>
      <c r="O34" s="387" t="s">
        <v>593</v>
      </c>
      <c r="P34" s="387" t="s">
        <v>679</v>
      </c>
      <c r="Q34" s="387" t="s">
        <v>654</v>
      </c>
      <c r="R34" s="399">
        <f>'Imp-Exp1'!E204</f>
        <v>0</v>
      </c>
      <c r="S34" s="389">
        <f>'Imp-Exp1'!F204</f>
        <v>0</v>
      </c>
      <c r="T34" s="389">
        <f>'Imp-Exp1'!G204</f>
        <v>0</v>
      </c>
      <c r="U34" s="389">
        <f>'Imp-Exp1'!H204</f>
        <v>0</v>
      </c>
      <c r="V34" s="389">
        <f>'Imp-Exp1'!I204</f>
        <v>0</v>
      </c>
      <c r="W34" s="389">
        <f>'Imp-Exp1'!J204</f>
        <v>0</v>
      </c>
      <c r="X34" s="389">
        <f>'Imp-Exp1'!K204</f>
        <v>0</v>
      </c>
      <c r="Y34" s="389">
        <f>'Imp-Exp1'!L204</f>
        <v>0</v>
      </c>
      <c r="Z34" s="397">
        <f>'Imp-Exp1'!E205/$Z$27</f>
        <v>0</v>
      </c>
      <c r="AA34" s="389">
        <f>'Imp-Exp1'!F205/$Z$27</f>
        <v>0</v>
      </c>
      <c r="AB34" s="389">
        <f>'Imp-Exp1'!G205/$Z$27</f>
        <v>0</v>
      </c>
      <c r="AC34" s="389">
        <f>'Imp-Exp1'!H205/$Z$27</f>
        <v>0</v>
      </c>
      <c r="AD34" s="389">
        <f>'Imp-Exp1'!I205/$Z$27</f>
        <v>0</v>
      </c>
      <c r="AE34" s="389">
        <f>'Imp-Exp1'!J205/$Z$27</f>
        <v>0</v>
      </c>
      <c r="AF34" s="389">
        <f>'Imp-Exp1'!K205/$Z$27</f>
        <v>0</v>
      </c>
      <c r="AG34" s="395">
        <f>'Imp-Exp1'!L205/$Z$27</f>
        <v>0</v>
      </c>
    </row>
    <row r="35" spans="2:33" x14ac:dyDescent="0.3">
      <c r="B35" s="387">
        <f t="shared" si="5"/>
        <v>0</v>
      </c>
      <c r="C35" s="387">
        <f t="shared" si="5"/>
        <v>0</v>
      </c>
      <c r="D35" s="390" t="s">
        <v>648</v>
      </c>
      <c r="E35" s="387" t="str">
        <f t="shared" si="6"/>
        <v/>
      </c>
      <c r="F35" s="391"/>
      <c r="G35" s="391"/>
      <c r="H35" s="391"/>
      <c r="I35" s="390" t="s">
        <v>649</v>
      </c>
      <c r="J35" s="390" t="s">
        <v>650</v>
      </c>
      <c r="K35" s="390" t="s">
        <v>651</v>
      </c>
      <c r="L35" s="390" t="s">
        <v>621</v>
      </c>
      <c r="M35" s="390" t="s">
        <v>623</v>
      </c>
      <c r="N35" s="390" t="s">
        <v>652</v>
      </c>
      <c r="O35" s="390" t="s">
        <v>595</v>
      </c>
      <c r="P35" s="390" t="s">
        <v>680</v>
      </c>
      <c r="Q35" s="390" t="s">
        <v>654</v>
      </c>
      <c r="R35" s="400">
        <f>'Imp-Exp1'!E209</f>
        <v>0</v>
      </c>
      <c r="S35" s="392">
        <f>'Imp-Exp1'!F209</f>
        <v>0</v>
      </c>
      <c r="T35" s="392">
        <f>'Imp-Exp1'!G209</f>
        <v>0</v>
      </c>
      <c r="U35" s="392">
        <f>'Imp-Exp1'!H209</f>
        <v>0</v>
      </c>
      <c r="V35" s="392">
        <f>'Imp-Exp1'!I209</f>
        <v>0</v>
      </c>
      <c r="W35" s="392">
        <f>'Imp-Exp1'!J209</f>
        <v>0</v>
      </c>
      <c r="X35" s="392">
        <f>'Imp-Exp1'!K209</f>
        <v>0</v>
      </c>
      <c r="Y35" s="392">
        <f>'Imp-Exp1'!L209</f>
        <v>0</v>
      </c>
      <c r="Z35" s="398">
        <f>'Imp-Exp1'!E210/$Z$27</f>
        <v>0</v>
      </c>
      <c r="AA35" s="392">
        <f>'Imp-Exp1'!F210/$Z$27</f>
        <v>0</v>
      </c>
      <c r="AB35" s="392">
        <f>'Imp-Exp1'!G210/$Z$27</f>
        <v>0</v>
      </c>
      <c r="AC35" s="392">
        <f>'Imp-Exp1'!H210/$Z$27</f>
        <v>0</v>
      </c>
      <c r="AD35" s="392">
        <f>'Imp-Exp1'!I210/$Z$27</f>
        <v>0</v>
      </c>
      <c r="AE35" s="392">
        <f>'Imp-Exp1'!J210/$Z$27</f>
        <v>0</v>
      </c>
      <c r="AF35" s="392">
        <f>'Imp-Exp1'!K210/$Z$27</f>
        <v>0</v>
      </c>
      <c r="AG35" s="396">
        <f>'Imp-Exp1'!L210/$Z$27</f>
        <v>0</v>
      </c>
    </row>
    <row r="36" spans="2:33" x14ac:dyDescent="0.3">
      <c r="B36" s="387">
        <f t="shared" si="5"/>
        <v>0</v>
      </c>
      <c r="C36" s="387">
        <f t="shared" si="5"/>
        <v>0</v>
      </c>
      <c r="D36" s="390" t="s">
        <v>648</v>
      </c>
      <c r="E36" s="387" t="str">
        <f t="shared" si="6"/>
        <v/>
      </c>
      <c r="F36" s="391"/>
      <c r="G36" s="391"/>
      <c r="H36" s="391"/>
      <c r="I36" s="390" t="s">
        <v>649</v>
      </c>
      <c r="J36" s="390" t="s">
        <v>650</v>
      </c>
      <c r="K36" s="390" t="s">
        <v>651</v>
      </c>
      <c r="L36" s="390" t="s">
        <v>621</v>
      </c>
      <c r="M36" s="390" t="s">
        <v>623</v>
      </c>
      <c r="N36" s="390" t="s">
        <v>652</v>
      </c>
      <c r="O36" s="390" t="s">
        <v>597</v>
      </c>
      <c r="P36" s="390" t="s">
        <v>681</v>
      </c>
      <c r="Q36" s="390" t="s">
        <v>654</v>
      </c>
      <c r="R36" s="400">
        <f>'Imp-Exp1'!E214</f>
        <v>0</v>
      </c>
      <c r="S36" s="392">
        <f>'Imp-Exp1'!F214</f>
        <v>0</v>
      </c>
      <c r="T36" s="392">
        <f>'Imp-Exp1'!G214</f>
        <v>0</v>
      </c>
      <c r="U36" s="392">
        <f>'Imp-Exp1'!H214</f>
        <v>0</v>
      </c>
      <c r="V36" s="392">
        <f>'Imp-Exp1'!I214</f>
        <v>0</v>
      </c>
      <c r="W36" s="392">
        <f>'Imp-Exp1'!J214</f>
        <v>0</v>
      </c>
      <c r="X36" s="392">
        <f>'Imp-Exp1'!K214</f>
        <v>0</v>
      </c>
      <c r="Y36" s="392">
        <f>'Imp-Exp1'!L214</f>
        <v>0</v>
      </c>
      <c r="Z36" s="398">
        <f>'Imp-Exp1'!E215/$Z$27</f>
        <v>0</v>
      </c>
      <c r="AA36" s="392">
        <f>'Imp-Exp1'!F215/$Z$27</f>
        <v>0</v>
      </c>
      <c r="AB36" s="392">
        <f>'Imp-Exp1'!G215/$Z$27</f>
        <v>0</v>
      </c>
      <c r="AC36" s="392">
        <f>'Imp-Exp1'!H215/$Z$27</f>
        <v>0</v>
      </c>
      <c r="AD36" s="392">
        <f>'Imp-Exp1'!I215/$Z$27</f>
        <v>0</v>
      </c>
      <c r="AE36" s="392">
        <f>'Imp-Exp1'!J215/$Z$27</f>
        <v>0</v>
      </c>
      <c r="AF36" s="392">
        <f>'Imp-Exp1'!K215/$Z$27</f>
        <v>0</v>
      </c>
      <c r="AG36" s="396">
        <f>'Imp-Exp1'!L215/$Z$27</f>
        <v>0</v>
      </c>
    </row>
    <row r="37" spans="2:33" x14ac:dyDescent="0.3">
      <c r="B37" s="387">
        <f t="shared" si="5"/>
        <v>0</v>
      </c>
      <c r="C37" s="387">
        <f t="shared" si="5"/>
        <v>0</v>
      </c>
      <c r="D37" s="390" t="s">
        <v>648</v>
      </c>
      <c r="E37" s="387" t="str">
        <f t="shared" si="6"/>
        <v/>
      </c>
      <c r="F37" s="391"/>
      <c r="G37" s="391"/>
      <c r="H37" s="391"/>
      <c r="I37" s="390" t="s">
        <v>649</v>
      </c>
      <c r="J37" s="390" t="s">
        <v>650</v>
      </c>
      <c r="K37" s="390" t="s">
        <v>651</v>
      </c>
      <c r="L37" s="390" t="s">
        <v>621</v>
      </c>
      <c r="M37" s="390" t="s">
        <v>623</v>
      </c>
      <c r="N37" s="390" t="s">
        <v>652</v>
      </c>
      <c r="O37" s="390" t="s">
        <v>599</v>
      </c>
      <c r="P37" s="390" t="s">
        <v>682</v>
      </c>
      <c r="Q37" s="390" t="s">
        <v>654</v>
      </c>
      <c r="R37" s="400">
        <f>'Imp-Exp1'!E219</f>
        <v>0</v>
      </c>
      <c r="S37" s="392">
        <f>'Imp-Exp1'!F219</f>
        <v>0</v>
      </c>
      <c r="T37" s="392">
        <f>'Imp-Exp1'!G219</f>
        <v>0</v>
      </c>
      <c r="U37" s="392">
        <f>'Imp-Exp1'!H219</f>
        <v>0</v>
      </c>
      <c r="V37" s="392">
        <f>'Imp-Exp1'!I219</f>
        <v>0</v>
      </c>
      <c r="W37" s="392">
        <f>'Imp-Exp1'!J219</f>
        <v>0</v>
      </c>
      <c r="X37" s="392">
        <f>'Imp-Exp1'!K219</f>
        <v>0</v>
      </c>
      <c r="Y37" s="392">
        <f>'Imp-Exp1'!L219</f>
        <v>0</v>
      </c>
      <c r="Z37" s="398">
        <f>'Imp-Exp1'!E220/$Z$27</f>
        <v>0</v>
      </c>
      <c r="AA37" s="392">
        <f>'Imp-Exp1'!F220/$Z$27</f>
        <v>0</v>
      </c>
      <c r="AB37" s="392">
        <f>'Imp-Exp1'!G220/$Z$27</f>
        <v>0</v>
      </c>
      <c r="AC37" s="392">
        <f>'Imp-Exp1'!H220/$Z$27</f>
        <v>0</v>
      </c>
      <c r="AD37" s="392">
        <f>'Imp-Exp1'!I220/$Z$27</f>
        <v>0</v>
      </c>
      <c r="AE37" s="392">
        <f>'Imp-Exp1'!J220/$Z$27</f>
        <v>0</v>
      </c>
      <c r="AF37" s="392">
        <f>'Imp-Exp1'!K220/$Z$27</f>
        <v>0</v>
      </c>
      <c r="AG37" s="396">
        <f>'Imp-Exp1'!L220/$Z$27</f>
        <v>0</v>
      </c>
    </row>
    <row r="38" spans="2:33" x14ac:dyDescent="0.3">
      <c r="B38" s="387">
        <f t="shared" si="5"/>
        <v>0</v>
      </c>
      <c r="C38" s="387">
        <f t="shared" si="5"/>
        <v>0</v>
      </c>
      <c r="D38" s="390" t="s">
        <v>648</v>
      </c>
      <c r="E38" s="387" t="str">
        <f t="shared" si="6"/>
        <v/>
      </c>
      <c r="F38" s="391"/>
      <c r="G38" s="391"/>
      <c r="H38" s="391"/>
      <c r="I38" s="390" t="s">
        <v>649</v>
      </c>
      <c r="J38" s="390" t="s">
        <v>650</v>
      </c>
      <c r="K38" s="390" t="s">
        <v>651</v>
      </c>
      <c r="L38" s="390" t="s">
        <v>621</v>
      </c>
      <c r="M38" s="390" t="s">
        <v>623</v>
      </c>
      <c r="N38" s="390" t="s">
        <v>652</v>
      </c>
      <c r="O38" s="390" t="s">
        <v>601</v>
      </c>
      <c r="P38" s="390" t="s">
        <v>683</v>
      </c>
      <c r="Q38" s="390" t="s">
        <v>654</v>
      </c>
      <c r="R38" s="400">
        <f>'Imp-Exp1'!E224</f>
        <v>0</v>
      </c>
      <c r="S38" s="392">
        <f>'Imp-Exp1'!F224</f>
        <v>0</v>
      </c>
      <c r="T38" s="392">
        <f>'Imp-Exp1'!G224</f>
        <v>0</v>
      </c>
      <c r="U38" s="392">
        <f>'Imp-Exp1'!H224</f>
        <v>0</v>
      </c>
      <c r="V38" s="392">
        <f>'Imp-Exp1'!I224</f>
        <v>0</v>
      </c>
      <c r="W38" s="392">
        <f>'Imp-Exp1'!J224</f>
        <v>0</v>
      </c>
      <c r="X38" s="392">
        <f>'Imp-Exp1'!K224</f>
        <v>0</v>
      </c>
      <c r="Y38" s="392">
        <f>'Imp-Exp1'!L224</f>
        <v>0</v>
      </c>
      <c r="Z38" s="398">
        <f>'Imp-Exp1'!E225/$Z$27</f>
        <v>0</v>
      </c>
      <c r="AA38" s="392">
        <f>'Imp-Exp1'!F225/$Z$27</f>
        <v>0</v>
      </c>
      <c r="AB38" s="392">
        <f>'Imp-Exp1'!G225/$Z$27</f>
        <v>0</v>
      </c>
      <c r="AC38" s="392">
        <f>'Imp-Exp1'!H225/$Z$27</f>
        <v>0</v>
      </c>
      <c r="AD38" s="392">
        <f>'Imp-Exp1'!I225/$Z$27</f>
        <v>0</v>
      </c>
      <c r="AE38" s="392">
        <f>'Imp-Exp1'!J225/$Z$27</f>
        <v>0</v>
      </c>
      <c r="AF38" s="392">
        <f>'Imp-Exp1'!K225/$Z$27</f>
        <v>0</v>
      </c>
      <c r="AG38" s="396">
        <f>'Imp-Exp1'!L225/$Z$27</f>
        <v>0</v>
      </c>
    </row>
    <row r="39" spans="2:33" s="302" customFormat="1" x14ac:dyDescent="0.3">
      <c r="B39" s="387">
        <f t="shared" si="5"/>
        <v>0</v>
      </c>
      <c r="C39" s="387">
        <f t="shared" si="5"/>
        <v>0</v>
      </c>
      <c r="D39" s="387" t="s">
        <v>648</v>
      </c>
      <c r="E39" s="387" t="str">
        <f t="shared" si="6"/>
        <v/>
      </c>
      <c r="F39" s="388"/>
      <c r="G39" s="388"/>
      <c r="H39" s="388"/>
      <c r="I39" s="387" t="s">
        <v>684</v>
      </c>
      <c r="J39" s="387" t="s">
        <v>650</v>
      </c>
      <c r="K39" s="387" t="s">
        <v>651</v>
      </c>
      <c r="L39" s="387" t="s">
        <v>621</v>
      </c>
      <c r="M39" s="387" t="s">
        <v>623</v>
      </c>
      <c r="N39" s="387" t="s">
        <v>652</v>
      </c>
      <c r="O39" s="387" t="s">
        <v>593</v>
      </c>
      <c r="P39" s="387" t="s">
        <v>679</v>
      </c>
      <c r="Q39" s="387" t="s">
        <v>653</v>
      </c>
      <c r="R39" s="399">
        <f>'Imp-Exp2'!E143</f>
        <v>0</v>
      </c>
      <c r="S39" s="389">
        <f>'Imp-Exp2'!F143</f>
        <v>0</v>
      </c>
      <c r="T39" s="389">
        <f>'Imp-Exp2'!G143</f>
        <v>0</v>
      </c>
      <c r="U39" s="389">
        <f>'Imp-Exp2'!H143</f>
        <v>0</v>
      </c>
      <c r="V39" s="389">
        <f>'Imp-Exp2'!I143</f>
        <v>0</v>
      </c>
      <c r="W39" s="389">
        <f>'Imp-Exp2'!J143</f>
        <v>0</v>
      </c>
      <c r="X39" s="389">
        <f>'Imp-Exp2'!K143</f>
        <v>0</v>
      </c>
      <c r="Y39" s="389">
        <f>'Imp-Exp2'!L143</f>
        <v>0</v>
      </c>
      <c r="Z39" s="397">
        <f>'Imp-Exp2'!E144/$Z$27</f>
        <v>0</v>
      </c>
      <c r="AA39" s="389">
        <f>'Imp-Exp2'!F144/$Z$27</f>
        <v>0</v>
      </c>
      <c r="AB39" s="389">
        <f>'Imp-Exp2'!G144/$Z$27</f>
        <v>0</v>
      </c>
      <c r="AC39" s="389">
        <f>'Imp-Exp2'!H144/$Z$27</f>
        <v>0</v>
      </c>
      <c r="AD39" s="389">
        <f>'Imp-Exp2'!I144/$Z$27</f>
        <v>0</v>
      </c>
      <c r="AE39" s="389">
        <f>'Imp-Exp2'!J144/$Z$27</f>
        <v>0</v>
      </c>
      <c r="AF39" s="389">
        <f>'Imp-Exp2'!K144/$Z$27</f>
        <v>0</v>
      </c>
      <c r="AG39" s="395">
        <f>'Imp-Exp2'!L144/$Z$27</f>
        <v>0</v>
      </c>
    </row>
    <row r="40" spans="2:33" x14ac:dyDescent="0.3">
      <c r="B40" s="387">
        <f t="shared" si="5"/>
        <v>0</v>
      </c>
      <c r="C40" s="387">
        <f t="shared" si="5"/>
        <v>0</v>
      </c>
      <c r="D40" s="390" t="s">
        <v>648</v>
      </c>
      <c r="E40" s="387" t="str">
        <f t="shared" si="6"/>
        <v/>
      </c>
      <c r="F40" s="391"/>
      <c r="G40" s="391"/>
      <c r="H40" s="391"/>
      <c r="I40" s="390" t="s">
        <v>684</v>
      </c>
      <c r="J40" s="390" t="s">
        <v>650</v>
      </c>
      <c r="K40" s="390" t="s">
        <v>651</v>
      </c>
      <c r="L40" s="390" t="s">
        <v>621</v>
      </c>
      <c r="M40" s="390" t="s">
        <v>623</v>
      </c>
      <c r="N40" s="390" t="s">
        <v>652</v>
      </c>
      <c r="O40" s="390" t="s">
        <v>595</v>
      </c>
      <c r="P40" s="390" t="s">
        <v>680</v>
      </c>
      <c r="Q40" s="390" t="s">
        <v>653</v>
      </c>
      <c r="R40" s="400">
        <f>'Imp-Exp2'!E148</f>
        <v>0</v>
      </c>
      <c r="S40" s="392">
        <f>'Imp-Exp2'!F148</f>
        <v>0</v>
      </c>
      <c r="T40" s="392">
        <f>'Imp-Exp2'!G148</f>
        <v>0</v>
      </c>
      <c r="U40" s="392">
        <f>'Imp-Exp2'!H148</f>
        <v>0</v>
      </c>
      <c r="V40" s="392">
        <f>'Imp-Exp2'!I148</f>
        <v>0</v>
      </c>
      <c r="W40" s="392">
        <f>'Imp-Exp2'!J148</f>
        <v>0</v>
      </c>
      <c r="X40" s="392">
        <f>'Imp-Exp2'!K148</f>
        <v>0</v>
      </c>
      <c r="Y40" s="392">
        <f>'Imp-Exp2'!L148</f>
        <v>0</v>
      </c>
      <c r="Z40" s="398">
        <f>'Imp-Exp2'!E149/$Z$27</f>
        <v>0</v>
      </c>
      <c r="AA40" s="392">
        <f>'Imp-Exp2'!F149/$Z$27</f>
        <v>0</v>
      </c>
      <c r="AB40" s="392">
        <f>'Imp-Exp2'!G149/$Z$27</f>
        <v>0</v>
      </c>
      <c r="AC40" s="392">
        <f>'Imp-Exp2'!H149/$Z$27</f>
        <v>0</v>
      </c>
      <c r="AD40" s="392">
        <f>'Imp-Exp2'!I149/$Z$27</f>
        <v>0</v>
      </c>
      <c r="AE40" s="392">
        <f>'Imp-Exp2'!J149/$Z$27</f>
        <v>0</v>
      </c>
      <c r="AF40" s="392">
        <f>'Imp-Exp2'!K149/$Z$27</f>
        <v>0</v>
      </c>
      <c r="AG40" s="396">
        <f>'Imp-Exp2'!L149/$Z$27</f>
        <v>0</v>
      </c>
    </row>
    <row r="41" spans="2:33" x14ac:dyDescent="0.3">
      <c r="B41" s="387">
        <f t="shared" si="5"/>
        <v>0</v>
      </c>
      <c r="C41" s="387">
        <f t="shared" si="5"/>
        <v>0</v>
      </c>
      <c r="D41" s="390" t="s">
        <v>648</v>
      </c>
      <c r="E41" s="387" t="str">
        <f t="shared" si="6"/>
        <v/>
      </c>
      <c r="F41" s="391"/>
      <c r="G41" s="391"/>
      <c r="H41" s="391"/>
      <c r="I41" s="390" t="s">
        <v>684</v>
      </c>
      <c r="J41" s="390" t="s">
        <v>650</v>
      </c>
      <c r="K41" s="390" t="s">
        <v>651</v>
      </c>
      <c r="L41" s="390" t="s">
        <v>621</v>
      </c>
      <c r="M41" s="390" t="s">
        <v>623</v>
      </c>
      <c r="N41" s="390" t="s">
        <v>652</v>
      </c>
      <c r="O41" s="390" t="s">
        <v>597</v>
      </c>
      <c r="P41" s="390" t="s">
        <v>681</v>
      </c>
      <c r="Q41" s="390" t="s">
        <v>653</v>
      </c>
      <c r="R41" s="400">
        <f>'Imp-Exp2'!E153</f>
        <v>0</v>
      </c>
      <c r="S41" s="392">
        <f>'Imp-Exp2'!F153</f>
        <v>0</v>
      </c>
      <c r="T41" s="392">
        <f>'Imp-Exp2'!G153</f>
        <v>0</v>
      </c>
      <c r="U41" s="392">
        <f>'Imp-Exp2'!H153</f>
        <v>0</v>
      </c>
      <c r="V41" s="392">
        <f>'Imp-Exp2'!I153</f>
        <v>0</v>
      </c>
      <c r="W41" s="392">
        <f>'Imp-Exp2'!J153</f>
        <v>0</v>
      </c>
      <c r="X41" s="392">
        <f>'Imp-Exp2'!K153</f>
        <v>0</v>
      </c>
      <c r="Y41" s="392">
        <f>'Imp-Exp2'!L153</f>
        <v>0</v>
      </c>
      <c r="Z41" s="398">
        <f>'Imp-Exp2'!E154/$Z$27</f>
        <v>0</v>
      </c>
      <c r="AA41" s="392">
        <f>'Imp-Exp2'!F154/$Z$27</f>
        <v>0</v>
      </c>
      <c r="AB41" s="392">
        <f>'Imp-Exp2'!G154/$Z$27</f>
        <v>0</v>
      </c>
      <c r="AC41" s="392">
        <f>'Imp-Exp2'!H154/$Z$27</f>
        <v>0</v>
      </c>
      <c r="AD41" s="392">
        <f>'Imp-Exp2'!I154/$Z$27</f>
        <v>0</v>
      </c>
      <c r="AE41" s="392">
        <f>'Imp-Exp2'!J154/$Z$27</f>
        <v>0</v>
      </c>
      <c r="AF41" s="392">
        <f>'Imp-Exp2'!K154/$Z$27</f>
        <v>0</v>
      </c>
      <c r="AG41" s="396">
        <f>'Imp-Exp2'!L154/$Z$27</f>
        <v>0</v>
      </c>
    </row>
    <row r="42" spans="2:33" x14ac:dyDescent="0.3">
      <c r="B42" s="387">
        <f t="shared" si="5"/>
        <v>0</v>
      </c>
      <c r="C42" s="387">
        <f t="shared" si="5"/>
        <v>0</v>
      </c>
      <c r="D42" s="390" t="s">
        <v>648</v>
      </c>
      <c r="E42" s="387" t="str">
        <f t="shared" si="6"/>
        <v/>
      </c>
      <c r="F42" s="391"/>
      <c r="G42" s="391"/>
      <c r="H42" s="391"/>
      <c r="I42" s="390" t="s">
        <v>684</v>
      </c>
      <c r="J42" s="390" t="s">
        <v>650</v>
      </c>
      <c r="K42" s="390" t="s">
        <v>651</v>
      </c>
      <c r="L42" s="390" t="s">
        <v>621</v>
      </c>
      <c r="M42" s="390" t="s">
        <v>623</v>
      </c>
      <c r="N42" s="390" t="s">
        <v>652</v>
      </c>
      <c r="O42" s="390" t="s">
        <v>599</v>
      </c>
      <c r="P42" s="390" t="s">
        <v>682</v>
      </c>
      <c r="Q42" s="390" t="s">
        <v>653</v>
      </c>
      <c r="R42" s="400">
        <f>'Imp-Exp2'!E158</f>
        <v>0</v>
      </c>
      <c r="S42" s="392">
        <f>'Imp-Exp2'!F158</f>
        <v>0</v>
      </c>
      <c r="T42" s="392">
        <f>'Imp-Exp2'!G158</f>
        <v>0</v>
      </c>
      <c r="U42" s="392">
        <f>'Imp-Exp2'!H158</f>
        <v>0</v>
      </c>
      <c r="V42" s="392">
        <f>'Imp-Exp2'!I158</f>
        <v>0</v>
      </c>
      <c r="W42" s="392">
        <f>'Imp-Exp2'!J158</f>
        <v>0</v>
      </c>
      <c r="X42" s="392">
        <f>'Imp-Exp2'!K158</f>
        <v>0</v>
      </c>
      <c r="Y42" s="392">
        <f>'Imp-Exp2'!L158</f>
        <v>0</v>
      </c>
      <c r="Z42" s="398">
        <f>'Imp-Exp2'!E159/$Z$27</f>
        <v>0</v>
      </c>
      <c r="AA42" s="392">
        <f>'Imp-Exp2'!F159/$Z$27</f>
        <v>0</v>
      </c>
      <c r="AB42" s="392">
        <f>'Imp-Exp2'!G159/$Z$27</f>
        <v>0</v>
      </c>
      <c r="AC42" s="392">
        <f>'Imp-Exp2'!H159/$Z$27</f>
        <v>0</v>
      </c>
      <c r="AD42" s="392">
        <f>'Imp-Exp2'!I159/$Z$27</f>
        <v>0</v>
      </c>
      <c r="AE42" s="392">
        <f>'Imp-Exp2'!J159/$Z$27</f>
        <v>0</v>
      </c>
      <c r="AF42" s="392">
        <f>'Imp-Exp2'!K159/$Z$27</f>
        <v>0</v>
      </c>
      <c r="AG42" s="396">
        <f>'Imp-Exp2'!L159/$Z$27</f>
        <v>0</v>
      </c>
    </row>
    <row r="43" spans="2:33" x14ac:dyDescent="0.3">
      <c r="B43" s="387">
        <f t="shared" si="5"/>
        <v>0</v>
      </c>
      <c r="C43" s="387">
        <f t="shared" si="5"/>
        <v>0</v>
      </c>
      <c r="D43" s="390" t="s">
        <v>648</v>
      </c>
      <c r="E43" s="387" t="str">
        <f t="shared" si="6"/>
        <v/>
      </c>
      <c r="F43" s="391"/>
      <c r="G43" s="391"/>
      <c r="H43" s="391"/>
      <c r="I43" s="390" t="s">
        <v>684</v>
      </c>
      <c r="J43" s="390" t="s">
        <v>650</v>
      </c>
      <c r="K43" s="390" t="s">
        <v>651</v>
      </c>
      <c r="L43" s="390" t="s">
        <v>621</v>
      </c>
      <c r="M43" s="390" t="s">
        <v>623</v>
      </c>
      <c r="N43" s="390" t="s">
        <v>652</v>
      </c>
      <c r="O43" s="390" t="s">
        <v>601</v>
      </c>
      <c r="P43" s="390" t="s">
        <v>683</v>
      </c>
      <c r="Q43" s="390" t="s">
        <v>653</v>
      </c>
      <c r="R43" s="400">
        <f>'Imp-Exp2'!E163</f>
        <v>0</v>
      </c>
      <c r="S43" s="392">
        <f>'Imp-Exp2'!F163</f>
        <v>0</v>
      </c>
      <c r="T43" s="392">
        <f>'Imp-Exp2'!G163</f>
        <v>0</v>
      </c>
      <c r="U43" s="392">
        <f>'Imp-Exp2'!H163</f>
        <v>0</v>
      </c>
      <c r="V43" s="392">
        <f>'Imp-Exp2'!I163</f>
        <v>0</v>
      </c>
      <c r="W43" s="392">
        <f>'Imp-Exp2'!J163</f>
        <v>0</v>
      </c>
      <c r="X43" s="392">
        <f>'Imp-Exp2'!K163</f>
        <v>0</v>
      </c>
      <c r="Y43" s="392">
        <f>'Imp-Exp2'!L163</f>
        <v>0</v>
      </c>
      <c r="Z43" s="398">
        <f>'Imp-Exp2'!E164/$Z$27</f>
        <v>0</v>
      </c>
      <c r="AA43" s="392">
        <f>'Imp-Exp2'!F164/$Z$27</f>
        <v>0</v>
      </c>
      <c r="AB43" s="392">
        <f>'Imp-Exp2'!G164/$Z$27</f>
        <v>0</v>
      </c>
      <c r="AC43" s="392">
        <f>'Imp-Exp2'!H164/$Z$27</f>
        <v>0</v>
      </c>
      <c r="AD43" s="392">
        <f>'Imp-Exp2'!I164/$Z$27</f>
        <v>0</v>
      </c>
      <c r="AE43" s="392">
        <f>'Imp-Exp2'!J164/$Z$27</f>
        <v>0</v>
      </c>
      <c r="AF43" s="392">
        <f>'Imp-Exp2'!K164/$Z$27</f>
        <v>0</v>
      </c>
      <c r="AG43" s="396">
        <f>'Imp-Exp2'!L164/$Z$27</f>
        <v>0</v>
      </c>
    </row>
    <row r="44" spans="2:33" s="302" customFormat="1" x14ac:dyDescent="0.3">
      <c r="B44" s="387">
        <f t="shared" si="5"/>
        <v>0</v>
      </c>
      <c r="C44" s="387">
        <f t="shared" si="5"/>
        <v>0</v>
      </c>
      <c r="D44" s="387" t="s">
        <v>648</v>
      </c>
      <c r="E44" s="387" t="str">
        <f t="shared" si="6"/>
        <v/>
      </c>
      <c r="F44" s="388"/>
      <c r="G44" s="388"/>
      <c r="H44" s="388"/>
      <c r="I44" s="387" t="s">
        <v>684</v>
      </c>
      <c r="J44" s="387" t="s">
        <v>650</v>
      </c>
      <c r="K44" s="387" t="s">
        <v>651</v>
      </c>
      <c r="L44" s="387" t="s">
        <v>621</v>
      </c>
      <c r="M44" s="387" t="s">
        <v>623</v>
      </c>
      <c r="N44" s="387" t="s">
        <v>652</v>
      </c>
      <c r="O44" s="387" t="s">
        <v>593</v>
      </c>
      <c r="P44" s="387" t="s">
        <v>679</v>
      </c>
      <c r="Q44" s="387" t="s">
        <v>654</v>
      </c>
      <c r="R44" s="399">
        <f>'Imp-Exp2'!E204</f>
        <v>0</v>
      </c>
      <c r="S44" s="389">
        <f>'Imp-Exp2'!F204</f>
        <v>0</v>
      </c>
      <c r="T44" s="389">
        <f>'Imp-Exp2'!G204</f>
        <v>0</v>
      </c>
      <c r="U44" s="389">
        <f>'Imp-Exp2'!H204</f>
        <v>0</v>
      </c>
      <c r="V44" s="389">
        <f>'Imp-Exp2'!I204</f>
        <v>0</v>
      </c>
      <c r="W44" s="389">
        <f>'Imp-Exp2'!J204</f>
        <v>0</v>
      </c>
      <c r="X44" s="389">
        <f>'Imp-Exp2'!K204</f>
        <v>0</v>
      </c>
      <c r="Y44" s="389">
        <f>'Imp-Exp2'!L204</f>
        <v>0</v>
      </c>
      <c r="Z44" s="397">
        <f>'Imp-Exp2'!E205/$Z$27</f>
        <v>0</v>
      </c>
      <c r="AA44" s="389">
        <f>'Imp-Exp2'!F205/$Z$27</f>
        <v>0</v>
      </c>
      <c r="AB44" s="389">
        <f>'Imp-Exp2'!G205/$Z$27</f>
        <v>0</v>
      </c>
      <c r="AC44" s="389">
        <f>'Imp-Exp2'!H205/$Z$27</f>
        <v>0</v>
      </c>
      <c r="AD44" s="389">
        <f>'Imp-Exp2'!I205/$Z$27</f>
        <v>0</v>
      </c>
      <c r="AE44" s="389">
        <f>'Imp-Exp2'!J205/$Z$27</f>
        <v>0</v>
      </c>
      <c r="AF44" s="389">
        <f>'Imp-Exp2'!K205/$Z$27</f>
        <v>0</v>
      </c>
      <c r="AG44" s="395">
        <f>'Imp-Exp2'!L205/$Z$27</f>
        <v>0</v>
      </c>
    </row>
    <row r="45" spans="2:33" x14ac:dyDescent="0.3">
      <c r="B45" s="387">
        <f t="shared" si="5"/>
        <v>0</v>
      </c>
      <c r="C45" s="387">
        <f t="shared" si="5"/>
        <v>0</v>
      </c>
      <c r="D45" s="390" t="s">
        <v>648</v>
      </c>
      <c r="E45" s="387" t="str">
        <f t="shared" si="6"/>
        <v/>
      </c>
      <c r="F45" s="391"/>
      <c r="G45" s="391"/>
      <c r="H45" s="391"/>
      <c r="I45" s="390" t="s">
        <v>684</v>
      </c>
      <c r="J45" s="390" t="s">
        <v>650</v>
      </c>
      <c r="K45" s="390" t="s">
        <v>651</v>
      </c>
      <c r="L45" s="390" t="s">
        <v>621</v>
      </c>
      <c r="M45" s="390" t="s">
        <v>623</v>
      </c>
      <c r="N45" s="390" t="s">
        <v>652</v>
      </c>
      <c r="O45" s="390" t="s">
        <v>595</v>
      </c>
      <c r="P45" s="390" t="s">
        <v>680</v>
      </c>
      <c r="Q45" s="390" t="s">
        <v>654</v>
      </c>
      <c r="R45" s="400">
        <f>'Imp-Exp2'!E209</f>
        <v>0</v>
      </c>
      <c r="S45" s="392">
        <f>'Imp-Exp2'!F209</f>
        <v>0</v>
      </c>
      <c r="T45" s="392">
        <f>'Imp-Exp2'!G209</f>
        <v>0</v>
      </c>
      <c r="U45" s="392">
        <f>'Imp-Exp2'!H209</f>
        <v>0</v>
      </c>
      <c r="V45" s="392">
        <f>'Imp-Exp2'!I209</f>
        <v>0</v>
      </c>
      <c r="W45" s="392">
        <f>'Imp-Exp2'!J209</f>
        <v>0</v>
      </c>
      <c r="X45" s="392">
        <f>'Imp-Exp2'!K209</f>
        <v>0</v>
      </c>
      <c r="Y45" s="392">
        <f>'Imp-Exp2'!L209</f>
        <v>0</v>
      </c>
      <c r="Z45" s="398">
        <f>'Imp-Exp2'!E210/$Z$27</f>
        <v>0</v>
      </c>
      <c r="AA45" s="392">
        <f>'Imp-Exp2'!F210/$Z$27</f>
        <v>0</v>
      </c>
      <c r="AB45" s="392">
        <f>'Imp-Exp2'!G210/$Z$27</f>
        <v>0</v>
      </c>
      <c r="AC45" s="392">
        <f>'Imp-Exp2'!H210/$Z$27</f>
        <v>0</v>
      </c>
      <c r="AD45" s="392">
        <f>'Imp-Exp2'!I210/$Z$27</f>
        <v>0</v>
      </c>
      <c r="AE45" s="392">
        <f>'Imp-Exp2'!J210/$Z$27</f>
        <v>0</v>
      </c>
      <c r="AF45" s="392">
        <f>'Imp-Exp2'!K210/$Z$27</f>
        <v>0</v>
      </c>
      <c r="AG45" s="396">
        <f>'Imp-Exp2'!L210/$Z$27</f>
        <v>0</v>
      </c>
    </row>
    <row r="46" spans="2:33" x14ac:dyDescent="0.3">
      <c r="B46" s="387">
        <f t="shared" si="5"/>
        <v>0</v>
      </c>
      <c r="C46" s="387">
        <f t="shared" si="5"/>
        <v>0</v>
      </c>
      <c r="D46" s="390" t="s">
        <v>648</v>
      </c>
      <c r="E46" s="387" t="str">
        <f t="shared" si="6"/>
        <v/>
      </c>
      <c r="F46" s="391"/>
      <c r="G46" s="391"/>
      <c r="H46" s="391"/>
      <c r="I46" s="390" t="s">
        <v>684</v>
      </c>
      <c r="J46" s="390" t="s">
        <v>650</v>
      </c>
      <c r="K46" s="390" t="s">
        <v>651</v>
      </c>
      <c r="L46" s="390" t="s">
        <v>621</v>
      </c>
      <c r="M46" s="390" t="s">
        <v>623</v>
      </c>
      <c r="N46" s="390" t="s">
        <v>652</v>
      </c>
      <c r="O46" s="390" t="s">
        <v>597</v>
      </c>
      <c r="P46" s="390" t="s">
        <v>681</v>
      </c>
      <c r="Q46" s="390" t="s">
        <v>654</v>
      </c>
      <c r="R46" s="400">
        <f>'Imp-Exp2'!E214</f>
        <v>0</v>
      </c>
      <c r="S46" s="392">
        <f>'Imp-Exp2'!F214</f>
        <v>0</v>
      </c>
      <c r="T46" s="392">
        <f>'Imp-Exp2'!G214</f>
        <v>0</v>
      </c>
      <c r="U46" s="392">
        <f>'Imp-Exp2'!H214</f>
        <v>0</v>
      </c>
      <c r="V46" s="392">
        <f>'Imp-Exp2'!I214</f>
        <v>0</v>
      </c>
      <c r="W46" s="392">
        <f>'Imp-Exp2'!J214</f>
        <v>0</v>
      </c>
      <c r="X46" s="392">
        <f>'Imp-Exp2'!K214</f>
        <v>0</v>
      </c>
      <c r="Y46" s="392">
        <f>'Imp-Exp2'!L214</f>
        <v>0</v>
      </c>
      <c r="Z46" s="398">
        <f>'Imp-Exp2'!E215/$Z$27</f>
        <v>0</v>
      </c>
      <c r="AA46" s="392">
        <f>'Imp-Exp2'!F215/$Z$27</f>
        <v>0</v>
      </c>
      <c r="AB46" s="392">
        <f>'Imp-Exp2'!G215/$Z$27</f>
        <v>0</v>
      </c>
      <c r="AC46" s="392">
        <f>'Imp-Exp2'!H215/$Z$27</f>
        <v>0</v>
      </c>
      <c r="AD46" s="392">
        <f>'Imp-Exp2'!I215/$Z$27</f>
        <v>0</v>
      </c>
      <c r="AE46" s="392">
        <f>'Imp-Exp2'!J215/$Z$27</f>
        <v>0</v>
      </c>
      <c r="AF46" s="392">
        <f>'Imp-Exp2'!K215/$Z$27</f>
        <v>0</v>
      </c>
      <c r="AG46" s="396">
        <f>'Imp-Exp2'!L215/$Z$27</f>
        <v>0</v>
      </c>
    </row>
    <row r="47" spans="2:33" x14ac:dyDescent="0.3">
      <c r="B47" s="387">
        <f t="shared" si="5"/>
        <v>0</v>
      </c>
      <c r="C47" s="387">
        <f t="shared" si="5"/>
        <v>0</v>
      </c>
      <c r="D47" s="390" t="s">
        <v>648</v>
      </c>
      <c r="E47" s="387" t="str">
        <f t="shared" si="6"/>
        <v/>
      </c>
      <c r="F47" s="391"/>
      <c r="G47" s="391"/>
      <c r="H47" s="391"/>
      <c r="I47" s="390" t="s">
        <v>684</v>
      </c>
      <c r="J47" s="390" t="s">
        <v>650</v>
      </c>
      <c r="K47" s="390" t="s">
        <v>651</v>
      </c>
      <c r="L47" s="390" t="s">
        <v>621</v>
      </c>
      <c r="M47" s="390" t="s">
        <v>623</v>
      </c>
      <c r="N47" s="390" t="s">
        <v>652</v>
      </c>
      <c r="O47" s="390" t="s">
        <v>599</v>
      </c>
      <c r="P47" s="390" t="s">
        <v>682</v>
      </c>
      <c r="Q47" s="390" t="s">
        <v>654</v>
      </c>
      <c r="R47" s="400">
        <f>'Imp-Exp2'!E219</f>
        <v>0</v>
      </c>
      <c r="S47" s="392">
        <f>'Imp-Exp2'!F219</f>
        <v>0</v>
      </c>
      <c r="T47" s="392">
        <f>'Imp-Exp2'!G219</f>
        <v>0</v>
      </c>
      <c r="U47" s="392">
        <f>'Imp-Exp2'!H219</f>
        <v>0</v>
      </c>
      <c r="V47" s="392">
        <f>'Imp-Exp2'!I219</f>
        <v>0</v>
      </c>
      <c r="W47" s="392">
        <f>'Imp-Exp2'!J219</f>
        <v>0</v>
      </c>
      <c r="X47" s="392">
        <f>'Imp-Exp2'!K219</f>
        <v>0</v>
      </c>
      <c r="Y47" s="392">
        <f>'Imp-Exp2'!L219</f>
        <v>0</v>
      </c>
      <c r="Z47" s="398">
        <f>'Imp-Exp2'!E220/$Z$27</f>
        <v>0</v>
      </c>
      <c r="AA47" s="392">
        <f>'Imp-Exp2'!F220/$Z$27</f>
        <v>0</v>
      </c>
      <c r="AB47" s="392">
        <f>'Imp-Exp2'!G220/$Z$27</f>
        <v>0</v>
      </c>
      <c r="AC47" s="392">
        <f>'Imp-Exp2'!H220/$Z$27</f>
        <v>0</v>
      </c>
      <c r="AD47" s="392">
        <f>'Imp-Exp2'!I220/$Z$27</f>
        <v>0</v>
      </c>
      <c r="AE47" s="392">
        <f>'Imp-Exp2'!J220/$Z$27</f>
        <v>0</v>
      </c>
      <c r="AF47" s="392">
        <f>'Imp-Exp2'!K220/$Z$27</f>
        <v>0</v>
      </c>
      <c r="AG47" s="396">
        <f>'Imp-Exp2'!L220/$Z$27</f>
        <v>0</v>
      </c>
    </row>
    <row r="48" spans="2:33" x14ac:dyDescent="0.3">
      <c r="B48" s="387">
        <f t="shared" si="5"/>
        <v>0</v>
      </c>
      <c r="C48" s="387">
        <f t="shared" si="5"/>
        <v>0</v>
      </c>
      <c r="D48" s="390" t="s">
        <v>648</v>
      </c>
      <c r="E48" s="387" t="str">
        <f t="shared" si="6"/>
        <v/>
      </c>
      <c r="F48" s="391"/>
      <c r="G48" s="391"/>
      <c r="H48" s="391"/>
      <c r="I48" s="390" t="s">
        <v>684</v>
      </c>
      <c r="J48" s="390" t="s">
        <v>650</v>
      </c>
      <c r="K48" s="390" t="s">
        <v>651</v>
      </c>
      <c r="L48" s="390" t="s">
        <v>621</v>
      </c>
      <c r="M48" s="390" t="s">
        <v>623</v>
      </c>
      <c r="N48" s="390" t="s">
        <v>652</v>
      </c>
      <c r="O48" s="390" t="s">
        <v>601</v>
      </c>
      <c r="P48" s="390" t="s">
        <v>683</v>
      </c>
      <c r="Q48" s="390" t="s">
        <v>654</v>
      </c>
      <c r="R48" s="400">
        <f>'Imp-Exp2'!E224</f>
        <v>0</v>
      </c>
      <c r="S48" s="392">
        <f>'Imp-Exp2'!F224</f>
        <v>0</v>
      </c>
      <c r="T48" s="392">
        <f>'Imp-Exp2'!G224</f>
        <v>0</v>
      </c>
      <c r="U48" s="392">
        <f>'Imp-Exp2'!H224</f>
        <v>0</v>
      </c>
      <c r="V48" s="392">
        <f>'Imp-Exp2'!I224</f>
        <v>0</v>
      </c>
      <c r="W48" s="392">
        <f>'Imp-Exp2'!J224</f>
        <v>0</v>
      </c>
      <c r="X48" s="392">
        <f>'Imp-Exp2'!K224</f>
        <v>0</v>
      </c>
      <c r="Y48" s="392">
        <f>'Imp-Exp2'!L224</f>
        <v>0</v>
      </c>
      <c r="Z48" s="398">
        <f>'Imp-Exp2'!E225/$Z$27</f>
        <v>0</v>
      </c>
      <c r="AA48" s="392">
        <f>'Imp-Exp2'!F225/$Z$27</f>
        <v>0</v>
      </c>
      <c r="AB48" s="392">
        <f>'Imp-Exp2'!G225/$Z$27</f>
        <v>0</v>
      </c>
      <c r="AC48" s="392">
        <f>'Imp-Exp2'!H225/$Z$27</f>
        <v>0</v>
      </c>
      <c r="AD48" s="392">
        <f>'Imp-Exp2'!I225/$Z$27</f>
        <v>0</v>
      </c>
      <c r="AE48" s="392">
        <f>'Imp-Exp2'!J225/$Z$27</f>
        <v>0</v>
      </c>
      <c r="AF48" s="392">
        <f>'Imp-Exp2'!K225/$Z$27</f>
        <v>0</v>
      </c>
      <c r="AG48" s="396">
        <f>'Imp-Exp2'!L225/$Z$27</f>
        <v>0</v>
      </c>
    </row>
    <row r="49" spans="2:33" s="302" customFormat="1" x14ac:dyDescent="0.3">
      <c r="B49" s="387">
        <f t="shared" si="5"/>
        <v>0</v>
      </c>
      <c r="C49" s="387">
        <f t="shared" si="5"/>
        <v>0</v>
      </c>
      <c r="D49" s="387" t="s">
        <v>648</v>
      </c>
      <c r="E49" s="387" t="str">
        <f t="shared" si="6"/>
        <v/>
      </c>
      <c r="F49" s="388"/>
      <c r="G49" s="388"/>
      <c r="H49" s="388"/>
      <c r="I49" s="387" t="s">
        <v>685</v>
      </c>
      <c r="J49" s="387" t="s">
        <v>650</v>
      </c>
      <c r="K49" s="387" t="s">
        <v>651</v>
      </c>
      <c r="L49" s="387" t="s">
        <v>621</v>
      </c>
      <c r="M49" s="387" t="s">
        <v>623</v>
      </c>
      <c r="N49" s="387" t="s">
        <v>652</v>
      </c>
      <c r="O49" s="387" t="s">
        <v>593</v>
      </c>
      <c r="P49" s="387" t="s">
        <v>679</v>
      </c>
      <c r="Q49" s="387" t="s">
        <v>653</v>
      </c>
      <c r="R49" s="399">
        <f>'Imp-Exp3'!E143</f>
        <v>0</v>
      </c>
      <c r="S49" s="389">
        <f>'Imp-Exp3'!F143</f>
        <v>0</v>
      </c>
      <c r="T49" s="389">
        <f>'Imp-Exp3'!G143</f>
        <v>0</v>
      </c>
      <c r="U49" s="389">
        <f>'Imp-Exp3'!H143</f>
        <v>0</v>
      </c>
      <c r="V49" s="389">
        <f>'Imp-Exp3'!I143</f>
        <v>0</v>
      </c>
      <c r="W49" s="389">
        <f>'Imp-Exp3'!J143</f>
        <v>0</v>
      </c>
      <c r="X49" s="389">
        <f>'Imp-Exp3'!K143</f>
        <v>0</v>
      </c>
      <c r="Y49" s="389">
        <f>'Imp-Exp3'!L143</f>
        <v>0</v>
      </c>
      <c r="Z49" s="397">
        <f>'Imp-Exp3'!E144/$Z$27</f>
        <v>0</v>
      </c>
      <c r="AA49" s="389">
        <f>'Imp-Exp3'!F144/$Z$27</f>
        <v>0</v>
      </c>
      <c r="AB49" s="389">
        <f>'Imp-Exp3'!G144/$Z$27</f>
        <v>0</v>
      </c>
      <c r="AC49" s="389">
        <f>'Imp-Exp3'!H144/$Z$27</f>
        <v>0</v>
      </c>
      <c r="AD49" s="389">
        <f>'Imp-Exp3'!I144/$Z$27</f>
        <v>0</v>
      </c>
      <c r="AE49" s="389">
        <f>'Imp-Exp3'!J144/$Z$27</f>
        <v>0</v>
      </c>
      <c r="AF49" s="389">
        <f>'Imp-Exp3'!K144/$Z$27</f>
        <v>0</v>
      </c>
      <c r="AG49" s="395">
        <f>'Imp-Exp3'!L144/$Z$27</f>
        <v>0</v>
      </c>
    </row>
    <row r="50" spans="2:33" x14ac:dyDescent="0.3">
      <c r="B50" s="387">
        <f t="shared" si="5"/>
        <v>0</v>
      </c>
      <c r="C50" s="387">
        <f t="shared" si="5"/>
        <v>0</v>
      </c>
      <c r="D50" s="390" t="s">
        <v>648</v>
      </c>
      <c r="E50" s="387" t="str">
        <f t="shared" si="6"/>
        <v/>
      </c>
      <c r="F50" s="391"/>
      <c r="G50" s="391"/>
      <c r="H50" s="391"/>
      <c r="I50" s="390" t="s">
        <v>685</v>
      </c>
      <c r="J50" s="390" t="s">
        <v>650</v>
      </c>
      <c r="K50" s="390" t="s">
        <v>651</v>
      </c>
      <c r="L50" s="390" t="s">
        <v>621</v>
      </c>
      <c r="M50" s="390" t="s">
        <v>623</v>
      </c>
      <c r="N50" s="390" t="s">
        <v>652</v>
      </c>
      <c r="O50" s="390" t="s">
        <v>595</v>
      </c>
      <c r="P50" s="390" t="s">
        <v>680</v>
      </c>
      <c r="Q50" s="390" t="s">
        <v>653</v>
      </c>
      <c r="R50" s="400">
        <f>'Imp-Exp3'!E148</f>
        <v>0</v>
      </c>
      <c r="S50" s="392">
        <f>'Imp-Exp3'!F148</f>
        <v>0</v>
      </c>
      <c r="T50" s="392">
        <f>'Imp-Exp3'!G148</f>
        <v>0</v>
      </c>
      <c r="U50" s="392">
        <f>'Imp-Exp3'!H148</f>
        <v>0</v>
      </c>
      <c r="V50" s="392">
        <f>'Imp-Exp3'!I148</f>
        <v>0</v>
      </c>
      <c r="W50" s="392">
        <f>'Imp-Exp3'!J148</f>
        <v>0</v>
      </c>
      <c r="X50" s="392">
        <f>'Imp-Exp3'!K148</f>
        <v>0</v>
      </c>
      <c r="Y50" s="392">
        <f>'Imp-Exp3'!L148</f>
        <v>0</v>
      </c>
      <c r="Z50" s="398">
        <f>'Imp-Exp3'!E149/$Z$27</f>
        <v>0</v>
      </c>
      <c r="AA50" s="392">
        <f>'Imp-Exp3'!F149/$Z$27</f>
        <v>0</v>
      </c>
      <c r="AB50" s="392">
        <f>'Imp-Exp3'!G149/$Z$27</f>
        <v>0</v>
      </c>
      <c r="AC50" s="392">
        <f>'Imp-Exp3'!H149/$Z$27</f>
        <v>0</v>
      </c>
      <c r="AD50" s="392">
        <f>'Imp-Exp3'!I149/$Z$27</f>
        <v>0</v>
      </c>
      <c r="AE50" s="392">
        <f>'Imp-Exp3'!J149/$Z$27</f>
        <v>0</v>
      </c>
      <c r="AF50" s="392">
        <f>'Imp-Exp3'!K149/$Z$27</f>
        <v>0</v>
      </c>
      <c r="AG50" s="396">
        <f>'Imp-Exp3'!L149/$Z$27</f>
        <v>0</v>
      </c>
    </row>
    <row r="51" spans="2:33" x14ac:dyDescent="0.3">
      <c r="B51" s="387">
        <f t="shared" si="5"/>
        <v>0</v>
      </c>
      <c r="C51" s="387">
        <f t="shared" si="5"/>
        <v>0</v>
      </c>
      <c r="D51" s="390" t="s">
        <v>648</v>
      </c>
      <c r="E51" s="387" t="str">
        <f t="shared" si="6"/>
        <v/>
      </c>
      <c r="F51" s="391"/>
      <c r="G51" s="391"/>
      <c r="H51" s="391"/>
      <c r="I51" s="390" t="s">
        <v>685</v>
      </c>
      <c r="J51" s="390" t="s">
        <v>650</v>
      </c>
      <c r="K51" s="390" t="s">
        <v>651</v>
      </c>
      <c r="L51" s="390" t="s">
        <v>621</v>
      </c>
      <c r="M51" s="390" t="s">
        <v>623</v>
      </c>
      <c r="N51" s="390" t="s">
        <v>652</v>
      </c>
      <c r="O51" s="390" t="s">
        <v>597</v>
      </c>
      <c r="P51" s="390" t="s">
        <v>681</v>
      </c>
      <c r="Q51" s="390" t="s">
        <v>653</v>
      </c>
      <c r="R51" s="400">
        <f>'Imp-Exp3'!E153</f>
        <v>0</v>
      </c>
      <c r="S51" s="392">
        <f>'Imp-Exp3'!F153</f>
        <v>0</v>
      </c>
      <c r="T51" s="392">
        <f>'Imp-Exp3'!G153</f>
        <v>0</v>
      </c>
      <c r="U51" s="392">
        <f>'Imp-Exp3'!H153</f>
        <v>0</v>
      </c>
      <c r="V51" s="392">
        <f>'Imp-Exp3'!I153</f>
        <v>0</v>
      </c>
      <c r="W51" s="392">
        <f>'Imp-Exp3'!J153</f>
        <v>0</v>
      </c>
      <c r="X51" s="392">
        <f>'Imp-Exp3'!K153</f>
        <v>0</v>
      </c>
      <c r="Y51" s="392">
        <f>'Imp-Exp3'!L153</f>
        <v>0</v>
      </c>
      <c r="Z51" s="398">
        <f>'Imp-Exp3'!E154/$Z$27</f>
        <v>0</v>
      </c>
      <c r="AA51" s="392">
        <f>'Imp-Exp3'!F154/$Z$27</f>
        <v>0</v>
      </c>
      <c r="AB51" s="392">
        <f>'Imp-Exp3'!G154/$Z$27</f>
        <v>0</v>
      </c>
      <c r="AC51" s="392">
        <f>'Imp-Exp3'!H154/$Z$27</f>
        <v>0</v>
      </c>
      <c r="AD51" s="392">
        <f>'Imp-Exp3'!I154/$Z$27</f>
        <v>0</v>
      </c>
      <c r="AE51" s="392">
        <f>'Imp-Exp3'!J154/$Z$27</f>
        <v>0</v>
      </c>
      <c r="AF51" s="392">
        <f>'Imp-Exp3'!K154/$Z$27</f>
        <v>0</v>
      </c>
      <c r="AG51" s="396">
        <f>'Imp-Exp3'!L154/$Z$27</f>
        <v>0</v>
      </c>
    </row>
    <row r="52" spans="2:33" x14ac:dyDescent="0.3">
      <c r="B52" s="387">
        <f t="shared" si="5"/>
        <v>0</v>
      </c>
      <c r="C52" s="387">
        <f t="shared" si="5"/>
        <v>0</v>
      </c>
      <c r="D52" s="390" t="s">
        <v>648</v>
      </c>
      <c r="E52" s="387" t="str">
        <f t="shared" si="6"/>
        <v/>
      </c>
      <c r="F52" s="391"/>
      <c r="G52" s="391"/>
      <c r="H52" s="391"/>
      <c r="I52" s="390" t="s">
        <v>685</v>
      </c>
      <c r="J52" s="390" t="s">
        <v>650</v>
      </c>
      <c r="K52" s="390" t="s">
        <v>651</v>
      </c>
      <c r="L52" s="390" t="s">
        <v>621</v>
      </c>
      <c r="M52" s="390" t="s">
        <v>623</v>
      </c>
      <c r="N52" s="390" t="s">
        <v>652</v>
      </c>
      <c r="O52" s="390" t="s">
        <v>599</v>
      </c>
      <c r="P52" s="390" t="s">
        <v>682</v>
      </c>
      <c r="Q52" s="390" t="s">
        <v>653</v>
      </c>
      <c r="R52" s="400">
        <f>'Imp-Exp3'!E158</f>
        <v>0</v>
      </c>
      <c r="S52" s="392">
        <f>'Imp-Exp3'!F158</f>
        <v>0</v>
      </c>
      <c r="T52" s="392">
        <f>'Imp-Exp3'!G158</f>
        <v>0</v>
      </c>
      <c r="U52" s="392">
        <f>'Imp-Exp3'!H158</f>
        <v>0</v>
      </c>
      <c r="V52" s="392">
        <f>'Imp-Exp3'!I158</f>
        <v>0</v>
      </c>
      <c r="W52" s="392">
        <f>'Imp-Exp3'!J158</f>
        <v>0</v>
      </c>
      <c r="X52" s="392">
        <f>'Imp-Exp3'!K158</f>
        <v>0</v>
      </c>
      <c r="Y52" s="392">
        <f>'Imp-Exp3'!L158</f>
        <v>0</v>
      </c>
      <c r="Z52" s="398">
        <f>'Imp-Exp3'!E159/$Z$27</f>
        <v>0</v>
      </c>
      <c r="AA52" s="392">
        <f>'Imp-Exp3'!F159/$Z$27</f>
        <v>0</v>
      </c>
      <c r="AB52" s="392">
        <f>'Imp-Exp3'!G159/$Z$27</f>
        <v>0</v>
      </c>
      <c r="AC52" s="392">
        <f>'Imp-Exp3'!H159/$Z$27</f>
        <v>0</v>
      </c>
      <c r="AD52" s="392">
        <f>'Imp-Exp3'!I159/$Z$27</f>
        <v>0</v>
      </c>
      <c r="AE52" s="392">
        <f>'Imp-Exp3'!J159/$Z$27</f>
        <v>0</v>
      </c>
      <c r="AF52" s="392">
        <f>'Imp-Exp3'!K159/$Z$27</f>
        <v>0</v>
      </c>
      <c r="AG52" s="396">
        <f>'Imp-Exp3'!L159/$Z$27</f>
        <v>0</v>
      </c>
    </row>
    <row r="53" spans="2:33" x14ac:dyDescent="0.3">
      <c r="B53" s="387">
        <f t="shared" si="5"/>
        <v>0</v>
      </c>
      <c r="C53" s="387">
        <f t="shared" si="5"/>
        <v>0</v>
      </c>
      <c r="D53" s="390" t="s">
        <v>648</v>
      </c>
      <c r="E53" s="387" t="str">
        <f t="shared" si="6"/>
        <v/>
      </c>
      <c r="F53" s="391"/>
      <c r="G53" s="391"/>
      <c r="H53" s="391"/>
      <c r="I53" s="390" t="s">
        <v>685</v>
      </c>
      <c r="J53" s="390" t="s">
        <v>650</v>
      </c>
      <c r="K53" s="390" t="s">
        <v>651</v>
      </c>
      <c r="L53" s="390" t="s">
        <v>621</v>
      </c>
      <c r="M53" s="390" t="s">
        <v>623</v>
      </c>
      <c r="N53" s="390" t="s">
        <v>652</v>
      </c>
      <c r="O53" s="390" t="s">
        <v>601</v>
      </c>
      <c r="P53" s="390" t="s">
        <v>683</v>
      </c>
      <c r="Q53" s="390" t="s">
        <v>653</v>
      </c>
      <c r="R53" s="400">
        <f>'Imp-Exp3'!E163</f>
        <v>0</v>
      </c>
      <c r="S53" s="392">
        <f>'Imp-Exp3'!F163</f>
        <v>0</v>
      </c>
      <c r="T53" s="392">
        <f>'Imp-Exp3'!G163</f>
        <v>0</v>
      </c>
      <c r="U53" s="392">
        <f>'Imp-Exp3'!H163</f>
        <v>0</v>
      </c>
      <c r="V53" s="392">
        <f>'Imp-Exp3'!I163</f>
        <v>0</v>
      </c>
      <c r="W53" s="392">
        <f>'Imp-Exp3'!J163</f>
        <v>0</v>
      </c>
      <c r="X53" s="392">
        <f>'Imp-Exp3'!K163</f>
        <v>0</v>
      </c>
      <c r="Y53" s="392">
        <f>'Imp-Exp3'!L163</f>
        <v>0</v>
      </c>
      <c r="Z53" s="398">
        <f>'Imp-Exp3'!E164/$Z$27</f>
        <v>0</v>
      </c>
      <c r="AA53" s="392">
        <f>'Imp-Exp3'!F164/$Z$27</f>
        <v>0</v>
      </c>
      <c r="AB53" s="392">
        <f>'Imp-Exp3'!G164/$Z$27</f>
        <v>0</v>
      </c>
      <c r="AC53" s="392">
        <f>'Imp-Exp3'!H164/$Z$27</f>
        <v>0</v>
      </c>
      <c r="AD53" s="392">
        <f>'Imp-Exp3'!I164/$Z$27</f>
        <v>0</v>
      </c>
      <c r="AE53" s="392">
        <f>'Imp-Exp3'!J164/$Z$27</f>
        <v>0</v>
      </c>
      <c r="AF53" s="392">
        <f>'Imp-Exp3'!K164/$Z$27</f>
        <v>0</v>
      </c>
      <c r="AG53" s="396">
        <f>'Imp-Exp3'!L164/$Z$27</f>
        <v>0</v>
      </c>
    </row>
    <row r="54" spans="2:33" s="302" customFormat="1" x14ac:dyDescent="0.3">
      <c r="B54" s="387">
        <f t="shared" si="5"/>
        <v>0</v>
      </c>
      <c r="C54" s="387">
        <f t="shared" si="5"/>
        <v>0</v>
      </c>
      <c r="D54" s="387" t="s">
        <v>648</v>
      </c>
      <c r="E54" s="387" t="str">
        <f t="shared" si="6"/>
        <v/>
      </c>
      <c r="F54" s="388"/>
      <c r="G54" s="388"/>
      <c r="H54" s="388"/>
      <c r="I54" s="387" t="s">
        <v>685</v>
      </c>
      <c r="J54" s="387" t="s">
        <v>650</v>
      </c>
      <c r="K54" s="387" t="s">
        <v>651</v>
      </c>
      <c r="L54" s="387" t="s">
        <v>621</v>
      </c>
      <c r="M54" s="387" t="s">
        <v>623</v>
      </c>
      <c r="N54" s="387" t="s">
        <v>652</v>
      </c>
      <c r="O54" s="387" t="s">
        <v>593</v>
      </c>
      <c r="P54" s="387" t="s">
        <v>679</v>
      </c>
      <c r="Q54" s="387" t="s">
        <v>654</v>
      </c>
      <c r="R54" s="399">
        <f>'Imp-Exp3'!E204</f>
        <v>0</v>
      </c>
      <c r="S54" s="389">
        <f>'Imp-Exp3'!F204</f>
        <v>0</v>
      </c>
      <c r="T54" s="389">
        <f>'Imp-Exp3'!G204</f>
        <v>0</v>
      </c>
      <c r="U54" s="389">
        <f>'Imp-Exp3'!H204</f>
        <v>0</v>
      </c>
      <c r="V54" s="389">
        <f>'Imp-Exp3'!I204</f>
        <v>0</v>
      </c>
      <c r="W54" s="389">
        <f>'Imp-Exp3'!J204</f>
        <v>0</v>
      </c>
      <c r="X54" s="389">
        <f>'Imp-Exp3'!K204</f>
        <v>0</v>
      </c>
      <c r="Y54" s="389">
        <f>'Imp-Exp3'!L204</f>
        <v>0</v>
      </c>
      <c r="Z54" s="397">
        <f>'Imp-Exp3'!E205/$Z$27</f>
        <v>0</v>
      </c>
      <c r="AA54" s="389">
        <f>'Imp-Exp3'!F205/$Z$27</f>
        <v>0</v>
      </c>
      <c r="AB54" s="389">
        <f>'Imp-Exp3'!G205/$Z$27</f>
        <v>0</v>
      </c>
      <c r="AC54" s="389">
        <f>'Imp-Exp3'!H205/$Z$27</f>
        <v>0</v>
      </c>
      <c r="AD54" s="389">
        <f>'Imp-Exp3'!I205/$Z$27</f>
        <v>0</v>
      </c>
      <c r="AE54" s="389">
        <f>'Imp-Exp3'!J205/$Z$27</f>
        <v>0</v>
      </c>
      <c r="AF54" s="389">
        <f>'Imp-Exp3'!K205/$Z$27</f>
        <v>0</v>
      </c>
      <c r="AG54" s="395">
        <f>'Imp-Exp3'!L205/$Z$27</f>
        <v>0</v>
      </c>
    </row>
    <row r="55" spans="2:33" x14ac:dyDescent="0.3">
      <c r="B55" s="387">
        <f t="shared" si="5"/>
        <v>0</v>
      </c>
      <c r="C55" s="387">
        <f t="shared" si="5"/>
        <v>0</v>
      </c>
      <c r="D55" s="390" t="s">
        <v>648</v>
      </c>
      <c r="E55" s="387" t="str">
        <f t="shared" si="6"/>
        <v/>
      </c>
      <c r="F55" s="391"/>
      <c r="G55" s="391"/>
      <c r="H55" s="391"/>
      <c r="I55" s="390" t="s">
        <v>685</v>
      </c>
      <c r="J55" s="390" t="s">
        <v>650</v>
      </c>
      <c r="K55" s="390" t="s">
        <v>651</v>
      </c>
      <c r="L55" s="390" t="s">
        <v>621</v>
      </c>
      <c r="M55" s="390" t="s">
        <v>623</v>
      </c>
      <c r="N55" s="390" t="s">
        <v>652</v>
      </c>
      <c r="O55" s="390" t="s">
        <v>595</v>
      </c>
      <c r="P55" s="390" t="s">
        <v>680</v>
      </c>
      <c r="Q55" s="390" t="s">
        <v>654</v>
      </c>
      <c r="R55" s="400">
        <f>'Imp-Exp3'!E209</f>
        <v>0</v>
      </c>
      <c r="S55" s="392">
        <f>'Imp-Exp3'!F209</f>
        <v>0</v>
      </c>
      <c r="T55" s="392">
        <f>'Imp-Exp3'!G209</f>
        <v>0</v>
      </c>
      <c r="U55" s="392">
        <f>'Imp-Exp3'!H209</f>
        <v>0</v>
      </c>
      <c r="V55" s="392">
        <f>'Imp-Exp3'!I209</f>
        <v>0</v>
      </c>
      <c r="W55" s="392">
        <f>'Imp-Exp3'!J209</f>
        <v>0</v>
      </c>
      <c r="X55" s="392">
        <f>'Imp-Exp3'!K209</f>
        <v>0</v>
      </c>
      <c r="Y55" s="392">
        <f>'Imp-Exp3'!L209</f>
        <v>0</v>
      </c>
      <c r="Z55" s="398">
        <f>'Imp-Exp3'!E210/$Z$27</f>
        <v>0</v>
      </c>
      <c r="AA55" s="392">
        <f>'Imp-Exp3'!F210/$Z$27</f>
        <v>0</v>
      </c>
      <c r="AB55" s="392">
        <f>'Imp-Exp3'!G210/$Z$27</f>
        <v>0</v>
      </c>
      <c r="AC55" s="392">
        <f>'Imp-Exp3'!H210/$Z$27</f>
        <v>0</v>
      </c>
      <c r="AD55" s="392">
        <f>'Imp-Exp3'!I210/$Z$27</f>
        <v>0</v>
      </c>
      <c r="AE55" s="392">
        <f>'Imp-Exp3'!J210/$Z$27</f>
        <v>0</v>
      </c>
      <c r="AF55" s="392">
        <f>'Imp-Exp3'!K210/$Z$27</f>
        <v>0</v>
      </c>
      <c r="AG55" s="396">
        <f>'Imp-Exp3'!L210/$Z$27</f>
        <v>0</v>
      </c>
    </row>
    <row r="56" spans="2:33" x14ac:dyDescent="0.3">
      <c r="B56" s="387">
        <f t="shared" si="5"/>
        <v>0</v>
      </c>
      <c r="C56" s="387">
        <f t="shared" si="5"/>
        <v>0</v>
      </c>
      <c r="D56" s="390" t="s">
        <v>648</v>
      </c>
      <c r="E56" s="387" t="str">
        <f t="shared" si="6"/>
        <v/>
      </c>
      <c r="F56" s="391"/>
      <c r="G56" s="391"/>
      <c r="H56" s="391"/>
      <c r="I56" s="390" t="s">
        <v>685</v>
      </c>
      <c r="J56" s="390" t="s">
        <v>650</v>
      </c>
      <c r="K56" s="390" t="s">
        <v>651</v>
      </c>
      <c r="L56" s="390" t="s">
        <v>621</v>
      </c>
      <c r="M56" s="390" t="s">
        <v>623</v>
      </c>
      <c r="N56" s="390" t="s">
        <v>652</v>
      </c>
      <c r="O56" s="390" t="s">
        <v>597</v>
      </c>
      <c r="P56" s="390" t="s">
        <v>681</v>
      </c>
      <c r="Q56" s="390" t="s">
        <v>654</v>
      </c>
      <c r="R56" s="400">
        <f>'Imp-Exp3'!E214</f>
        <v>0</v>
      </c>
      <c r="S56" s="392">
        <f>'Imp-Exp3'!F214</f>
        <v>0</v>
      </c>
      <c r="T56" s="392">
        <f>'Imp-Exp3'!G214</f>
        <v>0</v>
      </c>
      <c r="U56" s="392">
        <f>'Imp-Exp3'!H214</f>
        <v>0</v>
      </c>
      <c r="V56" s="392">
        <f>'Imp-Exp3'!I214</f>
        <v>0</v>
      </c>
      <c r="W56" s="392">
        <f>'Imp-Exp3'!J214</f>
        <v>0</v>
      </c>
      <c r="X56" s="392">
        <f>'Imp-Exp3'!K214</f>
        <v>0</v>
      </c>
      <c r="Y56" s="392">
        <f>'Imp-Exp3'!L214</f>
        <v>0</v>
      </c>
      <c r="Z56" s="398">
        <f>'Imp-Exp3'!E215/$Z$27</f>
        <v>0</v>
      </c>
      <c r="AA56" s="392">
        <f>'Imp-Exp3'!F215/$Z$27</f>
        <v>0</v>
      </c>
      <c r="AB56" s="392">
        <f>'Imp-Exp3'!G215/$Z$27</f>
        <v>0</v>
      </c>
      <c r="AC56" s="392">
        <f>'Imp-Exp3'!H215/$Z$27</f>
        <v>0</v>
      </c>
      <c r="AD56" s="392">
        <f>'Imp-Exp3'!I215/$Z$27</f>
        <v>0</v>
      </c>
      <c r="AE56" s="392">
        <f>'Imp-Exp3'!J215/$Z$27</f>
        <v>0</v>
      </c>
      <c r="AF56" s="392">
        <f>'Imp-Exp3'!K215/$Z$27</f>
        <v>0</v>
      </c>
      <c r="AG56" s="396">
        <f>'Imp-Exp3'!L215/$Z$27</f>
        <v>0</v>
      </c>
    </row>
    <row r="57" spans="2:33" x14ac:dyDescent="0.3">
      <c r="B57" s="387">
        <f t="shared" ref="B57:C78" si="7">$B$16</f>
        <v>0</v>
      </c>
      <c r="C57" s="387">
        <f t="shared" si="7"/>
        <v>0</v>
      </c>
      <c r="D57" s="390" t="s">
        <v>648</v>
      </c>
      <c r="E57" s="387" t="str">
        <f t="shared" si="6"/>
        <v/>
      </c>
      <c r="F57" s="391"/>
      <c r="G57" s="391"/>
      <c r="H57" s="391"/>
      <c r="I57" s="390" t="s">
        <v>685</v>
      </c>
      <c r="J57" s="390" t="s">
        <v>650</v>
      </c>
      <c r="K57" s="390" t="s">
        <v>651</v>
      </c>
      <c r="L57" s="390" t="s">
        <v>621</v>
      </c>
      <c r="M57" s="390" t="s">
        <v>623</v>
      </c>
      <c r="N57" s="390" t="s">
        <v>652</v>
      </c>
      <c r="O57" s="390" t="s">
        <v>599</v>
      </c>
      <c r="P57" s="390" t="s">
        <v>682</v>
      </c>
      <c r="Q57" s="390" t="s">
        <v>654</v>
      </c>
      <c r="R57" s="400">
        <f>'Imp-Exp3'!E219</f>
        <v>0</v>
      </c>
      <c r="S57" s="392">
        <f>'Imp-Exp3'!F219</f>
        <v>0</v>
      </c>
      <c r="T57" s="392">
        <f>'Imp-Exp3'!G219</f>
        <v>0</v>
      </c>
      <c r="U57" s="392">
        <f>'Imp-Exp3'!H219</f>
        <v>0</v>
      </c>
      <c r="V57" s="392">
        <f>'Imp-Exp3'!I219</f>
        <v>0</v>
      </c>
      <c r="W57" s="392">
        <f>'Imp-Exp3'!J219</f>
        <v>0</v>
      </c>
      <c r="X57" s="392">
        <f>'Imp-Exp3'!K219</f>
        <v>0</v>
      </c>
      <c r="Y57" s="392">
        <f>'Imp-Exp3'!L219</f>
        <v>0</v>
      </c>
      <c r="Z57" s="398">
        <f>'Imp-Exp3'!E220/$Z$27</f>
        <v>0</v>
      </c>
      <c r="AA57" s="392">
        <f>'Imp-Exp3'!F220/$Z$27</f>
        <v>0</v>
      </c>
      <c r="AB57" s="392">
        <f>'Imp-Exp3'!G220/$Z$27</f>
        <v>0</v>
      </c>
      <c r="AC57" s="392">
        <f>'Imp-Exp3'!H220/$Z$27</f>
        <v>0</v>
      </c>
      <c r="AD57" s="392">
        <f>'Imp-Exp3'!I220/$Z$27</f>
        <v>0</v>
      </c>
      <c r="AE57" s="392">
        <f>'Imp-Exp3'!J220/$Z$27</f>
        <v>0</v>
      </c>
      <c r="AF57" s="392">
        <f>'Imp-Exp3'!K220/$Z$27</f>
        <v>0</v>
      </c>
      <c r="AG57" s="396">
        <f>'Imp-Exp3'!L220/$Z$27</f>
        <v>0</v>
      </c>
    </row>
    <row r="58" spans="2:33" x14ac:dyDescent="0.3">
      <c r="B58" s="387">
        <f t="shared" si="7"/>
        <v>0</v>
      </c>
      <c r="C58" s="387">
        <f t="shared" si="7"/>
        <v>0</v>
      </c>
      <c r="D58" s="390" t="s">
        <v>648</v>
      </c>
      <c r="E58" s="387" t="str">
        <f t="shared" si="6"/>
        <v/>
      </c>
      <c r="F58" s="391"/>
      <c r="G58" s="391"/>
      <c r="H58" s="391"/>
      <c r="I58" s="390" t="s">
        <v>685</v>
      </c>
      <c r="J58" s="390" t="s">
        <v>650</v>
      </c>
      <c r="K58" s="390" t="s">
        <v>651</v>
      </c>
      <c r="L58" s="390" t="s">
        <v>621</v>
      </c>
      <c r="M58" s="390" t="s">
        <v>623</v>
      </c>
      <c r="N58" s="390" t="s">
        <v>652</v>
      </c>
      <c r="O58" s="390" t="s">
        <v>601</v>
      </c>
      <c r="P58" s="390" t="s">
        <v>683</v>
      </c>
      <c r="Q58" s="390" t="s">
        <v>654</v>
      </c>
      <c r="R58" s="400">
        <f>'Imp-Exp3'!E224</f>
        <v>0</v>
      </c>
      <c r="S58" s="392">
        <f>'Imp-Exp3'!F224</f>
        <v>0</v>
      </c>
      <c r="T58" s="392">
        <f>'Imp-Exp3'!G224</f>
        <v>0</v>
      </c>
      <c r="U58" s="392">
        <f>'Imp-Exp3'!H224</f>
        <v>0</v>
      </c>
      <c r="V58" s="392">
        <f>'Imp-Exp3'!I224</f>
        <v>0</v>
      </c>
      <c r="W58" s="392">
        <f>'Imp-Exp3'!J224</f>
        <v>0</v>
      </c>
      <c r="X58" s="392">
        <f>'Imp-Exp3'!K224</f>
        <v>0</v>
      </c>
      <c r="Y58" s="392">
        <f>'Imp-Exp3'!L224</f>
        <v>0</v>
      </c>
      <c r="Z58" s="398">
        <f>'Imp-Exp3'!E225/$Z$27</f>
        <v>0</v>
      </c>
      <c r="AA58" s="392">
        <f>'Imp-Exp3'!F225/$Z$27</f>
        <v>0</v>
      </c>
      <c r="AB58" s="392">
        <f>'Imp-Exp3'!G225/$Z$27</f>
        <v>0</v>
      </c>
      <c r="AC58" s="392">
        <f>'Imp-Exp3'!H225/$Z$27</f>
        <v>0</v>
      </c>
      <c r="AD58" s="392">
        <f>'Imp-Exp3'!I225/$Z$27</f>
        <v>0</v>
      </c>
      <c r="AE58" s="392">
        <f>'Imp-Exp3'!J225/$Z$27</f>
        <v>0</v>
      </c>
      <c r="AF58" s="392">
        <f>'Imp-Exp3'!K225/$Z$27</f>
        <v>0</v>
      </c>
      <c r="AG58" s="396">
        <f>'Imp-Exp3'!L225/$Z$27</f>
        <v>0</v>
      </c>
    </row>
    <row r="59" spans="2:33" s="302" customFormat="1" x14ac:dyDescent="0.3">
      <c r="B59" s="387">
        <f t="shared" si="7"/>
        <v>0</v>
      </c>
      <c r="C59" s="387">
        <f t="shared" si="7"/>
        <v>0</v>
      </c>
      <c r="D59" s="387" t="s">
        <v>648</v>
      </c>
      <c r="E59" s="387" t="str">
        <f t="shared" si="6"/>
        <v/>
      </c>
      <c r="F59" s="388"/>
      <c r="G59" s="388"/>
      <c r="H59" s="388"/>
      <c r="I59" s="387" t="s">
        <v>655</v>
      </c>
      <c r="J59" s="387" t="s">
        <v>656</v>
      </c>
      <c r="K59" s="387" t="s">
        <v>657</v>
      </c>
      <c r="L59" s="387" t="s">
        <v>658</v>
      </c>
      <c r="M59" s="387" t="s">
        <v>623</v>
      </c>
      <c r="N59" s="387" t="s">
        <v>659</v>
      </c>
      <c r="O59" s="387" t="s">
        <v>593</v>
      </c>
      <c r="P59" s="387" t="s">
        <v>679</v>
      </c>
      <c r="Q59" s="387" t="s">
        <v>653</v>
      </c>
      <c r="R59" s="399">
        <f>'Imp-US'!E143</f>
        <v>0</v>
      </c>
      <c r="S59" s="389">
        <f>'Imp-US'!F143</f>
        <v>0</v>
      </c>
      <c r="T59" s="389">
        <f>'Imp-US'!G143</f>
        <v>0</v>
      </c>
      <c r="U59" s="389">
        <f>'Imp-US'!H143</f>
        <v>0</v>
      </c>
      <c r="V59" s="389">
        <f>'Imp-US'!I143</f>
        <v>0</v>
      </c>
      <c r="W59" s="389">
        <f>'Imp-US'!J143</f>
        <v>0</v>
      </c>
      <c r="X59" s="389">
        <f>'Imp-US'!K143</f>
        <v>0</v>
      </c>
      <c r="Y59" s="389">
        <f>'Imp-US'!L143</f>
        <v>0</v>
      </c>
      <c r="Z59" s="397">
        <f>'Imp-US'!E144/$Z$27</f>
        <v>0</v>
      </c>
      <c r="AA59" s="389">
        <f>'Imp-US'!F144/$Z$27</f>
        <v>0</v>
      </c>
      <c r="AB59" s="389">
        <f>'Imp-US'!G144/$Z$27</f>
        <v>0</v>
      </c>
      <c r="AC59" s="389">
        <f>'Imp-US'!H144/$Z$27</f>
        <v>0</v>
      </c>
      <c r="AD59" s="389">
        <f>'Imp-US'!I144/$Z$27</f>
        <v>0</v>
      </c>
      <c r="AE59" s="389">
        <f>'Imp-US'!J144/$Z$27</f>
        <v>0</v>
      </c>
      <c r="AF59" s="389">
        <f>'Imp-US'!K144/$Z$27</f>
        <v>0</v>
      </c>
      <c r="AG59" s="395">
        <f>'Imp-US'!L144/$Z$27</f>
        <v>0</v>
      </c>
    </row>
    <row r="60" spans="2:33" x14ac:dyDescent="0.3">
      <c r="B60" s="387">
        <f t="shared" si="7"/>
        <v>0</v>
      </c>
      <c r="C60" s="387">
        <f t="shared" si="7"/>
        <v>0</v>
      </c>
      <c r="D60" s="390" t="s">
        <v>648</v>
      </c>
      <c r="E60" s="387" t="str">
        <f t="shared" si="6"/>
        <v/>
      </c>
      <c r="F60" s="391"/>
      <c r="G60" s="391"/>
      <c r="H60" s="391"/>
      <c r="I60" s="390" t="s">
        <v>655</v>
      </c>
      <c r="J60" s="390" t="s">
        <v>656</v>
      </c>
      <c r="K60" s="390" t="s">
        <v>657</v>
      </c>
      <c r="L60" s="390" t="s">
        <v>658</v>
      </c>
      <c r="M60" s="390" t="s">
        <v>623</v>
      </c>
      <c r="N60" s="390" t="s">
        <v>659</v>
      </c>
      <c r="O60" s="390" t="s">
        <v>595</v>
      </c>
      <c r="P60" s="390" t="s">
        <v>680</v>
      </c>
      <c r="Q60" s="390" t="s">
        <v>653</v>
      </c>
      <c r="R60" s="400">
        <f>'Imp-US'!E148</f>
        <v>0</v>
      </c>
      <c r="S60" s="392">
        <f>'Imp-US'!F148</f>
        <v>0</v>
      </c>
      <c r="T60" s="392">
        <f>'Imp-US'!G148</f>
        <v>0</v>
      </c>
      <c r="U60" s="392">
        <f>'Imp-US'!H148</f>
        <v>0</v>
      </c>
      <c r="V60" s="392">
        <f>'Imp-US'!I148</f>
        <v>0</v>
      </c>
      <c r="W60" s="392">
        <f>'Imp-US'!J148</f>
        <v>0</v>
      </c>
      <c r="X60" s="392">
        <f>'Imp-US'!K148</f>
        <v>0</v>
      </c>
      <c r="Y60" s="392">
        <f>'Imp-US'!L148</f>
        <v>0</v>
      </c>
      <c r="Z60" s="398">
        <f>'Imp-US'!E149/$Z$27</f>
        <v>0</v>
      </c>
      <c r="AA60" s="392">
        <f>'Imp-US'!F149/$Z$27</f>
        <v>0</v>
      </c>
      <c r="AB60" s="392">
        <f>'Imp-US'!G149/$Z$27</f>
        <v>0</v>
      </c>
      <c r="AC60" s="392">
        <f>'Imp-US'!H149/$Z$27</f>
        <v>0</v>
      </c>
      <c r="AD60" s="392">
        <f>'Imp-US'!I149/$Z$27</f>
        <v>0</v>
      </c>
      <c r="AE60" s="392">
        <f>'Imp-US'!J149/$Z$27</f>
        <v>0</v>
      </c>
      <c r="AF60" s="392">
        <f>'Imp-US'!K149/$Z$27</f>
        <v>0</v>
      </c>
      <c r="AG60" s="396">
        <f>'Imp-US'!L149/$Z$27</f>
        <v>0</v>
      </c>
    </row>
    <row r="61" spans="2:33" x14ac:dyDescent="0.3">
      <c r="B61" s="387">
        <f t="shared" si="7"/>
        <v>0</v>
      </c>
      <c r="C61" s="387">
        <f t="shared" si="7"/>
        <v>0</v>
      </c>
      <c r="D61" s="390" t="s">
        <v>648</v>
      </c>
      <c r="E61" s="387" t="str">
        <f t="shared" si="6"/>
        <v/>
      </c>
      <c r="F61" s="391"/>
      <c r="G61" s="391"/>
      <c r="H61" s="391"/>
      <c r="I61" s="390" t="s">
        <v>655</v>
      </c>
      <c r="J61" s="390" t="s">
        <v>656</v>
      </c>
      <c r="K61" s="390" t="s">
        <v>657</v>
      </c>
      <c r="L61" s="390" t="s">
        <v>658</v>
      </c>
      <c r="M61" s="390" t="s">
        <v>623</v>
      </c>
      <c r="N61" s="390" t="s">
        <v>659</v>
      </c>
      <c r="O61" s="390" t="s">
        <v>597</v>
      </c>
      <c r="P61" s="390" t="s">
        <v>681</v>
      </c>
      <c r="Q61" s="390" t="s">
        <v>653</v>
      </c>
      <c r="R61" s="400">
        <f>'Imp-US'!E153</f>
        <v>0</v>
      </c>
      <c r="S61" s="392">
        <f>'Imp-US'!F153</f>
        <v>0</v>
      </c>
      <c r="T61" s="392">
        <f>'Imp-US'!G153</f>
        <v>0</v>
      </c>
      <c r="U61" s="392">
        <f>'Imp-US'!H153</f>
        <v>0</v>
      </c>
      <c r="V61" s="392">
        <f>'Imp-US'!I153</f>
        <v>0</v>
      </c>
      <c r="W61" s="392">
        <f>'Imp-US'!J153</f>
        <v>0</v>
      </c>
      <c r="X61" s="392">
        <f>'Imp-US'!K153</f>
        <v>0</v>
      </c>
      <c r="Y61" s="392">
        <f>'Imp-US'!L153</f>
        <v>0</v>
      </c>
      <c r="Z61" s="398">
        <f>'Imp-US'!E154/$Z$27</f>
        <v>0</v>
      </c>
      <c r="AA61" s="392">
        <f>'Imp-US'!F154/$Z$27</f>
        <v>0</v>
      </c>
      <c r="AB61" s="392">
        <f>'Imp-US'!G154/$Z$27</f>
        <v>0</v>
      </c>
      <c r="AC61" s="392">
        <f>'Imp-US'!H154/$Z$27</f>
        <v>0</v>
      </c>
      <c r="AD61" s="392">
        <f>'Imp-US'!I154/$Z$27</f>
        <v>0</v>
      </c>
      <c r="AE61" s="392">
        <f>'Imp-US'!J154/$Z$27</f>
        <v>0</v>
      </c>
      <c r="AF61" s="392">
        <f>'Imp-US'!K154/$Z$27</f>
        <v>0</v>
      </c>
      <c r="AG61" s="396">
        <f>'Imp-US'!L154/$Z$27</f>
        <v>0</v>
      </c>
    </row>
    <row r="62" spans="2:33" x14ac:dyDescent="0.3">
      <c r="B62" s="387">
        <f t="shared" si="7"/>
        <v>0</v>
      </c>
      <c r="C62" s="387">
        <f t="shared" si="7"/>
        <v>0</v>
      </c>
      <c r="D62" s="390" t="s">
        <v>648</v>
      </c>
      <c r="E62" s="387" t="str">
        <f t="shared" si="6"/>
        <v/>
      </c>
      <c r="F62" s="391"/>
      <c r="G62" s="391"/>
      <c r="H62" s="391"/>
      <c r="I62" s="390" t="s">
        <v>655</v>
      </c>
      <c r="J62" s="390" t="s">
        <v>656</v>
      </c>
      <c r="K62" s="390" t="s">
        <v>657</v>
      </c>
      <c r="L62" s="390" t="s">
        <v>658</v>
      </c>
      <c r="M62" s="390" t="s">
        <v>623</v>
      </c>
      <c r="N62" s="390" t="s">
        <v>659</v>
      </c>
      <c r="O62" s="390" t="s">
        <v>599</v>
      </c>
      <c r="P62" s="390" t="s">
        <v>682</v>
      </c>
      <c r="Q62" s="390" t="s">
        <v>653</v>
      </c>
      <c r="R62" s="400">
        <f>'Imp-US'!E158</f>
        <v>0</v>
      </c>
      <c r="S62" s="392">
        <f>'Imp-US'!F158</f>
        <v>0</v>
      </c>
      <c r="T62" s="392">
        <f>'Imp-US'!G158</f>
        <v>0</v>
      </c>
      <c r="U62" s="392">
        <f>'Imp-US'!H158</f>
        <v>0</v>
      </c>
      <c r="V62" s="392">
        <f>'Imp-US'!I158</f>
        <v>0</v>
      </c>
      <c r="W62" s="392">
        <f>'Imp-US'!J158</f>
        <v>0</v>
      </c>
      <c r="X62" s="392">
        <f>'Imp-US'!K158</f>
        <v>0</v>
      </c>
      <c r="Y62" s="392">
        <f>'Imp-US'!L158</f>
        <v>0</v>
      </c>
      <c r="Z62" s="398">
        <f>'Imp-US'!E159/$Z$27</f>
        <v>0</v>
      </c>
      <c r="AA62" s="392">
        <f>'Imp-US'!F159/$Z$27</f>
        <v>0</v>
      </c>
      <c r="AB62" s="392">
        <f>'Imp-US'!G159/$Z$27</f>
        <v>0</v>
      </c>
      <c r="AC62" s="392">
        <f>'Imp-US'!H159/$Z$27</f>
        <v>0</v>
      </c>
      <c r="AD62" s="392">
        <f>'Imp-US'!I159/$Z$27</f>
        <v>0</v>
      </c>
      <c r="AE62" s="392">
        <f>'Imp-US'!J159/$Z$27</f>
        <v>0</v>
      </c>
      <c r="AF62" s="392">
        <f>'Imp-US'!K159/$Z$27</f>
        <v>0</v>
      </c>
      <c r="AG62" s="396">
        <f>'Imp-US'!L159/$Z$27</f>
        <v>0</v>
      </c>
    </row>
    <row r="63" spans="2:33" x14ac:dyDescent="0.3">
      <c r="B63" s="387">
        <f t="shared" si="7"/>
        <v>0</v>
      </c>
      <c r="C63" s="387">
        <f t="shared" si="7"/>
        <v>0</v>
      </c>
      <c r="D63" s="390" t="s">
        <v>648</v>
      </c>
      <c r="E63" s="387" t="str">
        <f t="shared" si="6"/>
        <v/>
      </c>
      <c r="F63" s="391"/>
      <c r="G63" s="391"/>
      <c r="H63" s="391"/>
      <c r="I63" s="390" t="s">
        <v>655</v>
      </c>
      <c r="J63" s="390" t="s">
        <v>656</v>
      </c>
      <c r="K63" s="390" t="s">
        <v>657</v>
      </c>
      <c r="L63" s="390" t="s">
        <v>658</v>
      </c>
      <c r="M63" s="390" t="s">
        <v>623</v>
      </c>
      <c r="N63" s="390" t="s">
        <v>659</v>
      </c>
      <c r="O63" s="390" t="s">
        <v>601</v>
      </c>
      <c r="P63" s="390" t="s">
        <v>683</v>
      </c>
      <c r="Q63" s="390" t="s">
        <v>653</v>
      </c>
      <c r="R63" s="400">
        <f>'Imp-US'!E163</f>
        <v>0</v>
      </c>
      <c r="S63" s="392">
        <f>'Imp-US'!F163</f>
        <v>0</v>
      </c>
      <c r="T63" s="392">
        <f>'Imp-US'!G163</f>
        <v>0</v>
      </c>
      <c r="U63" s="392">
        <f>'Imp-US'!H163</f>
        <v>0</v>
      </c>
      <c r="V63" s="392">
        <f>'Imp-US'!I163</f>
        <v>0</v>
      </c>
      <c r="W63" s="392">
        <f>'Imp-US'!J163</f>
        <v>0</v>
      </c>
      <c r="X63" s="392">
        <f>'Imp-US'!K163</f>
        <v>0</v>
      </c>
      <c r="Y63" s="392">
        <f>'Imp-US'!L163</f>
        <v>0</v>
      </c>
      <c r="Z63" s="398">
        <f>'Imp-US'!E164/$Z$27</f>
        <v>0</v>
      </c>
      <c r="AA63" s="392">
        <f>'Imp-US'!F164/$Z$27</f>
        <v>0</v>
      </c>
      <c r="AB63" s="392">
        <f>'Imp-US'!G164/$Z$27</f>
        <v>0</v>
      </c>
      <c r="AC63" s="392">
        <f>'Imp-US'!H164/$Z$27</f>
        <v>0</v>
      </c>
      <c r="AD63" s="392">
        <f>'Imp-US'!I164/$Z$27</f>
        <v>0</v>
      </c>
      <c r="AE63" s="392">
        <f>'Imp-US'!J164/$Z$27</f>
        <v>0</v>
      </c>
      <c r="AF63" s="392">
        <f>'Imp-US'!K164/$Z$27</f>
        <v>0</v>
      </c>
      <c r="AG63" s="396">
        <f>'Imp-US'!L164/$Z$27</f>
        <v>0</v>
      </c>
    </row>
    <row r="64" spans="2:33" s="302" customFormat="1" x14ac:dyDescent="0.3">
      <c r="B64" s="387">
        <f t="shared" si="7"/>
        <v>0</v>
      </c>
      <c r="C64" s="387">
        <f t="shared" si="7"/>
        <v>0</v>
      </c>
      <c r="D64" s="387" t="s">
        <v>648</v>
      </c>
      <c r="E64" s="387" t="str">
        <f t="shared" si="6"/>
        <v/>
      </c>
      <c r="F64" s="388"/>
      <c r="G64" s="388"/>
      <c r="H64" s="388"/>
      <c r="I64" s="387" t="s">
        <v>655</v>
      </c>
      <c r="J64" s="387" t="s">
        <v>656</v>
      </c>
      <c r="K64" s="387" t="s">
        <v>657</v>
      </c>
      <c r="L64" s="387" t="s">
        <v>658</v>
      </c>
      <c r="M64" s="387" t="s">
        <v>623</v>
      </c>
      <c r="N64" s="387" t="s">
        <v>659</v>
      </c>
      <c r="O64" s="387" t="s">
        <v>593</v>
      </c>
      <c r="P64" s="387" t="s">
        <v>679</v>
      </c>
      <c r="Q64" s="387" t="s">
        <v>654</v>
      </c>
      <c r="R64" s="399">
        <f>'Imp-US'!E204</f>
        <v>0</v>
      </c>
      <c r="S64" s="389">
        <f>'Imp-US'!F204</f>
        <v>0</v>
      </c>
      <c r="T64" s="389">
        <f>'Imp-US'!G204</f>
        <v>0</v>
      </c>
      <c r="U64" s="389">
        <f>'Imp-US'!H204</f>
        <v>0</v>
      </c>
      <c r="V64" s="389">
        <f>'Imp-US'!I204</f>
        <v>0</v>
      </c>
      <c r="W64" s="389">
        <f>'Imp-US'!J204</f>
        <v>0</v>
      </c>
      <c r="X64" s="389">
        <f>'Imp-US'!K204</f>
        <v>0</v>
      </c>
      <c r="Y64" s="389">
        <f>'Imp-US'!L204</f>
        <v>0</v>
      </c>
      <c r="Z64" s="397">
        <f>'Imp-US'!E205/$Z$27</f>
        <v>0</v>
      </c>
      <c r="AA64" s="389">
        <f>'Imp-US'!F205/$Z$27</f>
        <v>0</v>
      </c>
      <c r="AB64" s="389">
        <f>'Imp-US'!G205/$Z$27</f>
        <v>0</v>
      </c>
      <c r="AC64" s="389">
        <f>'Imp-US'!H205/$Z$27</f>
        <v>0</v>
      </c>
      <c r="AD64" s="389">
        <f>'Imp-US'!I205/$Z$27</f>
        <v>0</v>
      </c>
      <c r="AE64" s="389">
        <f>'Imp-US'!J205/$Z$27</f>
        <v>0</v>
      </c>
      <c r="AF64" s="389">
        <f>'Imp-US'!K205/$Z$27</f>
        <v>0</v>
      </c>
      <c r="AG64" s="395">
        <f>'Imp-US'!L205/$Z$27</f>
        <v>0</v>
      </c>
    </row>
    <row r="65" spans="2:33" x14ac:dyDescent="0.3">
      <c r="B65" s="387">
        <f t="shared" si="7"/>
        <v>0</v>
      </c>
      <c r="C65" s="387">
        <f t="shared" si="7"/>
        <v>0</v>
      </c>
      <c r="D65" s="390" t="s">
        <v>648</v>
      </c>
      <c r="E65" s="387" t="str">
        <f t="shared" si="6"/>
        <v/>
      </c>
      <c r="F65" s="391"/>
      <c r="G65" s="391"/>
      <c r="H65" s="391"/>
      <c r="I65" s="390" t="s">
        <v>655</v>
      </c>
      <c r="J65" s="390" t="s">
        <v>656</v>
      </c>
      <c r="K65" s="390" t="s">
        <v>657</v>
      </c>
      <c r="L65" s="390" t="s">
        <v>658</v>
      </c>
      <c r="M65" s="390" t="s">
        <v>623</v>
      </c>
      <c r="N65" s="390" t="s">
        <v>659</v>
      </c>
      <c r="O65" s="390" t="s">
        <v>595</v>
      </c>
      <c r="P65" s="390" t="s">
        <v>680</v>
      </c>
      <c r="Q65" s="390" t="s">
        <v>654</v>
      </c>
      <c r="R65" s="400">
        <f>'Imp-US'!E209</f>
        <v>0</v>
      </c>
      <c r="S65" s="392">
        <f>'Imp-US'!F209</f>
        <v>0</v>
      </c>
      <c r="T65" s="392">
        <f>'Imp-US'!G209</f>
        <v>0</v>
      </c>
      <c r="U65" s="392">
        <f>'Imp-US'!H209</f>
        <v>0</v>
      </c>
      <c r="V65" s="392">
        <f>'Imp-US'!I209</f>
        <v>0</v>
      </c>
      <c r="W65" s="392">
        <f>'Imp-US'!J209</f>
        <v>0</v>
      </c>
      <c r="X65" s="392">
        <f>'Imp-US'!K209</f>
        <v>0</v>
      </c>
      <c r="Y65" s="392">
        <f>'Imp-US'!L209</f>
        <v>0</v>
      </c>
      <c r="Z65" s="398">
        <f>'Imp-US'!E210/$Z$27</f>
        <v>0</v>
      </c>
      <c r="AA65" s="392">
        <f>'Imp-US'!F210/$Z$27</f>
        <v>0</v>
      </c>
      <c r="AB65" s="392">
        <f>'Imp-US'!G210/$Z$27</f>
        <v>0</v>
      </c>
      <c r="AC65" s="392">
        <f>'Imp-US'!H210/$Z$27</f>
        <v>0</v>
      </c>
      <c r="AD65" s="392">
        <f>'Imp-US'!I210/$Z$27</f>
        <v>0</v>
      </c>
      <c r="AE65" s="392">
        <f>'Imp-US'!J210/$Z$27</f>
        <v>0</v>
      </c>
      <c r="AF65" s="392">
        <f>'Imp-US'!K210/$Z$27</f>
        <v>0</v>
      </c>
      <c r="AG65" s="396">
        <f>'Imp-US'!L210/$Z$27</f>
        <v>0</v>
      </c>
    </row>
    <row r="66" spans="2:33" x14ac:dyDescent="0.3">
      <c r="B66" s="387">
        <f t="shared" si="7"/>
        <v>0</v>
      </c>
      <c r="C66" s="387">
        <f t="shared" si="7"/>
        <v>0</v>
      </c>
      <c r="D66" s="390" t="s">
        <v>648</v>
      </c>
      <c r="E66" s="387" t="str">
        <f t="shared" si="6"/>
        <v/>
      </c>
      <c r="F66" s="391"/>
      <c r="G66" s="391"/>
      <c r="H66" s="391"/>
      <c r="I66" s="390" t="s">
        <v>655</v>
      </c>
      <c r="J66" s="390" t="s">
        <v>656</v>
      </c>
      <c r="K66" s="390" t="s">
        <v>657</v>
      </c>
      <c r="L66" s="390" t="s">
        <v>658</v>
      </c>
      <c r="M66" s="390" t="s">
        <v>623</v>
      </c>
      <c r="N66" s="390" t="s">
        <v>659</v>
      </c>
      <c r="O66" s="390" t="s">
        <v>597</v>
      </c>
      <c r="P66" s="390" t="s">
        <v>681</v>
      </c>
      <c r="Q66" s="390" t="s">
        <v>654</v>
      </c>
      <c r="R66" s="400">
        <f>'Imp-US'!E214</f>
        <v>0</v>
      </c>
      <c r="S66" s="392">
        <f>'Imp-US'!F214</f>
        <v>0</v>
      </c>
      <c r="T66" s="392">
        <f>'Imp-US'!G214</f>
        <v>0</v>
      </c>
      <c r="U66" s="392">
        <f>'Imp-US'!H214</f>
        <v>0</v>
      </c>
      <c r="V66" s="392">
        <f>'Imp-US'!I214</f>
        <v>0</v>
      </c>
      <c r="W66" s="392">
        <f>'Imp-US'!J214</f>
        <v>0</v>
      </c>
      <c r="X66" s="392">
        <f>'Imp-US'!K214</f>
        <v>0</v>
      </c>
      <c r="Y66" s="392">
        <f>'Imp-US'!L214</f>
        <v>0</v>
      </c>
      <c r="Z66" s="398">
        <f>'Imp-US'!E215/$Z$27</f>
        <v>0</v>
      </c>
      <c r="AA66" s="392">
        <f>'Imp-US'!F215/$Z$27</f>
        <v>0</v>
      </c>
      <c r="AB66" s="392">
        <f>'Imp-US'!G215/$Z$27</f>
        <v>0</v>
      </c>
      <c r="AC66" s="392">
        <f>'Imp-US'!H215/$Z$27</f>
        <v>0</v>
      </c>
      <c r="AD66" s="392">
        <f>'Imp-US'!I215/$Z$27</f>
        <v>0</v>
      </c>
      <c r="AE66" s="392">
        <f>'Imp-US'!J215/$Z$27</f>
        <v>0</v>
      </c>
      <c r="AF66" s="392">
        <f>'Imp-US'!K215/$Z$27</f>
        <v>0</v>
      </c>
      <c r="AG66" s="396">
        <f>'Imp-US'!L215/$Z$27</f>
        <v>0</v>
      </c>
    </row>
    <row r="67" spans="2:33" x14ac:dyDescent="0.3">
      <c r="B67" s="387">
        <f t="shared" si="7"/>
        <v>0</v>
      </c>
      <c r="C67" s="387">
        <f t="shared" si="7"/>
        <v>0</v>
      </c>
      <c r="D67" s="390" t="s">
        <v>648</v>
      </c>
      <c r="E67" s="387" t="str">
        <f t="shared" si="6"/>
        <v/>
      </c>
      <c r="F67" s="391"/>
      <c r="G67" s="391"/>
      <c r="H67" s="391"/>
      <c r="I67" s="390" t="s">
        <v>655</v>
      </c>
      <c r="J67" s="390" t="s">
        <v>656</v>
      </c>
      <c r="K67" s="390" t="s">
        <v>657</v>
      </c>
      <c r="L67" s="390" t="s">
        <v>658</v>
      </c>
      <c r="M67" s="390" t="s">
        <v>623</v>
      </c>
      <c r="N67" s="390" t="s">
        <v>659</v>
      </c>
      <c r="O67" s="390" t="s">
        <v>599</v>
      </c>
      <c r="P67" s="390" t="s">
        <v>682</v>
      </c>
      <c r="Q67" s="390" t="s">
        <v>654</v>
      </c>
      <c r="R67" s="400">
        <f>'Imp-US'!E219</f>
        <v>0</v>
      </c>
      <c r="S67" s="392">
        <f>'Imp-US'!F219</f>
        <v>0</v>
      </c>
      <c r="T67" s="392">
        <f>'Imp-US'!G219</f>
        <v>0</v>
      </c>
      <c r="U67" s="392">
        <f>'Imp-US'!H219</f>
        <v>0</v>
      </c>
      <c r="V67" s="392">
        <f>'Imp-US'!I219</f>
        <v>0</v>
      </c>
      <c r="W67" s="392">
        <f>'Imp-US'!J219</f>
        <v>0</v>
      </c>
      <c r="X67" s="392">
        <f>'Imp-US'!K219</f>
        <v>0</v>
      </c>
      <c r="Y67" s="392">
        <f>'Imp-US'!L219</f>
        <v>0</v>
      </c>
      <c r="Z67" s="398">
        <f>'Imp-US'!E220/$Z$27</f>
        <v>0</v>
      </c>
      <c r="AA67" s="392">
        <f>'Imp-US'!F220/$Z$27</f>
        <v>0</v>
      </c>
      <c r="AB67" s="392">
        <f>'Imp-US'!G220/$Z$27</f>
        <v>0</v>
      </c>
      <c r="AC67" s="392">
        <f>'Imp-US'!H220/$Z$27</f>
        <v>0</v>
      </c>
      <c r="AD67" s="392">
        <f>'Imp-US'!I220/$Z$27</f>
        <v>0</v>
      </c>
      <c r="AE67" s="392">
        <f>'Imp-US'!J220/$Z$27</f>
        <v>0</v>
      </c>
      <c r="AF67" s="392">
        <f>'Imp-US'!K220/$Z$27</f>
        <v>0</v>
      </c>
      <c r="AG67" s="396">
        <f>'Imp-US'!L220/$Z$27</f>
        <v>0</v>
      </c>
    </row>
    <row r="68" spans="2:33" x14ac:dyDescent="0.3">
      <c r="B68" s="387">
        <f t="shared" si="7"/>
        <v>0</v>
      </c>
      <c r="C68" s="387">
        <f t="shared" si="7"/>
        <v>0</v>
      </c>
      <c r="D68" s="390" t="s">
        <v>648</v>
      </c>
      <c r="E68" s="387" t="str">
        <f t="shared" si="6"/>
        <v/>
      </c>
      <c r="F68" s="391"/>
      <c r="G68" s="391"/>
      <c r="H68" s="391"/>
      <c r="I68" s="390" t="s">
        <v>655</v>
      </c>
      <c r="J68" s="390" t="s">
        <v>656</v>
      </c>
      <c r="K68" s="390" t="s">
        <v>657</v>
      </c>
      <c r="L68" s="390" t="s">
        <v>658</v>
      </c>
      <c r="M68" s="390" t="s">
        <v>623</v>
      </c>
      <c r="N68" s="390" t="s">
        <v>659</v>
      </c>
      <c r="O68" s="390" t="s">
        <v>601</v>
      </c>
      <c r="P68" s="390" t="s">
        <v>683</v>
      </c>
      <c r="Q68" s="390" t="s">
        <v>654</v>
      </c>
      <c r="R68" s="400">
        <f>'Imp-US'!E224</f>
        <v>0</v>
      </c>
      <c r="S68" s="392">
        <f>'Imp-US'!F224</f>
        <v>0</v>
      </c>
      <c r="T68" s="392">
        <f>'Imp-US'!G224</f>
        <v>0</v>
      </c>
      <c r="U68" s="392">
        <f>'Imp-US'!H224</f>
        <v>0</v>
      </c>
      <c r="V68" s="392">
        <f>'Imp-US'!I224</f>
        <v>0</v>
      </c>
      <c r="W68" s="392">
        <f>'Imp-US'!J224</f>
        <v>0</v>
      </c>
      <c r="X68" s="392">
        <f>'Imp-US'!K224</f>
        <v>0</v>
      </c>
      <c r="Y68" s="392">
        <f>'Imp-US'!L224</f>
        <v>0</v>
      </c>
      <c r="Z68" s="398">
        <f>'Imp-US'!E225/$Z$27</f>
        <v>0</v>
      </c>
      <c r="AA68" s="392">
        <f>'Imp-US'!F225/$Z$27</f>
        <v>0</v>
      </c>
      <c r="AB68" s="392">
        <f>'Imp-US'!G225/$Z$27</f>
        <v>0</v>
      </c>
      <c r="AC68" s="392">
        <f>'Imp-US'!H225/$Z$27</f>
        <v>0</v>
      </c>
      <c r="AD68" s="392">
        <f>'Imp-US'!I225/$Z$27</f>
        <v>0</v>
      </c>
      <c r="AE68" s="392">
        <f>'Imp-US'!J225/$Z$27</f>
        <v>0</v>
      </c>
      <c r="AF68" s="392">
        <f>'Imp-US'!K225/$Z$27</f>
        <v>0</v>
      </c>
      <c r="AG68" s="396">
        <f>'Imp-US'!L225/$Z$27</f>
        <v>0</v>
      </c>
    </row>
    <row r="69" spans="2:33" s="302" customFormat="1" x14ac:dyDescent="0.3">
      <c r="B69" s="387">
        <f t="shared" si="7"/>
        <v>0</v>
      </c>
      <c r="C69" s="387">
        <f t="shared" si="7"/>
        <v>0</v>
      </c>
      <c r="D69" s="387" t="s">
        <v>648</v>
      </c>
      <c r="E69" s="387" t="str">
        <f t="shared" si="6"/>
        <v/>
      </c>
      <c r="F69" s="388"/>
      <c r="G69" s="388"/>
      <c r="H69" s="388"/>
      <c r="I69" s="393" t="s">
        <v>768</v>
      </c>
      <c r="J69" s="387" t="s">
        <v>656</v>
      </c>
      <c r="K69" s="387" t="s">
        <v>686</v>
      </c>
      <c r="L69" s="387" t="s">
        <v>626</v>
      </c>
      <c r="M69" s="387">
        <f>'Imp-Other-Autre'!$D$23</f>
        <v>0</v>
      </c>
      <c r="N69" s="387" t="s">
        <v>659</v>
      </c>
      <c r="O69" s="387" t="s">
        <v>593</v>
      </c>
      <c r="P69" s="387" t="s">
        <v>679</v>
      </c>
      <c r="Q69" s="387" t="s">
        <v>653</v>
      </c>
      <c r="R69" s="399">
        <f>'Imp-Other-Autre'!E143</f>
        <v>0</v>
      </c>
      <c r="S69" s="389">
        <f>'Imp-Other-Autre'!F143</f>
        <v>0</v>
      </c>
      <c r="T69" s="389">
        <f>'Imp-Other-Autre'!G143</f>
        <v>0</v>
      </c>
      <c r="U69" s="389">
        <f>'Imp-Other-Autre'!H143</f>
        <v>0</v>
      </c>
      <c r="V69" s="389">
        <f>'Imp-Other-Autre'!I143</f>
        <v>0</v>
      </c>
      <c r="W69" s="389">
        <f>'Imp-Other-Autre'!J143</f>
        <v>0</v>
      </c>
      <c r="X69" s="389">
        <f>'Imp-Other-Autre'!K143</f>
        <v>0</v>
      </c>
      <c r="Y69" s="389">
        <f>'Imp-Other-Autre'!L143</f>
        <v>0</v>
      </c>
      <c r="Z69" s="397">
        <f>'Imp-Other-Autre'!E144/$Z$27</f>
        <v>0</v>
      </c>
      <c r="AA69" s="389">
        <f>'Imp-Other-Autre'!F144/$Z$27</f>
        <v>0</v>
      </c>
      <c r="AB69" s="389">
        <f>'Imp-Other-Autre'!G144/$Z$27</f>
        <v>0</v>
      </c>
      <c r="AC69" s="389">
        <f>'Imp-Other-Autre'!H144/$Z$27</f>
        <v>0</v>
      </c>
      <c r="AD69" s="389">
        <f>'Imp-Other-Autre'!I144/$Z$27</f>
        <v>0</v>
      </c>
      <c r="AE69" s="389">
        <f>'Imp-Other-Autre'!J144/$Z$27</f>
        <v>0</v>
      </c>
      <c r="AF69" s="389">
        <f>'Imp-Other-Autre'!K144/$Z$27</f>
        <v>0</v>
      </c>
      <c r="AG69" s="395">
        <f>'Imp-Other-Autre'!L144/$Z$27</f>
        <v>0</v>
      </c>
    </row>
    <row r="70" spans="2:33" x14ac:dyDescent="0.3">
      <c r="B70" s="387">
        <f t="shared" si="7"/>
        <v>0</v>
      </c>
      <c r="C70" s="387">
        <f t="shared" si="7"/>
        <v>0</v>
      </c>
      <c r="D70" s="390" t="s">
        <v>648</v>
      </c>
      <c r="E70" s="387" t="str">
        <f t="shared" si="6"/>
        <v/>
      </c>
      <c r="F70" s="391"/>
      <c r="G70" s="391"/>
      <c r="H70" s="391"/>
      <c r="I70" s="394" t="s">
        <v>768</v>
      </c>
      <c r="J70" s="390" t="s">
        <v>656</v>
      </c>
      <c r="K70" s="390" t="s">
        <v>686</v>
      </c>
      <c r="L70" s="358" t="s">
        <v>626</v>
      </c>
      <c r="M70" s="390">
        <f>'Imp-Other-Autre'!$D$23</f>
        <v>0</v>
      </c>
      <c r="N70" s="390" t="s">
        <v>659</v>
      </c>
      <c r="O70" s="390" t="s">
        <v>595</v>
      </c>
      <c r="P70" s="390" t="s">
        <v>680</v>
      </c>
      <c r="Q70" s="390" t="s">
        <v>653</v>
      </c>
      <c r="R70" s="400">
        <f>'Imp-Other-Autre'!E148</f>
        <v>0</v>
      </c>
      <c r="S70" s="392">
        <f>'Imp-Other-Autre'!F148</f>
        <v>0</v>
      </c>
      <c r="T70" s="392">
        <f>'Imp-Other-Autre'!G148</f>
        <v>0</v>
      </c>
      <c r="U70" s="392">
        <f>'Imp-Other-Autre'!H148</f>
        <v>0</v>
      </c>
      <c r="V70" s="392">
        <f>'Imp-Other-Autre'!I148</f>
        <v>0</v>
      </c>
      <c r="W70" s="392">
        <f>'Imp-Other-Autre'!J148</f>
        <v>0</v>
      </c>
      <c r="X70" s="392">
        <f>'Imp-Other-Autre'!K148</f>
        <v>0</v>
      </c>
      <c r="Y70" s="392">
        <f>'Imp-Other-Autre'!L148</f>
        <v>0</v>
      </c>
      <c r="Z70" s="398">
        <f>'Imp-Other-Autre'!E149/$Z$27</f>
        <v>0</v>
      </c>
      <c r="AA70" s="392">
        <f>'Imp-Other-Autre'!F149/$Z$27</f>
        <v>0</v>
      </c>
      <c r="AB70" s="392">
        <f>'Imp-Other-Autre'!G149/$Z$27</f>
        <v>0</v>
      </c>
      <c r="AC70" s="392">
        <f>'Imp-Other-Autre'!H149/$Z$27</f>
        <v>0</v>
      </c>
      <c r="AD70" s="392">
        <f>'Imp-Other-Autre'!I149/$Z$27</f>
        <v>0</v>
      </c>
      <c r="AE70" s="392">
        <f>'Imp-Other-Autre'!J149/$Z$27</f>
        <v>0</v>
      </c>
      <c r="AF70" s="392">
        <f>'Imp-Other-Autre'!K149/$Z$27</f>
        <v>0</v>
      </c>
      <c r="AG70" s="396">
        <f>'Imp-Other-Autre'!L149/$Z$27</f>
        <v>0</v>
      </c>
    </row>
    <row r="71" spans="2:33" x14ac:dyDescent="0.3">
      <c r="B71" s="387">
        <f t="shared" si="7"/>
        <v>0</v>
      </c>
      <c r="C71" s="387">
        <f t="shared" si="7"/>
        <v>0</v>
      </c>
      <c r="D71" s="390" t="s">
        <v>648</v>
      </c>
      <c r="E71" s="387" t="str">
        <f t="shared" si="6"/>
        <v/>
      </c>
      <c r="F71" s="391"/>
      <c r="G71" s="391"/>
      <c r="H71" s="391"/>
      <c r="I71" s="394" t="s">
        <v>768</v>
      </c>
      <c r="J71" s="390" t="s">
        <v>656</v>
      </c>
      <c r="K71" s="390" t="s">
        <v>686</v>
      </c>
      <c r="L71" s="358" t="s">
        <v>626</v>
      </c>
      <c r="M71" s="390">
        <f>'Imp-Other-Autre'!$D$23</f>
        <v>0</v>
      </c>
      <c r="N71" s="390" t="s">
        <v>659</v>
      </c>
      <c r="O71" s="390" t="s">
        <v>597</v>
      </c>
      <c r="P71" s="390" t="s">
        <v>681</v>
      </c>
      <c r="Q71" s="390" t="s">
        <v>653</v>
      </c>
      <c r="R71" s="400">
        <f>'Imp-Other-Autre'!E153</f>
        <v>0</v>
      </c>
      <c r="S71" s="392">
        <f>'Imp-Other-Autre'!F153</f>
        <v>0</v>
      </c>
      <c r="T71" s="392">
        <f>'Imp-Other-Autre'!G153</f>
        <v>0</v>
      </c>
      <c r="U71" s="392">
        <f>'Imp-Other-Autre'!H153</f>
        <v>0</v>
      </c>
      <c r="V71" s="392">
        <f>'Imp-Other-Autre'!I153</f>
        <v>0</v>
      </c>
      <c r="W71" s="392">
        <f>'Imp-Other-Autre'!J153</f>
        <v>0</v>
      </c>
      <c r="X71" s="392">
        <f>'Imp-Other-Autre'!K153</f>
        <v>0</v>
      </c>
      <c r="Y71" s="392">
        <f>'Imp-Other-Autre'!L153</f>
        <v>0</v>
      </c>
      <c r="Z71" s="398">
        <f>'Imp-Other-Autre'!E154/$Z$27</f>
        <v>0</v>
      </c>
      <c r="AA71" s="392">
        <f>'Imp-Other-Autre'!F154/$Z$27</f>
        <v>0</v>
      </c>
      <c r="AB71" s="392">
        <f>'Imp-Other-Autre'!G154/$Z$27</f>
        <v>0</v>
      </c>
      <c r="AC71" s="392">
        <f>'Imp-Other-Autre'!H154/$Z$27</f>
        <v>0</v>
      </c>
      <c r="AD71" s="392">
        <f>'Imp-Other-Autre'!I154/$Z$27</f>
        <v>0</v>
      </c>
      <c r="AE71" s="392">
        <f>'Imp-Other-Autre'!J154/$Z$27</f>
        <v>0</v>
      </c>
      <c r="AF71" s="392">
        <f>'Imp-Other-Autre'!K154/$Z$27</f>
        <v>0</v>
      </c>
      <c r="AG71" s="396">
        <f>'Imp-Other-Autre'!L154/$Z$27</f>
        <v>0</v>
      </c>
    </row>
    <row r="72" spans="2:33" x14ac:dyDescent="0.3">
      <c r="B72" s="387">
        <f t="shared" si="7"/>
        <v>0</v>
      </c>
      <c r="C72" s="387">
        <f t="shared" si="7"/>
        <v>0</v>
      </c>
      <c r="D72" s="390" t="s">
        <v>648</v>
      </c>
      <c r="E72" s="387" t="str">
        <f t="shared" si="6"/>
        <v/>
      </c>
      <c r="F72" s="391"/>
      <c r="G72" s="391"/>
      <c r="H72" s="391"/>
      <c r="I72" s="394" t="s">
        <v>768</v>
      </c>
      <c r="J72" s="390" t="s">
        <v>656</v>
      </c>
      <c r="K72" s="390" t="s">
        <v>686</v>
      </c>
      <c r="L72" s="358" t="s">
        <v>626</v>
      </c>
      <c r="M72" s="390">
        <f>'Imp-Other-Autre'!$D$23</f>
        <v>0</v>
      </c>
      <c r="N72" s="390" t="s">
        <v>659</v>
      </c>
      <c r="O72" s="390" t="s">
        <v>599</v>
      </c>
      <c r="P72" s="390" t="s">
        <v>682</v>
      </c>
      <c r="Q72" s="390" t="s">
        <v>653</v>
      </c>
      <c r="R72" s="400">
        <f>'Imp-Other-Autre'!E158</f>
        <v>0</v>
      </c>
      <c r="S72" s="392">
        <f>'Imp-Other-Autre'!F158</f>
        <v>0</v>
      </c>
      <c r="T72" s="392">
        <f>'Imp-Other-Autre'!G158</f>
        <v>0</v>
      </c>
      <c r="U72" s="392">
        <f>'Imp-Other-Autre'!H158</f>
        <v>0</v>
      </c>
      <c r="V72" s="392">
        <f>'Imp-Other-Autre'!I158</f>
        <v>0</v>
      </c>
      <c r="W72" s="392">
        <f>'Imp-Other-Autre'!J158</f>
        <v>0</v>
      </c>
      <c r="X72" s="392">
        <f>'Imp-Other-Autre'!K158</f>
        <v>0</v>
      </c>
      <c r="Y72" s="392">
        <f>'Imp-Other-Autre'!L158</f>
        <v>0</v>
      </c>
      <c r="Z72" s="398">
        <f>'Imp-Other-Autre'!E159/$Z$27</f>
        <v>0</v>
      </c>
      <c r="AA72" s="392">
        <f>'Imp-Other-Autre'!F159/$Z$27</f>
        <v>0</v>
      </c>
      <c r="AB72" s="392">
        <f>'Imp-Other-Autre'!G159/$Z$27</f>
        <v>0</v>
      </c>
      <c r="AC72" s="392">
        <f>'Imp-Other-Autre'!H159/$Z$27</f>
        <v>0</v>
      </c>
      <c r="AD72" s="392">
        <f>'Imp-Other-Autre'!I159/$Z$27</f>
        <v>0</v>
      </c>
      <c r="AE72" s="392">
        <f>'Imp-Other-Autre'!J159/$Z$27</f>
        <v>0</v>
      </c>
      <c r="AF72" s="392">
        <f>'Imp-Other-Autre'!K159/$Z$27</f>
        <v>0</v>
      </c>
      <c r="AG72" s="396">
        <f>'Imp-Other-Autre'!L159/$Z$27</f>
        <v>0</v>
      </c>
    </row>
    <row r="73" spans="2:33" x14ac:dyDescent="0.3">
      <c r="B73" s="387">
        <f t="shared" si="7"/>
        <v>0</v>
      </c>
      <c r="C73" s="387">
        <f t="shared" si="7"/>
        <v>0</v>
      </c>
      <c r="D73" s="390" t="s">
        <v>648</v>
      </c>
      <c r="E73" s="387" t="str">
        <f t="shared" si="6"/>
        <v/>
      </c>
      <c r="F73" s="391"/>
      <c r="G73" s="391"/>
      <c r="H73" s="391"/>
      <c r="I73" s="394" t="s">
        <v>768</v>
      </c>
      <c r="J73" s="390" t="s">
        <v>656</v>
      </c>
      <c r="K73" s="390" t="s">
        <v>686</v>
      </c>
      <c r="L73" s="358" t="s">
        <v>626</v>
      </c>
      <c r="M73" s="390">
        <f>'Imp-Other-Autre'!$D$23</f>
        <v>0</v>
      </c>
      <c r="N73" s="390" t="s">
        <v>659</v>
      </c>
      <c r="O73" s="390" t="s">
        <v>601</v>
      </c>
      <c r="P73" s="390" t="s">
        <v>683</v>
      </c>
      <c r="Q73" s="390" t="s">
        <v>653</v>
      </c>
      <c r="R73" s="400">
        <f>'Imp-Other-Autre'!E163</f>
        <v>0</v>
      </c>
      <c r="S73" s="392">
        <f>'Imp-Other-Autre'!F163</f>
        <v>0</v>
      </c>
      <c r="T73" s="392">
        <f>'Imp-Other-Autre'!G163</f>
        <v>0</v>
      </c>
      <c r="U73" s="392">
        <f>'Imp-Other-Autre'!H163</f>
        <v>0</v>
      </c>
      <c r="V73" s="392">
        <f>'Imp-Other-Autre'!I163</f>
        <v>0</v>
      </c>
      <c r="W73" s="392">
        <f>'Imp-Other-Autre'!J163</f>
        <v>0</v>
      </c>
      <c r="X73" s="392">
        <f>'Imp-Other-Autre'!K163</f>
        <v>0</v>
      </c>
      <c r="Y73" s="392">
        <f>'Imp-Other-Autre'!L163</f>
        <v>0</v>
      </c>
      <c r="Z73" s="398">
        <f>'Imp-Other-Autre'!E164/$Z$27</f>
        <v>0</v>
      </c>
      <c r="AA73" s="392">
        <f>'Imp-Other-Autre'!F164/$Z$27</f>
        <v>0</v>
      </c>
      <c r="AB73" s="392">
        <f>'Imp-Other-Autre'!G164/$Z$27</f>
        <v>0</v>
      </c>
      <c r="AC73" s="392">
        <f>'Imp-Other-Autre'!H164/$Z$27</f>
        <v>0</v>
      </c>
      <c r="AD73" s="392">
        <f>'Imp-Other-Autre'!I164/$Z$27</f>
        <v>0</v>
      </c>
      <c r="AE73" s="392">
        <f>'Imp-Other-Autre'!J164/$Z$27</f>
        <v>0</v>
      </c>
      <c r="AF73" s="392">
        <f>'Imp-Other-Autre'!K164/$Z$27</f>
        <v>0</v>
      </c>
      <c r="AG73" s="396">
        <f>'Imp-Other-Autre'!L164/$Z$27</f>
        <v>0</v>
      </c>
    </row>
    <row r="74" spans="2:33" s="302" customFormat="1" x14ac:dyDescent="0.3">
      <c r="B74" s="387">
        <f t="shared" si="7"/>
        <v>0</v>
      </c>
      <c r="C74" s="387">
        <f t="shared" si="7"/>
        <v>0</v>
      </c>
      <c r="D74" s="387" t="s">
        <v>648</v>
      </c>
      <c r="E74" s="387" t="str">
        <f t="shared" si="6"/>
        <v/>
      </c>
      <c r="F74" s="388"/>
      <c r="G74" s="388"/>
      <c r="H74" s="388"/>
      <c r="I74" s="393" t="s">
        <v>768</v>
      </c>
      <c r="J74" s="387" t="s">
        <v>656</v>
      </c>
      <c r="K74" s="387" t="s">
        <v>686</v>
      </c>
      <c r="L74" s="355" t="s">
        <v>626</v>
      </c>
      <c r="M74" s="387">
        <f>'Imp-Other-Autre'!$D$23</f>
        <v>0</v>
      </c>
      <c r="N74" s="387" t="s">
        <v>659</v>
      </c>
      <c r="O74" s="387" t="s">
        <v>593</v>
      </c>
      <c r="P74" s="387" t="s">
        <v>679</v>
      </c>
      <c r="Q74" s="387" t="s">
        <v>654</v>
      </c>
      <c r="R74" s="399">
        <f>'Imp-Other-Autre'!E204</f>
        <v>0</v>
      </c>
      <c r="S74" s="389">
        <f>'Imp-Other-Autre'!F204</f>
        <v>0</v>
      </c>
      <c r="T74" s="389">
        <f>'Imp-Other-Autre'!G204</f>
        <v>0</v>
      </c>
      <c r="U74" s="389">
        <f>'Imp-Other-Autre'!H204</f>
        <v>0</v>
      </c>
      <c r="V74" s="389">
        <f>'Imp-Other-Autre'!I204</f>
        <v>0</v>
      </c>
      <c r="W74" s="389">
        <f>'Imp-Other-Autre'!J204</f>
        <v>0</v>
      </c>
      <c r="X74" s="389">
        <f>'Imp-Other-Autre'!K204</f>
        <v>0</v>
      </c>
      <c r="Y74" s="389">
        <f>'Imp-Other-Autre'!L204</f>
        <v>0</v>
      </c>
      <c r="Z74" s="397">
        <f>'Imp-Other-Autre'!E205/$Z$27</f>
        <v>0</v>
      </c>
      <c r="AA74" s="389">
        <f>'Imp-Other-Autre'!F205/$Z$27</f>
        <v>0</v>
      </c>
      <c r="AB74" s="389">
        <f>'Imp-Other-Autre'!G205/$Z$27</f>
        <v>0</v>
      </c>
      <c r="AC74" s="389">
        <f>'Imp-Other-Autre'!H205/$Z$27</f>
        <v>0</v>
      </c>
      <c r="AD74" s="389">
        <f>'Imp-Other-Autre'!I205/$Z$27</f>
        <v>0</v>
      </c>
      <c r="AE74" s="389">
        <f>'Imp-Other-Autre'!J205/$Z$27</f>
        <v>0</v>
      </c>
      <c r="AF74" s="389">
        <f>'Imp-Other-Autre'!K205/$Z$27</f>
        <v>0</v>
      </c>
      <c r="AG74" s="395">
        <f>'Imp-Other-Autre'!L205/$Z$27</f>
        <v>0</v>
      </c>
    </row>
    <row r="75" spans="2:33" x14ac:dyDescent="0.3">
      <c r="B75" s="387">
        <f t="shared" si="7"/>
        <v>0</v>
      </c>
      <c r="C75" s="387">
        <f t="shared" si="7"/>
        <v>0</v>
      </c>
      <c r="D75" s="390" t="s">
        <v>648</v>
      </c>
      <c r="E75" s="387" t="str">
        <f t="shared" si="6"/>
        <v/>
      </c>
      <c r="F75" s="391"/>
      <c r="G75" s="391"/>
      <c r="H75" s="391"/>
      <c r="I75" s="394" t="s">
        <v>768</v>
      </c>
      <c r="J75" s="390" t="s">
        <v>656</v>
      </c>
      <c r="K75" s="390" t="s">
        <v>686</v>
      </c>
      <c r="L75" s="358" t="s">
        <v>626</v>
      </c>
      <c r="M75" s="390">
        <f>'Imp-Other-Autre'!$D$23</f>
        <v>0</v>
      </c>
      <c r="N75" s="390" t="s">
        <v>659</v>
      </c>
      <c r="O75" s="390" t="s">
        <v>595</v>
      </c>
      <c r="P75" s="390" t="s">
        <v>680</v>
      </c>
      <c r="Q75" s="390" t="s">
        <v>654</v>
      </c>
      <c r="R75" s="400">
        <f>'Imp-Other-Autre'!E209</f>
        <v>0</v>
      </c>
      <c r="S75" s="392">
        <f>'Imp-Other-Autre'!F209</f>
        <v>0</v>
      </c>
      <c r="T75" s="392">
        <f>'Imp-Other-Autre'!G209</f>
        <v>0</v>
      </c>
      <c r="U75" s="392">
        <f>'Imp-Other-Autre'!H209</f>
        <v>0</v>
      </c>
      <c r="V75" s="392">
        <f>'Imp-Other-Autre'!I209</f>
        <v>0</v>
      </c>
      <c r="W75" s="392">
        <f>'Imp-Other-Autre'!J209</f>
        <v>0</v>
      </c>
      <c r="X75" s="392">
        <f>'Imp-Other-Autre'!K209</f>
        <v>0</v>
      </c>
      <c r="Y75" s="392">
        <f>'Imp-Other-Autre'!L209</f>
        <v>0</v>
      </c>
      <c r="Z75" s="398">
        <f>'Imp-Other-Autre'!E210/$Z$27</f>
        <v>0</v>
      </c>
      <c r="AA75" s="392">
        <f>'Imp-Other-Autre'!F210/$Z$27</f>
        <v>0</v>
      </c>
      <c r="AB75" s="392">
        <f>'Imp-Other-Autre'!G210/$Z$27</f>
        <v>0</v>
      </c>
      <c r="AC75" s="392">
        <f>'Imp-Other-Autre'!H210/$Z$27</f>
        <v>0</v>
      </c>
      <c r="AD75" s="392">
        <f>'Imp-Other-Autre'!I210/$Z$27</f>
        <v>0</v>
      </c>
      <c r="AE75" s="392">
        <f>'Imp-Other-Autre'!J210/$Z$27</f>
        <v>0</v>
      </c>
      <c r="AF75" s="392">
        <f>'Imp-Other-Autre'!K210/$Z$27</f>
        <v>0</v>
      </c>
      <c r="AG75" s="396">
        <f>'Imp-Other-Autre'!L210/$Z$27</f>
        <v>0</v>
      </c>
    </row>
    <row r="76" spans="2:33" x14ac:dyDescent="0.3">
      <c r="B76" s="387">
        <f t="shared" si="7"/>
        <v>0</v>
      </c>
      <c r="C76" s="387">
        <f t="shared" si="7"/>
        <v>0</v>
      </c>
      <c r="D76" s="390" t="s">
        <v>648</v>
      </c>
      <c r="E76" s="387" t="str">
        <f t="shared" si="6"/>
        <v/>
      </c>
      <c r="F76" s="391"/>
      <c r="G76" s="391"/>
      <c r="H76" s="391"/>
      <c r="I76" s="394" t="s">
        <v>768</v>
      </c>
      <c r="J76" s="390" t="s">
        <v>656</v>
      </c>
      <c r="K76" s="390" t="s">
        <v>686</v>
      </c>
      <c r="L76" s="358" t="s">
        <v>626</v>
      </c>
      <c r="M76" s="390">
        <f>'Imp-Other-Autre'!$D$23</f>
        <v>0</v>
      </c>
      <c r="N76" s="390" t="s">
        <v>659</v>
      </c>
      <c r="O76" s="390" t="s">
        <v>597</v>
      </c>
      <c r="P76" s="390" t="s">
        <v>681</v>
      </c>
      <c r="Q76" s="390" t="s">
        <v>654</v>
      </c>
      <c r="R76" s="400">
        <f>'Imp-Other-Autre'!E214</f>
        <v>0</v>
      </c>
      <c r="S76" s="392">
        <f>'Imp-Other-Autre'!F214</f>
        <v>0</v>
      </c>
      <c r="T76" s="392">
        <f>'Imp-Other-Autre'!G214</f>
        <v>0</v>
      </c>
      <c r="U76" s="392">
        <f>'Imp-Other-Autre'!H214</f>
        <v>0</v>
      </c>
      <c r="V76" s="392">
        <f>'Imp-Other-Autre'!I214</f>
        <v>0</v>
      </c>
      <c r="W76" s="392">
        <f>'Imp-Other-Autre'!J214</f>
        <v>0</v>
      </c>
      <c r="X76" s="392">
        <f>'Imp-Other-Autre'!K214</f>
        <v>0</v>
      </c>
      <c r="Y76" s="392">
        <f>'Imp-Other-Autre'!L214</f>
        <v>0</v>
      </c>
      <c r="Z76" s="398">
        <f>'Imp-Other-Autre'!E215/$Z$27</f>
        <v>0</v>
      </c>
      <c r="AA76" s="392">
        <f>'Imp-Other-Autre'!F215/$Z$27</f>
        <v>0</v>
      </c>
      <c r="AB76" s="392">
        <f>'Imp-Other-Autre'!G215/$Z$27</f>
        <v>0</v>
      </c>
      <c r="AC76" s="392">
        <f>'Imp-Other-Autre'!H215/$Z$27</f>
        <v>0</v>
      </c>
      <c r="AD76" s="392">
        <f>'Imp-Other-Autre'!I215/$Z$27</f>
        <v>0</v>
      </c>
      <c r="AE76" s="392">
        <f>'Imp-Other-Autre'!J215/$Z$27</f>
        <v>0</v>
      </c>
      <c r="AF76" s="392">
        <f>'Imp-Other-Autre'!K215/$Z$27</f>
        <v>0</v>
      </c>
      <c r="AG76" s="396">
        <f>'Imp-Other-Autre'!L215/$Z$27</f>
        <v>0</v>
      </c>
    </row>
    <row r="77" spans="2:33" x14ac:dyDescent="0.3">
      <c r="B77" s="387">
        <f t="shared" si="7"/>
        <v>0</v>
      </c>
      <c r="C77" s="387">
        <f t="shared" si="7"/>
        <v>0</v>
      </c>
      <c r="D77" s="390" t="s">
        <v>648</v>
      </c>
      <c r="E77" s="387" t="str">
        <f t="shared" si="6"/>
        <v/>
      </c>
      <c r="F77" s="391"/>
      <c r="G77" s="391"/>
      <c r="H77" s="391"/>
      <c r="I77" s="394" t="s">
        <v>768</v>
      </c>
      <c r="J77" s="390" t="s">
        <v>656</v>
      </c>
      <c r="K77" s="390" t="s">
        <v>686</v>
      </c>
      <c r="L77" s="358" t="s">
        <v>626</v>
      </c>
      <c r="M77" s="390">
        <f>'Imp-Other-Autre'!$D$23</f>
        <v>0</v>
      </c>
      <c r="N77" s="390" t="s">
        <v>659</v>
      </c>
      <c r="O77" s="390" t="s">
        <v>599</v>
      </c>
      <c r="P77" s="390" t="s">
        <v>682</v>
      </c>
      <c r="Q77" s="390" t="s">
        <v>654</v>
      </c>
      <c r="R77" s="400">
        <f>'Imp-Other-Autre'!E219</f>
        <v>0</v>
      </c>
      <c r="S77" s="392">
        <f>'Imp-Other-Autre'!F219</f>
        <v>0</v>
      </c>
      <c r="T77" s="392">
        <f>'Imp-Other-Autre'!G219</f>
        <v>0</v>
      </c>
      <c r="U77" s="392">
        <f>'Imp-Other-Autre'!H219</f>
        <v>0</v>
      </c>
      <c r="V77" s="392">
        <f>'Imp-Other-Autre'!I219</f>
        <v>0</v>
      </c>
      <c r="W77" s="392">
        <f>'Imp-Other-Autre'!J219</f>
        <v>0</v>
      </c>
      <c r="X77" s="392">
        <f>'Imp-Other-Autre'!K219</f>
        <v>0</v>
      </c>
      <c r="Y77" s="392">
        <f>'Imp-Other-Autre'!L219</f>
        <v>0</v>
      </c>
      <c r="Z77" s="398">
        <f>'Imp-Other-Autre'!E220/$Z$27</f>
        <v>0</v>
      </c>
      <c r="AA77" s="392">
        <f>'Imp-Other-Autre'!F220/$Z$27</f>
        <v>0</v>
      </c>
      <c r="AB77" s="392">
        <f>'Imp-Other-Autre'!G220/$Z$27</f>
        <v>0</v>
      </c>
      <c r="AC77" s="392">
        <f>'Imp-Other-Autre'!H220/$Z$27</f>
        <v>0</v>
      </c>
      <c r="AD77" s="392">
        <f>'Imp-Other-Autre'!I220/$Z$27</f>
        <v>0</v>
      </c>
      <c r="AE77" s="392">
        <f>'Imp-Other-Autre'!J220/$Z$27</f>
        <v>0</v>
      </c>
      <c r="AF77" s="392">
        <f>'Imp-Other-Autre'!K220/$Z$27</f>
        <v>0</v>
      </c>
      <c r="AG77" s="396">
        <f>'Imp-Other-Autre'!L220/$Z$27</f>
        <v>0</v>
      </c>
    </row>
    <row r="78" spans="2:33" x14ac:dyDescent="0.3">
      <c r="B78" s="387">
        <f t="shared" si="7"/>
        <v>0</v>
      </c>
      <c r="C78" s="387">
        <f t="shared" si="7"/>
        <v>0</v>
      </c>
      <c r="D78" s="390" t="s">
        <v>648</v>
      </c>
      <c r="E78" s="387" t="str">
        <f t="shared" si="6"/>
        <v/>
      </c>
      <c r="F78" s="391"/>
      <c r="G78" s="391"/>
      <c r="H78" s="391"/>
      <c r="I78" s="394" t="s">
        <v>768</v>
      </c>
      <c r="J78" s="390" t="s">
        <v>656</v>
      </c>
      <c r="K78" s="390" t="s">
        <v>686</v>
      </c>
      <c r="L78" s="358" t="s">
        <v>626</v>
      </c>
      <c r="M78" s="390">
        <f>'Imp-Other-Autre'!$D$23</f>
        <v>0</v>
      </c>
      <c r="N78" s="390" t="s">
        <v>659</v>
      </c>
      <c r="O78" s="390" t="s">
        <v>601</v>
      </c>
      <c r="P78" s="390" t="s">
        <v>683</v>
      </c>
      <c r="Q78" s="390" t="s">
        <v>654</v>
      </c>
      <c r="R78" s="400">
        <f>'Imp-Other-Autre'!E224</f>
        <v>0</v>
      </c>
      <c r="S78" s="392">
        <f>'Imp-Other-Autre'!F224</f>
        <v>0</v>
      </c>
      <c r="T78" s="392">
        <f>'Imp-Other-Autre'!G224</f>
        <v>0</v>
      </c>
      <c r="U78" s="392">
        <f>'Imp-Other-Autre'!H224</f>
        <v>0</v>
      </c>
      <c r="V78" s="392">
        <f>'Imp-Other-Autre'!I224</f>
        <v>0</v>
      </c>
      <c r="W78" s="392">
        <f>'Imp-Other-Autre'!J224</f>
        <v>0</v>
      </c>
      <c r="X78" s="392">
        <f>'Imp-Other-Autre'!K224</f>
        <v>0</v>
      </c>
      <c r="Y78" s="392">
        <f>'Imp-Other-Autre'!L224</f>
        <v>0</v>
      </c>
      <c r="Z78" s="398">
        <f>'Imp-Other-Autre'!E225/$Z$27</f>
        <v>0</v>
      </c>
      <c r="AA78" s="392">
        <f>'Imp-Other-Autre'!F225/$Z$27</f>
        <v>0</v>
      </c>
      <c r="AB78" s="392">
        <f>'Imp-Other-Autre'!G225/$Z$27</f>
        <v>0</v>
      </c>
      <c r="AC78" s="392">
        <f>'Imp-Other-Autre'!H225/$Z$27</f>
        <v>0</v>
      </c>
      <c r="AD78" s="392">
        <f>'Imp-Other-Autre'!I225/$Z$27</f>
        <v>0</v>
      </c>
      <c r="AE78" s="392">
        <f>'Imp-Other-Autre'!J225/$Z$27</f>
        <v>0</v>
      </c>
      <c r="AF78" s="392">
        <f>'Imp-Other-Autre'!K225/$Z$27</f>
        <v>0</v>
      </c>
      <c r="AG78" s="396">
        <f>'Imp-Other-Autre'!L225/$Z$27</f>
        <v>0</v>
      </c>
    </row>
    <row r="79" spans="2:33" x14ac:dyDescent="0.3">
      <c r="B79" s="387"/>
      <c r="C79" s="387"/>
      <c r="D79" s="390"/>
      <c r="E79" s="387"/>
      <c r="F79" s="391"/>
      <c r="G79" s="391"/>
      <c r="H79" s="391"/>
      <c r="I79" s="394"/>
      <c r="J79" s="390"/>
      <c r="K79" s="390"/>
      <c r="L79" s="390"/>
      <c r="M79" s="390"/>
      <c r="N79" s="390"/>
      <c r="O79" s="390"/>
      <c r="P79" s="390"/>
      <c r="Q79" s="390"/>
      <c r="R79" s="392"/>
      <c r="S79" s="392"/>
      <c r="T79" s="392"/>
      <c r="U79" s="392"/>
      <c r="V79" s="392"/>
      <c r="W79" s="392"/>
      <c r="X79" s="392"/>
      <c r="Y79" s="392"/>
      <c r="Z79" s="392"/>
      <c r="AA79" s="392"/>
      <c r="AB79" s="392"/>
      <c r="AC79" s="392"/>
      <c r="AD79" s="392"/>
      <c r="AE79" s="392"/>
      <c r="AF79" s="392"/>
      <c r="AG79" s="392"/>
    </row>
    <row r="81" spans="2:20" ht="3.75" customHeight="1" thickBot="1" x14ac:dyDescent="0.35">
      <c r="B81" s="848" t="s">
        <v>687</v>
      </c>
      <c r="C81" s="849"/>
      <c r="D81" s="414"/>
      <c r="E81" s="414"/>
      <c r="F81" s="415"/>
      <c r="G81" s="402"/>
      <c r="H81" s="402"/>
      <c r="I81" s="402"/>
      <c r="J81" s="403"/>
      <c r="K81" s="403"/>
      <c r="L81" s="403"/>
      <c r="M81" s="370"/>
      <c r="N81" s="370"/>
      <c r="O81" s="370"/>
      <c r="P81" s="370"/>
    </row>
    <row r="82" spans="2:20" ht="15" thickBot="1" x14ac:dyDescent="0.35">
      <c r="B82" s="850"/>
      <c r="C82" s="851"/>
      <c r="D82" s="303"/>
      <c r="E82" s="303"/>
      <c r="F82" s="303"/>
      <c r="G82" s="837" t="s">
        <v>688</v>
      </c>
      <c r="H82" s="838"/>
      <c r="I82" s="838"/>
      <c r="J82" s="441"/>
      <c r="K82" s="442"/>
      <c r="L82" s="837" t="s">
        <v>689</v>
      </c>
      <c r="M82" s="838"/>
      <c r="N82" s="838"/>
      <c r="O82" s="441"/>
      <c r="P82" s="442"/>
    </row>
    <row r="83" spans="2:20" x14ac:dyDescent="0.3">
      <c r="B83" s="841" t="s">
        <v>631</v>
      </c>
      <c r="C83" s="843" t="s">
        <v>690</v>
      </c>
      <c r="D83" s="845" t="s">
        <v>691</v>
      </c>
      <c r="E83" s="846" t="s">
        <v>692</v>
      </c>
      <c r="F83" s="846" t="s">
        <v>693</v>
      </c>
      <c r="G83" s="825" t="s">
        <v>616</v>
      </c>
      <c r="H83" s="825" t="s">
        <v>617</v>
      </c>
      <c r="I83" s="825" t="s">
        <v>618</v>
      </c>
      <c r="J83" s="827" t="s">
        <v>765</v>
      </c>
      <c r="K83" s="827" t="s">
        <v>773</v>
      </c>
      <c r="L83" s="825" t="s">
        <v>616</v>
      </c>
      <c r="M83" s="825" t="s">
        <v>617</v>
      </c>
      <c r="N83" s="825" t="s">
        <v>618</v>
      </c>
      <c r="O83" s="827" t="s">
        <v>765</v>
      </c>
      <c r="P83" s="829" t="s">
        <v>773</v>
      </c>
    </row>
    <row r="84" spans="2:20" ht="15" thickBot="1" x14ac:dyDescent="0.35">
      <c r="B84" s="842"/>
      <c r="C84" s="844"/>
      <c r="D84" s="844"/>
      <c r="E84" s="847"/>
      <c r="F84" s="847"/>
      <c r="G84" s="826"/>
      <c r="H84" s="826"/>
      <c r="I84" s="826"/>
      <c r="J84" s="828"/>
      <c r="K84" s="828"/>
      <c r="L84" s="826"/>
      <c r="M84" s="826"/>
      <c r="N84" s="826"/>
      <c r="O84" s="828"/>
      <c r="P84" s="830"/>
    </row>
    <row r="85" spans="2:20" x14ac:dyDescent="0.3">
      <c r="B85" s="408" t="s">
        <v>694</v>
      </c>
      <c r="C85" s="416" t="s">
        <v>695</v>
      </c>
      <c r="D85" s="416" t="s">
        <v>696</v>
      </c>
      <c r="E85" s="416" t="s">
        <v>697</v>
      </c>
      <c r="F85" s="417" t="s">
        <v>698</v>
      </c>
      <c r="G85" s="318">
        <f>SUM(D$92:D$96)*L85</f>
        <v>0</v>
      </c>
      <c r="H85" s="318">
        <f t="shared" ref="H85:K89" si="8">SUM(E$92:E$96)*M85</f>
        <v>0</v>
      </c>
      <c r="I85" s="318">
        <f t="shared" si="8"/>
        <v>0</v>
      </c>
      <c r="J85" s="318">
        <f t="shared" si="8"/>
        <v>0</v>
      </c>
      <c r="K85" s="318">
        <f t="shared" si="8"/>
        <v>0</v>
      </c>
      <c r="L85" s="485">
        <f>Pro!G105/100</f>
        <v>0</v>
      </c>
      <c r="M85" s="486">
        <f>Pro!H105/100</f>
        <v>0</v>
      </c>
      <c r="N85" s="486">
        <f>Pro!I105/100</f>
        <v>0</v>
      </c>
      <c r="O85" s="486">
        <f>Pro!J105/100</f>
        <v>0</v>
      </c>
      <c r="P85" s="486">
        <f>Pro!K105/100</f>
        <v>0</v>
      </c>
    </row>
    <row r="86" spans="2:20" x14ac:dyDescent="0.3">
      <c r="B86" s="408" t="str">
        <f t="shared" ref="B86:D89" si="9">B85</f>
        <v>Importer 1</v>
      </c>
      <c r="C86" s="416" t="str">
        <f t="shared" si="9"/>
        <v>IMPORTER</v>
      </c>
      <c r="D86" s="416" t="str">
        <f t="shared" si="9"/>
        <v>Import Sales</v>
      </c>
      <c r="E86" s="416" t="s">
        <v>699</v>
      </c>
      <c r="F86" s="417" t="s">
        <v>700</v>
      </c>
      <c r="G86" s="318">
        <f t="shared" ref="G86:G89" si="10">SUM(D$92:D$96)*L86</f>
        <v>0</v>
      </c>
      <c r="H86" s="318">
        <f t="shared" si="8"/>
        <v>0</v>
      </c>
      <c r="I86" s="318">
        <f t="shared" si="8"/>
        <v>0</v>
      </c>
      <c r="J86" s="318">
        <f t="shared" si="8"/>
        <v>0</v>
      </c>
      <c r="K86" s="318">
        <f t="shared" si="8"/>
        <v>0</v>
      </c>
      <c r="L86" s="487">
        <f>Pro!G106/100</f>
        <v>0</v>
      </c>
      <c r="M86" s="406">
        <f>Pro!H106/100</f>
        <v>0</v>
      </c>
      <c r="N86" s="406">
        <f>Pro!I106/100</f>
        <v>0</v>
      </c>
      <c r="O86" s="406">
        <f>Pro!J106/100</f>
        <v>0</v>
      </c>
      <c r="P86" s="406">
        <f>Pro!K106/100</f>
        <v>0</v>
      </c>
    </row>
    <row r="87" spans="2:20" x14ac:dyDescent="0.3">
      <c r="B87" s="408" t="str">
        <f t="shared" si="9"/>
        <v>Importer 1</v>
      </c>
      <c r="C87" s="416" t="str">
        <f t="shared" si="9"/>
        <v>IMPORTER</v>
      </c>
      <c r="D87" s="416" t="str">
        <f t="shared" si="9"/>
        <v>Import Sales</v>
      </c>
      <c r="E87" s="416" t="s">
        <v>701</v>
      </c>
      <c r="F87" s="417" t="s">
        <v>702</v>
      </c>
      <c r="G87" s="318">
        <f t="shared" si="10"/>
        <v>0</v>
      </c>
      <c r="H87" s="318">
        <f t="shared" si="8"/>
        <v>0</v>
      </c>
      <c r="I87" s="318">
        <f t="shared" si="8"/>
        <v>0</v>
      </c>
      <c r="J87" s="318">
        <f t="shared" si="8"/>
        <v>0</v>
      </c>
      <c r="K87" s="318">
        <f t="shared" si="8"/>
        <v>0</v>
      </c>
      <c r="L87" s="487">
        <f>Pro!G107/100</f>
        <v>0</v>
      </c>
      <c r="M87" s="406">
        <f>Pro!H107/100</f>
        <v>0</v>
      </c>
      <c r="N87" s="406">
        <f>Pro!I107/100</f>
        <v>0</v>
      </c>
      <c r="O87" s="406">
        <f>Pro!J107/100</f>
        <v>0</v>
      </c>
      <c r="P87" s="406">
        <f>Pro!K107/100</f>
        <v>0</v>
      </c>
    </row>
    <row r="88" spans="2:20" x14ac:dyDescent="0.3">
      <c r="B88" s="408" t="str">
        <f t="shared" si="9"/>
        <v>Importer 1</v>
      </c>
      <c r="C88" s="416" t="str">
        <f t="shared" si="9"/>
        <v>IMPORTER</v>
      </c>
      <c r="D88" s="416" t="str">
        <f t="shared" si="9"/>
        <v>Import Sales</v>
      </c>
      <c r="E88" s="416" t="s">
        <v>703</v>
      </c>
      <c r="F88" s="417" t="s">
        <v>704</v>
      </c>
      <c r="G88" s="318">
        <f t="shared" si="10"/>
        <v>0</v>
      </c>
      <c r="H88" s="318">
        <f t="shared" si="8"/>
        <v>0</v>
      </c>
      <c r="I88" s="318">
        <f t="shared" si="8"/>
        <v>0</v>
      </c>
      <c r="J88" s="318">
        <f t="shared" si="8"/>
        <v>0</v>
      </c>
      <c r="K88" s="318">
        <f t="shared" si="8"/>
        <v>0</v>
      </c>
      <c r="L88" s="487">
        <f>Pro!G108/100</f>
        <v>0</v>
      </c>
      <c r="M88" s="406">
        <f>Pro!H108/100</f>
        <v>0</v>
      </c>
      <c r="N88" s="406">
        <f>Pro!I108/100</f>
        <v>0</v>
      </c>
      <c r="O88" s="406">
        <f>Pro!J108/100</f>
        <v>0</v>
      </c>
      <c r="P88" s="406">
        <f>Pro!K108/100</f>
        <v>0</v>
      </c>
    </row>
    <row r="89" spans="2:20" x14ac:dyDescent="0.3">
      <c r="B89" s="408" t="str">
        <f t="shared" si="9"/>
        <v>Importer 1</v>
      </c>
      <c r="C89" s="416" t="str">
        <f t="shared" si="9"/>
        <v>IMPORTER</v>
      </c>
      <c r="D89" s="416" t="str">
        <f t="shared" si="9"/>
        <v>Import Sales</v>
      </c>
      <c r="E89" s="416" t="s">
        <v>705</v>
      </c>
      <c r="F89" s="417" t="s">
        <v>706</v>
      </c>
      <c r="G89" s="318">
        <f t="shared" si="10"/>
        <v>0</v>
      </c>
      <c r="H89" s="318">
        <f t="shared" si="8"/>
        <v>0</v>
      </c>
      <c r="I89" s="318">
        <f t="shared" si="8"/>
        <v>0</v>
      </c>
      <c r="J89" s="318">
        <f t="shared" si="8"/>
        <v>0</v>
      </c>
      <c r="K89" s="318">
        <f t="shared" si="8"/>
        <v>0</v>
      </c>
      <c r="L89" s="487">
        <f>Pro!G109/100</f>
        <v>0</v>
      </c>
      <c r="M89" s="406">
        <f>Pro!H109/100</f>
        <v>0</v>
      </c>
      <c r="N89" s="406">
        <f>Pro!I109/100</f>
        <v>0</v>
      </c>
      <c r="O89" s="406">
        <f>Pro!J109/100</f>
        <v>0</v>
      </c>
      <c r="P89" s="406">
        <f>Pro!K109/100</f>
        <v>0</v>
      </c>
    </row>
    <row r="90" spans="2:20" x14ac:dyDescent="0.3">
      <c r="B90" s="303"/>
      <c r="C90" s="304"/>
      <c r="D90" s="304"/>
      <c r="E90" s="304"/>
      <c r="F90" s="404"/>
      <c r="G90" s="318"/>
      <c r="H90" s="318"/>
      <c r="I90" s="405"/>
      <c r="J90" s="324"/>
      <c r="K90" s="324"/>
      <c r="L90" s="406"/>
      <c r="M90" s="406"/>
      <c r="N90" s="406"/>
      <c r="O90" s="406"/>
      <c r="P90" s="406"/>
      <c r="Q90" s="324"/>
      <c r="R90" s="324"/>
      <c r="S90" s="324"/>
      <c r="T90" s="324"/>
    </row>
    <row r="91" spans="2:20" x14ac:dyDescent="0.3">
      <c r="B91" s="409" t="s">
        <v>774</v>
      </c>
      <c r="C91" s="410"/>
      <c r="D91" s="410" t="s">
        <v>616</v>
      </c>
      <c r="E91" s="410" t="s">
        <v>617</v>
      </c>
      <c r="F91" s="411" t="s">
        <v>618</v>
      </c>
      <c r="G91" s="409" t="s">
        <v>765</v>
      </c>
      <c r="H91" s="409" t="s">
        <v>773</v>
      </c>
      <c r="I91" s="405"/>
      <c r="J91" s="324"/>
      <c r="K91" s="324"/>
      <c r="L91" s="406"/>
      <c r="M91" s="406"/>
      <c r="N91" s="406"/>
      <c r="O91" s="406"/>
      <c r="P91" s="406"/>
      <c r="Q91" s="324"/>
      <c r="R91" s="324"/>
      <c r="S91" s="324"/>
      <c r="T91" s="324"/>
    </row>
    <row r="92" spans="2:20" x14ac:dyDescent="0.3">
      <c r="B92" s="412" t="s">
        <v>775</v>
      </c>
      <c r="C92" s="410"/>
      <c r="D92" s="410">
        <f>'Imp-Exp1'!$G$37+'Imp-Exp1'!$G$53+'Imp-Exp1'!$G$69</f>
        <v>0</v>
      </c>
      <c r="E92" s="410">
        <f>'Imp-Exp1'!H37+'Imp-Exp1'!H53+'Imp-Exp1'!H69</f>
        <v>0</v>
      </c>
      <c r="F92" s="410">
        <f>'Imp-Exp1'!I37+'Imp-Exp1'!I53+'Imp-Exp1'!I69</f>
        <v>0</v>
      </c>
      <c r="G92" s="410">
        <f>'Imp-Exp1'!J37+'Imp-Exp1'!J53+'Imp-Exp1'!J69</f>
        <v>0</v>
      </c>
      <c r="H92" s="410">
        <f>'Imp-Exp1'!K37+'Imp-Exp1'!K53+'Imp-Exp1'!K69</f>
        <v>0</v>
      </c>
      <c r="I92" s="405"/>
      <c r="J92" s="324"/>
      <c r="K92" s="324"/>
      <c r="L92" s="406"/>
      <c r="M92" s="406"/>
      <c r="N92" s="406"/>
      <c r="O92" s="406"/>
      <c r="P92" s="406"/>
      <c r="Q92" s="324"/>
      <c r="R92" s="324"/>
      <c r="S92" s="324"/>
      <c r="T92" s="324"/>
    </row>
    <row r="93" spans="2:20" x14ac:dyDescent="0.3">
      <c r="B93" s="412" t="s">
        <v>776</v>
      </c>
      <c r="C93" s="410"/>
      <c r="D93" s="410">
        <f>'Imp-Exp2'!G$37+'Imp-Exp2'!G$53+'Imp-Exp2'!G$69</f>
        <v>0</v>
      </c>
      <c r="E93" s="410">
        <f>'Imp-Exp2'!H$37+'Imp-Exp2'!H$53+'Imp-Exp2'!H$69</f>
        <v>0</v>
      </c>
      <c r="F93" s="410">
        <f>'Imp-Exp2'!I$37+'Imp-Exp2'!I$53+'Imp-Exp2'!I$69</f>
        <v>0</v>
      </c>
      <c r="G93" s="410">
        <f>'Imp-Exp2'!J$37+'Imp-Exp2'!J$53+'Imp-Exp2'!J$69</f>
        <v>0</v>
      </c>
      <c r="H93" s="410">
        <f>'Imp-Exp2'!K$37+'Imp-Exp2'!K$53+'Imp-Exp2'!K$69</f>
        <v>0</v>
      </c>
      <c r="I93" s="405"/>
      <c r="J93" s="324"/>
      <c r="K93" s="324"/>
      <c r="L93" s="406"/>
      <c r="M93" s="406"/>
      <c r="N93" s="406"/>
      <c r="O93" s="406"/>
      <c r="P93" s="406"/>
      <c r="Q93" s="324"/>
      <c r="R93" s="324"/>
      <c r="S93" s="324"/>
      <c r="T93" s="324"/>
    </row>
    <row r="94" spans="2:20" x14ac:dyDescent="0.3">
      <c r="B94" s="412" t="s">
        <v>777</v>
      </c>
      <c r="C94" s="410"/>
      <c r="D94" s="410">
        <f>'Imp-Exp3'!G$37+'Imp-Exp3'!G$53+'Imp-Exp3'!G$69</f>
        <v>0</v>
      </c>
      <c r="E94" s="410">
        <f>'Imp-Exp3'!H$37+'Imp-Exp3'!H$53+'Imp-Exp3'!H$69</f>
        <v>0</v>
      </c>
      <c r="F94" s="410">
        <f>'Imp-Exp3'!I$37+'Imp-Exp3'!I$53+'Imp-Exp3'!I$69</f>
        <v>0</v>
      </c>
      <c r="G94" s="410">
        <f>'Imp-Exp3'!J$37+'Imp-Exp3'!J$53+'Imp-Exp3'!J$69</f>
        <v>0</v>
      </c>
      <c r="H94" s="410">
        <f>'Imp-Exp3'!K$37+'Imp-Exp3'!K$53+'Imp-Exp3'!K$69</f>
        <v>0</v>
      </c>
      <c r="I94" s="405"/>
      <c r="J94" s="324"/>
      <c r="K94" s="324"/>
      <c r="L94" s="406"/>
      <c r="M94" s="406"/>
      <c r="N94" s="406"/>
      <c r="O94" s="406"/>
      <c r="P94" s="406"/>
      <c r="Q94" s="324"/>
      <c r="R94" s="324"/>
      <c r="S94" s="324"/>
      <c r="T94" s="324"/>
    </row>
    <row r="95" spans="2:20" x14ac:dyDescent="0.3">
      <c r="B95" s="413" t="s">
        <v>778</v>
      </c>
      <c r="C95" s="409"/>
      <c r="D95" s="410">
        <f>'Imp-US'!G$37+'Imp-US'!G$53+'Imp-US'!G$69</f>
        <v>0</v>
      </c>
      <c r="E95" s="410">
        <f>'Imp-US'!H$37+'Imp-US'!H$53+'Imp-US'!H$69</f>
        <v>0</v>
      </c>
      <c r="F95" s="410">
        <f>'Imp-US'!I$37+'Imp-US'!I$53+'Imp-US'!I$69</f>
        <v>0</v>
      </c>
      <c r="G95" s="410">
        <f>'Imp-US'!J$37+'Imp-US'!J$53+'Imp-US'!J$69</f>
        <v>0</v>
      </c>
      <c r="H95" s="410">
        <f>'Imp-US'!K$37+'Imp-US'!K$53+'Imp-US'!K$69</f>
        <v>0</v>
      </c>
      <c r="I95" s="407"/>
      <c r="J95" s="324"/>
      <c r="K95" s="324"/>
      <c r="L95" s="324"/>
      <c r="M95" s="324"/>
      <c r="N95" s="324"/>
      <c r="O95" s="324"/>
      <c r="P95" s="324"/>
      <c r="Q95" s="324"/>
      <c r="R95" s="324"/>
      <c r="S95" s="324"/>
      <c r="T95" s="324"/>
    </row>
    <row r="96" spans="2:20" x14ac:dyDescent="0.3">
      <c r="B96" s="413" t="s">
        <v>779</v>
      </c>
      <c r="C96" s="409"/>
      <c r="D96" s="410">
        <f>'Imp-Other-Autre'!G$37+'Imp-Other-Autre'!G$53+'Imp-Other-Autre'!G$69</f>
        <v>0</v>
      </c>
      <c r="E96" s="410">
        <f>'Imp-Other-Autre'!H$37+'Imp-Other-Autre'!H$53+'Imp-Other-Autre'!H$69</f>
        <v>0</v>
      </c>
      <c r="F96" s="410">
        <f>'Imp-Other-Autre'!I$37+'Imp-Other-Autre'!I$53+'Imp-Other-Autre'!I$69</f>
        <v>0</v>
      </c>
      <c r="G96" s="410">
        <f>'Imp-Other-Autre'!J$37+'Imp-Other-Autre'!J$53+'Imp-Other-Autre'!J$69</f>
        <v>0</v>
      </c>
      <c r="H96" s="410">
        <f>'Imp-Other-Autre'!K$37+'Imp-Other-Autre'!K$53+'Imp-Other-Autre'!K$69</f>
        <v>0</v>
      </c>
    </row>
    <row r="97" spans="1:34" x14ac:dyDescent="0.3">
      <c r="B97" s="413"/>
      <c r="C97" s="409"/>
      <c r="D97" s="410"/>
      <c r="E97" s="410"/>
      <c r="F97" s="410"/>
      <c r="G97" s="410"/>
      <c r="H97" s="410"/>
    </row>
    <row r="98" spans="1:34" x14ac:dyDescent="0.3">
      <c r="P98" t="s">
        <v>789</v>
      </c>
    </row>
    <row r="99" spans="1:34" ht="1.5" customHeight="1" x14ac:dyDescent="0.3">
      <c r="B99" s="848" t="s">
        <v>707</v>
      </c>
      <c r="C99" s="849"/>
    </row>
    <row r="100" spans="1:34" x14ac:dyDescent="0.3">
      <c r="B100" s="850"/>
      <c r="C100" s="851"/>
      <c r="Z100">
        <v>1000</v>
      </c>
    </row>
    <row r="101" spans="1:34" ht="35.4" x14ac:dyDescent="0.3">
      <c r="B101" s="420" t="s">
        <v>631</v>
      </c>
      <c r="C101" s="421" t="s">
        <v>632</v>
      </c>
      <c r="D101" s="420" t="s">
        <v>633</v>
      </c>
      <c r="E101" s="426" t="s">
        <v>662</v>
      </c>
      <c r="F101" s="427" t="s">
        <v>636</v>
      </c>
      <c r="G101" s="427" t="s">
        <v>637</v>
      </c>
      <c r="H101" s="420" t="s">
        <v>638</v>
      </c>
      <c r="I101" s="420" t="s">
        <v>639</v>
      </c>
      <c r="J101" s="422" t="s">
        <v>640</v>
      </c>
      <c r="K101" s="420" t="s">
        <v>641</v>
      </c>
      <c r="L101" s="423" t="s">
        <v>642</v>
      </c>
      <c r="M101" s="423" t="s">
        <v>643</v>
      </c>
      <c r="N101" s="420" t="s">
        <v>708</v>
      </c>
      <c r="O101" s="423" t="s">
        <v>709</v>
      </c>
      <c r="P101" s="420" t="s">
        <v>710</v>
      </c>
      <c r="Q101" s="424" t="s">
        <v>644</v>
      </c>
      <c r="R101" s="425" t="s">
        <v>665</v>
      </c>
      <c r="S101" s="425" t="s">
        <v>666</v>
      </c>
      <c r="T101" s="425" t="s">
        <v>667</v>
      </c>
      <c r="U101" s="425" t="s">
        <v>668</v>
      </c>
      <c r="V101" s="425" t="s">
        <v>669</v>
      </c>
      <c r="W101" s="425" t="s">
        <v>670</v>
      </c>
      <c r="X101" s="425" t="s">
        <v>671</v>
      </c>
      <c r="Y101" s="425" t="s">
        <v>772</v>
      </c>
      <c r="Z101" s="425" t="s">
        <v>672</v>
      </c>
      <c r="AA101" s="425" t="s">
        <v>673</v>
      </c>
      <c r="AB101" s="425" t="s">
        <v>674</v>
      </c>
      <c r="AC101" s="425" t="s">
        <v>675</v>
      </c>
      <c r="AD101" s="425" t="s">
        <v>676</v>
      </c>
      <c r="AE101" s="425" t="s">
        <v>677</v>
      </c>
      <c r="AF101" s="425" t="s">
        <v>678</v>
      </c>
      <c r="AG101" s="425" t="s">
        <v>772</v>
      </c>
    </row>
    <row r="102" spans="1:34" s="302" customFormat="1" x14ac:dyDescent="0.3">
      <c r="B102" s="305">
        <f>Intro!$E$69</f>
        <v>0</v>
      </c>
      <c r="C102" s="305">
        <f>B102</f>
        <v>0</v>
      </c>
      <c r="D102" s="305" t="s">
        <v>648</v>
      </c>
      <c r="E102" s="476"/>
      <c r="F102" s="476"/>
      <c r="G102" s="476"/>
      <c r="H102" s="305" t="s">
        <v>649</v>
      </c>
      <c r="I102" s="305" t="s">
        <v>650</v>
      </c>
      <c r="J102" s="305" t="s">
        <v>651</v>
      </c>
      <c r="K102" s="305" t="s">
        <v>621</v>
      </c>
      <c r="L102" s="305"/>
      <c r="M102" s="305" t="s">
        <v>652</v>
      </c>
      <c r="N102" s="302" t="s">
        <v>45</v>
      </c>
      <c r="O102" s="306" t="str">
        <f>'Imp-Exp1'!B97</f>
        <v xml:space="preserve">Client 1 - </v>
      </c>
      <c r="P102" s="305"/>
      <c r="Q102" s="308" t="s">
        <v>654</v>
      </c>
      <c r="R102" s="302">
        <f>'Imp-Exp1'!E$98</f>
        <v>0</v>
      </c>
      <c r="S102" s="302">
        <f>'Imp-Exp1'!F$98</f>
        <v>0</v>
      </c>
      <c r="T102" s="302">
        <f>'Imp-Exp1'!G$98</f>
        <v>0</v>
      </c>
      <c r="U102" s="302">
        <f>'Imp-Exp1'!H$98</f>
        <v>0</v>
      </c>
      <c r="V102" s="302">
        <f>'Imp-Exp1'!I$98</f>
        <v>0</v>
      </c>
      <c r="W102" s="302">
        <f>'Imp-Exp1'!J$98</f>
        <v>0</v>
      </c>
      <c r="X102" s="302">
        <f>'Imp-Exp1'!K$98</f>
        <v>0</v>
      </c>
      <c r="Y102" s="302">
        <f>'Imp-Exp1'!L$98</f>
        <v>0</v>
      </c>
      <c r="Z102" s="418">
        <f>'Imp-Exp1'!E99/1000</f>
        <v>0</v>
      </c>
      <c r="AA102" s="368">
        <f>'Imp-Exp1'!F99/1000</f>
        <v>0</v>
      </c>
      <c r="AB102" s="368">
        <f>'Imp-Exp1'!G99/1000</f>
        <v>0</v>
      </c>
      <c r="AC102" s="368">
        <f>'Imp-Exp1'!H99/1000</f>
        <v>0</v>
      </c>
      <c r="AD102" s="368">
        <f>'Imp-Exp1'!I99/1000</f>
        <v>0</v>
      </c>
      <c r="AE102" s="368">
        <f>'Imp-Exp1'!J99/1000</f>
        <v>0</v>
      </c>
      <c r="AF102" s="368">
        <f>'Imp-Exp1'!K99/1000</f>
        <v>0</v>
      </c>
      <c r="AG102" s="368">
        <f>'Imp-Exp1'!L99/1000</f>
        <v>0</v>
      </c>
      <c r="AH102" s="368"/>
    </row>
    <row r="103" spans="1:34" x14ac:dyDescent="0.3">
      <c r="B103" s="307">
        <f>Intro!$E$69</f>
        <v>0</v>
      </c>
      <c r="C103" s="305">
        <f t="shared" ref="C103:C131" si="11">B103</f>
        <v>0</v>
      </c>
      <c r="D103" s="307" t="str">
        <f>D102</f>
        <v>2 - Importer</v>
      </c>
      <c r="E103" s="477"/>
      <c r="F103" s="477"/>
      <c r="G103" s="477"/>
      <c r="H103" s="307" t="str">
        <f>H102</f>
        <v>B - Vendor 1</v>
      </c>
      <c r="I103" s="307" t="s">
        <v>650</v>
      </c>
      <c r="J103" s="307" t="s">
        <v>651</v>
      </c>
      <c r="K103" s="307" t="s">
        <v>621</v>
      </c>
      <c r="L103" s="307"/>
      <c r="M103" s="307" t="s">
        <v>652</v>
      </c>
      <c r="N103" s="362" t="s">
        <v>47</v>
      </c>
      <c r="O103" s="310" t="str">
        <f>'Imp-Exp1'!B101</f>
        <v xml:space="preserve">Client 2 - </v>
      </c>
      <c r="P103" s="307"/>
      <c r="Q103" s="311" t="str">
        <f>Q102</f>
        <v>Imp-Sls</v>
      </c>
      <c r="R103">
        <f>'Imp-Exp1'!E102</f>
        <v>0</v>
      </c>
      <c r="S103">
        <f>'Imp-Exp1'!F102</f>
        <v>0</v>
      </c>
      <c r="T103">
        <f>'Imp-Exp1'!G102</f>
        <v>0</v>
      </c>
      <c r="U103">
        <f>'Imp-Exp1'!H102</f>
        <v>0</v>
      </c>
      <c r="V103">
        <f>'Imp-Exp1'!I102</f>
        <v>0</v>
      </c>
      <c r="W103">
        <f>'Imp-Exp1'!J102</f>
        <v>0</v>
      </c>
      <c r="X103">
        <f>'Imp-Exp1'!K102</f>
        <v>0</v>
      </c>
      <c r="Y103">
        <f>'Imp-Exp1'!L102</f>
        <v>0</v>
      </c>
      <c r="Z103" s="419">
        <f>'Imp-Exp1'!E103/1000</f>
        <v>0</v>
      </c>
      <c r="AA103" s="370">
        <f>'Imp-Exp1'!F103/1000</f>
        <v>0</v>
      </c>
      <c r="AB103" s="370">
        <f>'Imp-Exp1'!G103/1000</f>
        <v>0</v>
      </c>
      <c r="AC103" s="370">
        <f>'Imp-Exp1'!H103/1000</f>
        <v>0</v>
      </c>
      <c r="AD103" s="370">
        <f>'Imp-Exp1'!I103/1000</f>
        <v>0</v>
      </c>
      <c r="AE103" s="370">
        <f>'Imp-Exp1'!J103/1000</f>
        <v>0</v>
      </c>
      <c r="AF103" s="370">
        <f>'Imp-Exp1'!K103/1000</f>
        <v>0</v>
      </c>
      <c r="AG103" s="370">
        <f>'Imp-Exp1'!L103/1000</f>
        <v>0</v>
      </c>
      <c r="AH103" s="370"/>
    </row>
    <row r="104" spans="1:34" x14ac:dyDescent="0.3">
      <c r="B104" s="307">
        <f>Intro!$E$69</f>
        <v>0</v>
      </c>
      <c r="C104" s="305">
        <f t="shared" si="11"/>
        <v>0</v>
      </c>
      <c r="D104" s="307" t="str">
        <f t="shared" ref="D104:D119" si="12">D103</f>
        <v>2 - Importer</v>
      </c>
      <c r="E104" s="477"/>
      <c r="F104" s="477"/>
      <c r="G104" s="477"/>
      <c r="H104" s="307" t="str">
        <f t="shared" ref="H104:H107" si="13">H103</f>
        <v>B - Vendor 1</v>
      </c>
      <c r="I104" s="307" t="s">
        <v>650</v>
      </c>
      <c r="J104" s="307" t="s">
        <v>651</v>
      </c>
      <c r="K104" s="307" t="s">
        <v>621</v>
      </c>
      <c r="L104" s="307"/>
      <c r="M104" s="307" t="s">
        <v>652</v>
      </c>
      <c r="N104" s="362" t="s">
        <v>49</v>
      </c>
      <c r="O104" s="310" t="str">
        <f>'Imp-Exp1'!B105</f>
        <v xml:space="preserve">Client 3 - </v>
      </c>
      <c r="P104" s="307"/>
      <c r="Q104" s="311" t="str">
        <f>Q103</f>
        <v>Imp-Sls</v>
      </c>
      <c r="R104">
        <f>'Imp-Exp1'!E106</f>
        <v>0</v>
      </c>
      <c r="S104">
        <f>'Imp-Exp1'!F106</f>
        <v>0</v>
      </c>
      <c r="T104">
        <f>'Imp-Exp1'!G106</f>
        <v>0</v>
      </c>
      <c r="U104">
        <f>'Imp-Exp1'!H106</f>
        <v>0</v>
      </c>
      <c r="V104">
        <f>'Imp-Exp1'!I106</f>
        <v>0</v>
      </c>
      <c r="W104">
        <f>'Imp-Exp1'!J106</f>
        <v>0</v>
      </c>
      <c r="X104">
        <f>'Imp-Exp1'!K106</f>
        <v>0</v>
      </c>
      <c r="Y104">
        <f>'Imp-Exp1'!L106</f>
        <v>0</v>
      </c>
      <c r="Z104" s="419">
        <f>'Imp-Exp1'!E107/1000</f>
        <v>0</v>
      </c>
      <c r="AA104" s="370">
        <f>'Imp-Exp1'!F107/1000</f>
        <v>0</v>
      </c>
      <c r="AB104" s="370">
        <f>'Imp-Exp1'!G107/1000</f>
        <v>0</v>
      </c>
      <c r="AC104" s="370">
        <f>'Imp-Exp1'!H107/1000</f>
        <v>0</v>
      </c>
      <c r="AD104" s="370">
        <f>'Imp-Exp1'!I107/1000</f>
        <v>0</v>
      </c>
      <c r="AE104" s="370">
        <f>'Imp-Exp1'!J107/1000</f>
        <v>0</v>
      </c>
      <c r="AF104" s="370">
        <f>'Imp-Exp1'!K107/1000</f>
        <v>0</v>
      </c>
      <c r="AG104" s="370">
        <f>'Imp-Exp1'!L107/1000</f>
        <v>0</v>
      </c>
      <c r="AH104" s="370"/>
    </row>
    <row r="105" spans="1:34" x14ac:dyDescent="0.3">
      <c r="B105" s="307">
        <f>Intro!$E$69</f>
        <v>0</v>
      </c>
      <c r="C105" s="305">
        <f t="shared" si="11"/>
        <v>0</v>
      </c>
      <c r="D105" s="307" t="str">
        <f t="shared" si="12"/>
        <v>2 - Importer</v>
      </c>
      <c r="E105" s="477"/>
      <c r="F105" s="477"/>
      <c r="G105" s="477"/>
      <c r="H105" s="307" t="str">
        <f t="shared" si="13"/>
        <v>B - Vendor 1</v>
      </c>
      <c r="I105" s="307" t="s">
        <v>650</v>
      </c>
      <c r="J105" s="307" t="s">
        <v>651</v>
      </c>
      <c r="K105" s="307" t="s">
        <v>621</v>
      </c>
      <c r="L105" s="307"/>
      <c r="M105" s="307" t="s">
        <v>652</v>
      </c>
      <c r="N105" s="362" t="s">
        <v>51</v>
      </c>
      <c r="O105" s="310" t="str">
        <f>'Imp-Exp1'!B109</f>
        <v xml:space="preserve">Client 4 - </v>
      </c>
      <c r="P105" s="307"/>
      <c r="Q105" s="311" t="str">
        <f>Q104</f>
        <v>Imp-Sls</v>
      </c>
      <c r="R105">
        <f>'Imp-Exp1'!E110</f>
        <v>0</v>
      </c>
      <c r="S105">
        <f>'Imp-Exp1'!F110</f>
        <v>0</v>
      </c>
      <c r="T105">
        <f>'Imp-Exp1'!G110</f>
        <v>0</v>
      </c>
      <c r="U105">
        <f>'Imp-Exp1'!H110</f>
        <v>0</v>
      </c>
      <c r="V105">
        <f>'Imp-Exp1'!I110</f>
        <v>0</v>
      </c>
      <c r="W105">
        <f>'Imp-Exp1'!J110</f>
        <v>0</v>
      </c>
      <c r="X105">
        <f>'Imp-Exp1'!K110</f>
        <v>0</v>
      </c>
      <c r="Y105">
        <f>'Imp-Exp1'!L110</f>
        <v>0</v>
      </c>
      <c r="Z105" s="419">
        <f>'Imp-Exp1'!E111/1000</f>
        <v>0</v>
      </c>
      <c r="AA105" s="370">
        <f>'Imp-Exp1'!F111/1000</f>
        <v>0</v>
      </c>
      <c r="AB105" s="370">
        <f>'Imp-Exp1'!G111/1000</f>
        <v>0</v>
      </c>
      <c r="AC105" s="370">
        <f>'Imp-Exp1'!H111/1000</f>
        <v>0</v>
      </c>
      <c r="AD105" s="370">
        <f>'Imp-Exp1'!I111/1000</f>
        <v>0</v>
      </c>
      <c r="AE105" s="370">
        <f>'Imp-Exp1'!J111/1000</f>
        <v>0</v>
      </c>
      <c r="AF105" s="370">
        <f>'Imp-Exp1'!K111/1000</f>
        <v>0</v>
      </c>
      <c r="AG105" s="370">
        <f>'Imp-Exp1'!L111/1000</f>
        <v>0</v>
      </c>
      <c r="AH105" s="370"/>
    </row>
    <row r="106" spans="1:34" x14ac:dyDescent="0.3">
      <c r="B106" s="307">
        <f>Intro!$E$69</f>
        <v>0</v>
      </c>
      <c r="C106" s="305">
        <f t="shared" si="11"/>
        <v>0</v>
      </c>
      <c r="D106" s="307" t="str">
        <f t="shared" si="12"/>
        <v>2 - Importer</v>
      </c>
      <c r="E106" s="477"/>
      <c r="F106" s="477"/>
      <c r="G106" s="477"/>
      <c r="H106" s="307" t="str">
        <f t="shared" si="13"/>
        <v>B - Vendor 1</v>
      </c>
      <c r="I106" s="307" t="s">
        <v>650</v>
      </c>
      <c r="J106" s="307" t="s">
        <v>651</v>
      </c>
      <c r="K106" s="307" t="s">
        <v>621</v>
      </c>
      <c r="L106" s="307"/>
      <c r="M106" s="307" t="s">
        <v>652</v>
      </c>
      <c r="N106" s="362" t="s">
        <v>53</v>
      </c>
      <c r="O106" s="310" t="str">
        <f>'Imp-Exp1'!B113</f>
        <v xml:space="preserve">Client 5 - </v>
      </c>
      <c r="P106" s="307"/>
      <c r="Q106" s="311" t="str">
        <f>Q105</f>
        <v>Imp-Sls</v>
      </c>
      <c r="R106">
        <f>'Imp-Exp1'!E114</f>
        <v>0</v>
      </c>
      <c r="S106">
        <f>'Imp-Exp1'!F114</f>
        <v>0</v>
      </c>
      <c r="T106">
        <f>'Imp-Exp1'!G114</f>
        <v>0</v>
      </c>
      <c r="U106">
        <f>'Imp-Exp1'!H114</f>
        <v>0</v>
      </c>
      <c r="V106">
        <f>'Imp-Exp1'!I114</f>
        <v>0</v>
      </c>
      <c r="W106">
        <f>'Imp-Exp1'!J114</f>
        <v>0</v>
      </c>
      <c r="X106">
        <f>'Imp-Exp1'!K114</f>
        <v>0</v>
      </c>
      <c r="Y106">
        <f>'Imp-Exp1'!L114</f>
        <v>0</v>
      </c>
      <c r="Z106" s="419">
        <f>'Imp-Exp1'!E115/1000</f>
        <v>0</v>
      </c>
      <c r="AA106" s="370">
        <f>'Imp-Exp1'!F115/1000</f>
        <v>0</v>
      </c>
      <c r="AB106" s="370">
        <f>'Imp-Exp1'!G115/1000</f>
        <v>0</v>
      </c>
      <c r="AC106" s="370">
        <f>'Imp-Exp1'!H115/1000</f>
        <v>0</v>
      </c>
      <c r="AD106" s="370">
        <f>'Imp-Exp1'!I115/1000</f>
        <v>0</v>
      </c>
      <c r="AE106" s="370">
        <f>'Imp-Exp1'!J115/1000</f>
        <v>0</v>
      </c>
      <c r="AF106" s="370">
        <f>'Imp-Exp1'!K115/1000</f>
        <v>0</v>
      </c>
      <c r="AG106" s="370">
        <f>'Imp-Exp1'!L115/1000</f>
        <v>0</v>
      </c>
      <c r="AH106" s="370"/>
    </row>
    <row r="107" spans="1:34" x14ac:dyDescent="0.3">
      <c r="B107" s="307">
        <f>Intro!$E$69</f>
        <v>0</v>
      </c>
      <c r="C107" s="305">
        <f t="shared" si="11"/>
        <v>0</v>
      </c>
      <c r="D107" s="307" t="str">
        <f t="shared" ref="D107" si="14">D106</f>
        <v>2 - Importer</v>
      </c>
      <c r="E107" s="477"/>
      <c r="F107" s="477"/>
      <c r="G107" s="477"/>
      <c r="H107" s="307" t="str">
        <f t="shared" si="13"/>
        <v>B - Vendor 1</v>
      </c>
      <c r="I107" s="307" t="s">
        <v>650</v>
      </c>
      <c r="J107" s="307" t="s">
        <v>651</v>
      </c>
      <c r="K107" s="307" t="s">
        <v>621</v>
      </c>
      <c r="L107" s="307"/>
      <c r="M107" s="307" t="s">
        <v>652</v>
      </c>
      <c r="N107" s="362" t="s">
        <v>605</v>
      </c>
      <c r="O107" s="310" t="str">
        <f>'Imp-Exp1'!B117</f>
        <v xml:space="preserve">Client 6 - </v>
      </c>
      <c r="P107" s="307"/>
      <c r="Q107" s="311" t="str">
        <f t="shared" ref="Q107:Q131" si="15">Q106</f>
        <v>Imp-Sls</v>
      </c>
      <c r="R107">
        <f>'Imp-Exp1'!E118</f>
        <v>0</v>
      </c>
      <c r="S107">
        <f>'Imp-Exp1'!F118</f>
        <v>0</v>
      </c>
      <c r="T107">
        <f>'Imp-Exp1'!G118</f>
        <v>0</v>
      </c>
      <c r="U107">
        <f>'Imp-Exp1'!H118</f>
        <v>0</v>
      </c>
      <c r="V107">
        <f>'Imp-Exp1'!I118</f>
        <v>0</v>
      </c>
      <c r="W107">
        <f>'Imp-Exp1'!J118</f>
        <v>0</v>
      </c>
      <c r="X107">
        <f>'Imp-Exp1'!K118</f>
        <v>0</v>
      </c>
      <c r="Y107">
        <f>'Imp-Exp1'!L118</f>
        <v>0</v>
      </c>
      <c r="Z107" s="419">
        <f>'Imp-Exp1'!E119/1000</f>
        <v>0</v>
      </c>
      <c r="AA107" s="370">
        <f>'Imp-Exp1'!F119/1000</f>
        <v>0</v>
      </c>
      <c r="AB107" s="370">
        <f>'Imp-Exp1'!G119/1000</f>
        <v>0</v>
      </c>
      <c r="AC107" s="370">
        <f>'Imp-Exp1'!H119/1000</f>
        <v>0</v>
      </c>
      <c r="AD107" s="370">
        <f>'Imp-Exp1'!I119/1000</f>
        <v>0</v>
      </c>
      <c r="AE107" s="370">
        <f>'Imp-Exp1'!J119/1000</f>
        <v>0</v>
      </c>
      <c r="AF107" s="370">
        <f>'Imp-Exp1'!K119/1000</f>
        <v>0</v>
      </c>
      <c r="AG107" s="370">
        <f>'Imp-Exp1'!L119/1000</f>
        <v>0</v>
      </c>
      <c r="AH107" s="370"/>
    </row>
    <row r="108" spans="1:34" s="302" customFormat="1" x14ac:dyDescent="0.3">
      <c r="A108" s="320"/>
      <c r="B108" s="305">
        <f>Intro!$E$69</f>
        <v>0</v>
      </c>
      <c r="C108" s="305">
        <f t="shared" si="11"/>
        <v>0</v>
      </c>
      <c r="D108" s="305" t="str">
        <f t="shared" ref="D108" si="16">D107</f>
        <v>2 - Importer</v>
      </c>
      <c r="E108" s="476"/>
      <c r="F108" s="476"/>
      <c r="G108" s="476"/>
      <c r="H108" s="321" t="s">
        <v>684</v>
      </c>
      <c r="I108" s="305" t="s">
        <v>650</v>
      </c>
      <c r="J108" s="305" t="s">
        <v>651</v>
      </c>
      <c r="K108" s="305" t="s">
        <v>621</v>
      </c>
      <c r="L108" s="321"/>
      <c r="M108" s="305" t="s">
        <v>652</v>
      </c>
      <c r="N108" s="302" t="s">
        <v>45</v>
      </c>
      <c r="O108" s="322" t="str">
        <f>O102</f>
        <v xml:space="preserve">Client 1 - </v>
      </c>
      <c r="P108" s="321"/>
      <c r="Q108" s="308" t="str">
        <f t="shared" si="15"/>
        <v>Imp-Sls</v>
      </c>
      <c r="R108" s="302">
        <f>'Imp-Exp2'!E98</f>
        <v>0</v>
      </c>
      <c r="S108" s="302">
        <f>'Imp-Exp2'!F98</f>
        <v>0</v>
      </c>
      <c r="T108" s="302">
        <f>'Imp-Exp2'!G98</f>
        <v>0</v>
      </c>
      <c r="U108" s="302">
        <f>'Imp-Exp2'!H98</f>
        <v>0</v>
      </c>
      <c r="V108" s="302">
        <f>'Imp-Exp2'!I98</f>
        <v>0</v>
      </c>
      <c r="W108" s="302">
        <f>'Imp-Exp2'!J98</f>
        <v>0</v>
      </c>
      <c r="X108" s="302">
        <f>'Imp-Exp2'!K98</f>
        <v>0</v>
      </c>
      <c r="Y108" s="302">
        <f>'Imp-Exp2'!L98</f>
        <v>0</v>
      </c>
      <c r="Z108" s="418">
        <f>'Imp-Exp2'!E99/$Z$100</f>
        <v>0</v>
      </c>
      <c r="AA108" s="368">
        <f>'Imp-Exp2'!F99/$Z$100</f>
        <v>0</v>
      </c>
      <c r="AB108" s="368">
        <f>'Imp-Exp2'!G99/$Z$100</f>
        <v>0</v>
      </c>
      <c r="AC108" s="368">
        <f>'Imp-Exp2'!H99/$Z$100</f>
        <v>0</v>
      </c>
      <c r="AD108" s="368">
        <f>'Imp-Exp2'!I99/$Z$100</f>
        <v>0</v>
      </c>
      <c r="AE108" s="368">
        <f>'Imp-Exp2'!J99/$Z$100</f>
        <v>0</v>
      </c>
      <c r="AF108" s="368">
        <f>'Imp-Exp2'!K99/$Z$100</f>
        <v>0</v>
      </c>
      <c r="AG108" s="368">
        <f>'Imp-Exp2'!L99/$Z$100</f>
        <v>0</v>
      </c>
      <c r="AH108" s="368"/>
    </row>
    <row r="109" spans="1:34" x14ac:dyDescent="0.3">
      <c r="A109" s="323"/>
      <c r="B109" s="307">
        <f>Intro!$E$69</f>
        <v>0</v>
      </c>
      <c r="C109" s="305">
        <f t="shared" si="11"/>
        <v>0</v>
      </c>
      <c r="D109" s="307" t="str">
        <f t="shared" ref="D109:D112" si="17">D108</f>
        <v>2 - Importer</v>
      </c>
      <c r="E109" s="477"/>
      <c r="F109" s="477"/>
      <c r="G109" s="477"/>
      <c r="H109" s="312" t="str">
        <f>H108</f>
        <v>C - Vendor 2</v>
      </c>
      <c r="I109" s="307" t="s">
        <v>650</v>
      </c>
      <c r="J109" s="307" t="s">
        <v>651</v>
      </c>
      <c r="K109" s="307" t="s">
        <v>621</v>
      </c>
      <c r="L109" s="312"/>
      <c r="M109" s="307" t="s">
        <v>652</v>
      </c>
      <c r="N109" s="362" t="s">
        <v>47</v>
      </c>
      <c r="O109" s="313" t="str">
        <f t="shared" ref="O109:O113" si="18">O103</f>
        <v xml:space="preserve">Client 2 - </v>
      </c>
      <c r="P109" s="312"/>
      <c r="Q109" s="311" t="str">
        <f t="shared" si="15"/>
        <v>Imp-Sls</v>
      </c>
      <c r="R109">
        <f>'Imp-Exp2'!E102</f>
        <v>0</v>
      </c>
      <c r="S109">
        <f>'Imp-Exp2'!F102</f>
        <v>0</v>
      </c>
      <c r="T109">
        <f>'Imp-Exp2'!G102</f>
        <v>0</v>
      </c>
      <c r="U109">
        <f>'Imp-Exp2'!H102</f>
        <v>0</v>
      </c>
      <c r="V109">
        <f>'Imp-Exp2'!I102</f>
        <v>0</v>
      </c>
      <c r="W109">
        <f>'Imp-Exp2'!J102</f>
        <v>0</v>
      </c>
      <c r="X109">
        <f>'Imp-Exp2'!K102</f>
        <v>0</v>
      </c>
      <c r="Y109">
        <f>'Imp-Exp2'!L102</f>
        <v>0</v>
      </c>
      <c r="Z109" s="419">
        <f>'Imp-Exp2'!E103/$Z$100</f>
        <v>0</v>
      </c>
      <c r="AA109" s="370">
        <f>'Imp-Exp2'!F103/$Z$100</f>
        <v>0</v>
      </c>
      <c r="AB109" s="370">
        <f>'Imp-Exp2'!G103/$Z$100</f>
        <v>0</v>
      </c>
      <c r="AC109" s="370">
        <f>'Imp-Exp2'!H103/$Z$100</f>
        <v>0</v>
      </c>
      <c r="AD109" s="370">
        <f>'Imp-Exp2'!I103/$Z$100</f>
        <v>0</v>
      </c>
      <c r="AE109" s="370">
        <f>'Imp-Exp2'!J103/$Z$100</f>
        <v>0</v>
      </c>
      <c r="AF109" s="370">
        <f>'Imp-Exp2'!K103/$Z$100</f>
        <v>0</v>
      </c>
      <c r="AG109" s="370">
        <f>'Imp-Exp2'!L103/$Z$100</f>
        <v>0</v>
      </c>
      <c r="AH109" s="370"/>
    </row>
    <row r="110" spans="1:34" x14ac:dyDescent="0.3">
      <c r="A110" s="323"/>
      <c r="B110" s="307">
        <f>Intro!$E$69</f>
        <v>0</v>
      </c>
      <c r="C110" s="305">
        <f t="shared" si="11"/>
        <v>0</v>
      </c>
      <c r="D110" s="307" t="str">
        <f t="shared" si="17"/>
        <v>2 - Importer</v>
      </c>
      <c r="E110" s="477"/>
      <c r="F110" s="477"/>
      <c r="G110" s="477"/>
      <c r="H110" s="312" t="str">
        <f t="shared" ref="H110:H113" si="19">H109</f>
        <v>C - Vendor 2</v>
      </c>
      <c r="I110" s="307" t="s">
        <v>650</v>
      </c>
      <c r="J110" s="307" t="s">
        <v>651</v>
      </c>
      <c r="K110" s="307" t="s">
        <v>621</v>
      </c>
      <c r="L110" s="312"/>
      <c r="M110" s="307" t="s">
        <v>652</v>
      </c>
      <c r="N110" s="362" t="s">
        <v>49</v>
      </c>
      <c r="O110" s="313" t="str">
        <f t="shared" si="18"/>
        <v xml:space="preserve">Client 3 - </v>
      </c>
      <c r="P110" s="312"/>
      <c r="Q110" s="311" t="str">
        <f t="shared" si="15"/>
        <v>Imp-Sls</v>
      </c>
      <c r="R110">
        <f>'Imp-Exp2'!E106</f>
        <v>0</v>
      </c>
      <c r="S110">
        <f>'Imp-Exp2'!F106</f>
        <v>0</v>
      </c>
      <c r="T110">
        <f>'Imp-Exp2'!G106</f>
        <v>0</v>
      </c>
      <c r="U110">
        <f>'Imp-Exp2'!H106</f>
        <v>0</v>
      </c>
      <c r="V110">
        <f>'Imp-Exp2'!I106</f>
        <v>0</v>
      </c>
      <c r="W110">
        <f>'Imp-Exp2'!J106</f>
        <v>0</v>
      </c>
      <c r="X110">
        <f>'Imp-Exp2'!K106</f>
        <v>0</v>
      </c>
      <c r="Y110">
        <f>'Imp-Exp2'!L106</f>
        <v>0</v>
      </c>
      <c r="Z110" s="419">
        <f>'Imp-Exp2'!E107/$Z$100</f>
        <v>0</v>
      </c>
      <c r="AA110" s="370">
        <f>'Imp-Exp2'!F107/$Z$100</f>
        <v>0</v>
      </c>
      <c r="AB110" s="370">
        <f>'Imp-Exp2'!G107/$Z$100</f>
        <v>0</v>
      </c>
      <c r="AC110" s="370">
        <f>'Imp-Exp2'!H107/$Z$100</f>
        <v>0</v>
      </c>
      <c r="AD110" s="370">
        <f>'Imp-Exp2'!I107/$Z$100</f>
        <v>0</v>
      </c>
      <c r="AE110" s="370">
        <f>'Imp-Exp2'!J107/$Z$100</f>
        <v>0</v>
      </c>
      <c r="AF110" s="370">
        <f>'Imp-Exp2'!K107/$Z$100</f>
        <v>0</v>
      </c>
      <c r="AG110" s="370">
        <f>'Imp-Exp2'!L107/$Z$100</f>
        <v>0</v>
      </c>
      <c r="AH110" s="370"/>
    </row>
    <row r="111" spans="1:34" x14ac:dyDescent="0.3">
      <c r="A111" s="323"/>
      <c r="B111" s="307">
        <f>Intro!$E$69</f>
        <v>0</v>
      </c>
      <c r="C111" s="305">
        <f t="shared" si="11"/>
        <v>0</v>
      </c>
      <c r="D111" s="307" t="str">
        <f t="shared" si="17"/>
        <v>2 - Importer</v>
      </c>
      <c r="E111" s="477"/>
      <c r="F111" s="477"/>
      <c r="G111" s="477"/>
      <c r="H111" s="312" t="str">
        <f t="shared" si="19"/>
        <v>C - Vendor 2</v>
      </c>
      <c r="I111" s="307" t="s">
        <v>650</v>
      </c>
      <c r="J111" s="307" t="s">
        <v>651</v>
      </c>
      <c r="K111" s="307" t="s">
        <v>621</v>
      </c>
      <c r="L111" s="312"/>
      <c r="M111" s="307" t="s">
        <v>652</v>
      </c>
      <c r="N111" s="362" t="s">
        <v>51</v>
      </c>
      <c r="O111" s="313" t="str">
        <f t="shared" si="18"/>
        <v xml:space="preserve">Client 4 - </v>
      </c>
      <c r="P111" s="312"/>
      <c r="Q111" s="311" t="str">
        <f t="shared" si="15"/>
        <v>Imp-Sls</v>
      </c>
      <c r="R111">
        <f>'Imp-Exp2'!E110</f>
        <v>0</v>
      </c>
      <c r="S111">
        <f>'Imp-Exp2'!F110</f>
        <v>0</v>
      </c>
      <c r="T111">
        <f>'Imp-Exp2'!G110</f>
        <v>0</v>
      </c>
      <c r="U111">
        <f>'Imp-Exp2'!H110</f>
        <v>0</v>
      </c>
      <c r="V111">
        <f>'Imp-Exp2'!I110</f>
        <v>0</v>
      </c>
      <c r="W111">
        <f>'Imp-Exp2'!J110</f>
        <v>0</v>
      </c>
      <c r="X111">
        <f>'Imp-Exp2'!K110</f>
        <v>0</v>
      </c>
      <c r="Y111">
        <f>'Imp-Exp2'!L110</f>
        <v>0</v>
      </c>
      <c r="Z111" s="419">
        <f>'Imp-Exp2'!E111/$Z$100</f>
        <v>0</v>
      </c>
      <c r="AA111" s="370">
        <f>'Imp-Exp2'!F111/$Z$100</f>
        <v>0</v>
      </c>
      <c r="AB111" s="370">
        <f>'Imp-Exp2'!G111/$Z$100</f>
        <v>0</v>
      </c>
      <c r="AC111" s="370">
        <f>'Imp-Exp2'!H111/$Z$100</f>
        <v>0</v>
      </c>
      <c r="AD111" s="370">
        <f>'Imp-Exp2'!I111/$Z$100</f>
        <v>0</v>
      </c>
      <c r="AE111" s="370">
        <f>'Imp-Exp2'!J111/$Z$100</f>
        <v>0</v>
      </c>
      <c r="AF111" s="370">
        <f>'Imp-Exp2'!K111/$Z$100</f>
        <v>0</v>
      </c>
      <c r="AG111" s="370">
        <f>'Imp-Exp2'!L111/$Z$100</f>
        <v>0</v>
      </c>
      <c r="AH111" s="370"/>
    </row>
    <row r="112" spans="1:34" x14ac:dyDescent="0.3">
      <c r="A112" s="323"/>
      <c r="B112" s="307">
        <f>Intro!$E$69</f>
        <v>0</v>
      </c>
      <c r="C112" s="305">
        <f t="shared" si="11"/>
        <v>0</v>
      </c>
      <c r="D112" s="307" t="str">
        <f t="shared" si="17"/>
        <v>2 - Importer</v>
      </c>
      <c r="E112" s="477"/>
      <c r="F112" s="477"/>
      <c r="G112" s="477"/>
      <c r="H112" s="312" t="str">
        <f t="shared" si="19"/>
        <v>C - Vendor 2</v>
      </c>
      <c r="I112" s="307" t="s">
        <v>650</v>
      </c>
      <c r="J112" s="307" t="s">
        <v>651</v>
      </c>
      <c r="K112" s="307" t="s">
        <v>621</v>
      </c>
      <c r="L112" s="312"/>
      <c r="M112" s="307" t="s">
        <v>652</v>
      </c>
      <c r="N112" s="362" t="s">
        <v>53</v>
      </c>
      <c r="O112" s="313" t="str">
        <f t="shared" si="18"/>
        <v xml:space="preserve">Client 5 - </v>
      </c>
      <c r="P112" s="312"/>
      <c r="Q112" s="311" t="str">
        <f t="shared" si="15"/>
        <v>Imp-Sls</v>
      </c>
      <c r="R112">
        <f>'Imp-Exp2'!E114</f>
        <v>0</v>
      </c>
      <c r="S112">
        <f>'Imp-Exp2'!F114</f>
        <v>0</v>
      </c>
      <c r="T112">
        <f>'Imp-Exp2'!G114</f>
        <v>0</v>
      </c>
      <c r="U112">
        <f>'Imp-Exp2'!H114</f>
        <v>0</v>
      </c>
      <c r="V112">
        <f>'Imp-Exp2'!I114</f>
        <v>0</v>
      </c>
      <c r="W112">
        <f>'Imp-Exp2'!J114</f>
        <v>0</v>
      </c>
      <c r="X112">
        <f>'Imp-Exp2'!K114</f>
        <v>0</v>
      </c>
      <c r="Y112">
        <f>'Imp-Exp2'!L114</f>
        <v>0</v>
      </c>
      <c r="Z112" s="419">
        <f>'Imp-Exp2'!E115/$Z$100</f>
        <v>0</v>
      </c>
      <c r="AA112" s="370">
        <f>'Imp-Exp2'!F115/$Z$100</f>
        <v>0</v>
      </c>
      <c r="AB112" s="370">
        <f>'Imp-Exp2'!G115/$Z$100</f>
        <v>0</v>
      </c>
      <c r="AC112" s="370">
        <f>'Imp-Exp2'!H115/$Z$100</f>
        <v>0</v>
      </c>
      <c r="AD112" s="370">
        <f>'Imp-Exp2'!I115/$Z$100</f>
        <v>0</v>
      </c>
      <c r="AE112" s="370">
        <f>'Imp-Exp2'!J115/$Z$100</f>
        <v>0</v>
      </c>
      <c r="AF112" s="370">
        <f>'Imp-Exp2'!K115/$Z$100</f>
        <v>0</v>
      </c>
      <c r="AG112" s="370">
        <f>'Imp-Exp2'!L115/$Z$100</f>
        <v>0</v>
      </c>
      <c r="AH112" s="370"/>
    </row>
    <row r="113" spans="1:34" x14ac:dyDescent="0.3">
      <c r="A113" s="323"/>
      <c r="B113" s="307">
        <f>Intro!$E$69</f>
        <v>0</v>
      </c>
      <c r="C113" s="305">
        <f t="shared" si="11"/>
        <v>0</v>
      </c>
      <c r="D113" s="307" t="str">
        <f t="shared" ref="D113" si="20">D112</f>
        <v>2 - Importer</v>
      </c>
      <c r="E113" s="477"/>
      <c r="F113" s="477"/>
      <c r="G113" s="477"/>
      <c r="H113" s="312" t="str">
        <f t="shared" si="19"/>
        <v>C - Vendor 2</v>
      </c>
      <c r="I113" s="307" t="s">
        <v>650</v>
      </c>
      <c r="J113" s="307" t="s">
        <v>651</v>
      </c>
      <c r="K113" s="307" t="s">
        <v>621</v>
      </c>
      <c r="L113" s="312"/>
      <c r="M113" s="307" t="s">
        <v>652</v>
      </c>
      <c r="N113" s="362" t="s">
        <v>605</v>
      </c>
      <c r="O113" s="313" t="str">
        <f t="shared" si="18"/>
        <v xml:space="preserve">Client 6 - </v>
      </c>
      <c r="P113" s="312"/>
      <c r="Q113" s="311" t="str">
        <f t="shared" si="15"/>
        <v>Imp-Sls</v>
      </c>
      <c r="R113">
        <f>'Imp-Exp2'!E118</f>
        <v>0</v>
      </c>
      <c r="S113">
        <f>'Imp-Exp2'!F118</f>
        <v>0</v>
      </c>
      <c r="T113">
        <f>'Imp-Exp2'!G118</f>
        <v>0</v>
      </c>
      <c r="U113">
        <f>'Imp-Exp2'!H118</f>
        <v>0</v>
      </c>
      <c r="V113">
        <f>'Imp-Exp2'!I118</f>
        <v>0</v>
      </c>
      <c r="W113">
        <f>'Imp-Exp2'!J118</f>
        <v>0</v>
      </c>
      <c r="X113">
        <f>'Imp-Exp2'!K118</f>
        <v>0</v>
      </c>
      <c r="Y113">
        <f>'Imp-Exp2'!L118</f>
        <v>0</v>
      </c>
      <c r="Z113" s="419">
        <f>'Imp-Exp2'!E119/$Z$100</f>
        <v>0</v>
      </c>
      <c r="AA113" s="370">
        <f>'Imp-Exp2'!F119/$Z$100</f>
        <v>0</v>
      </c>
      <c r="AB113" s="370">
        <f>'Imp-Exp2'!G119/$Z$100</f>
        <v>0</v>
      </c>
      <c r="AC113" s="370">
        <f>'Imp-Exp2'!H119/$Z$100</f>
        <v>0</v>
      </c>
      <c r="AD113" s="370">
        <f>'Imp-Exp2'!I119/$Z$100</f>
        <v>0</v>
      </c>
      <c r="AE113" s="370">
        <f>'Imp-Exp2'!J119/$Z$100</f>
        <v>0</v>
      </c>
      <c r="AF113" s="370">
        <f>'Imp-Exp2'!K119/$Z$100</f>
        <v>0</v>
      </c>
      <c r="AG113" s="370">
        <f>'Imp-Exp2'!L119/$Z$100</f>
        <v>0</v>
      </c>
      <c r="AH113" s="370"/>
    </row>
    <row r="114" spans="1:34" s="302" customFormat="1" x14ac:dyDescent="0.3">
      <c r="A114" s="320"/>
      <c r="B114" s="305">
        <f>Intro!$E$69</f>
        <v>0</v>
      </c>
      <c r="C114" s="305">
        <f t="shared" si="11"/>
        <v>0</v>
      </c>
      <c r="D114" s="305" t="str">
        <f t="shared" ref="D114" si="21">D113</f>
        <v>2 - Importer</v>
      </c>
      <c r="E114" s="476"/>
      <c r="F114" s="476"/>
      <c r="G114" s="476"/>
      <c r="H114" s="321" t="s">
        <v>685</v>
      </c>
      <c r="I114" s="321" t="s">
        <v>650</v>
      </c>
      <c r="J114" s="321" t="s">
        <v>651</v>
      </c>
      <c r="K114" s="321" t="s">
        <v>621</v>
      </c>
      <c r="L114" s="321"/>
      <c r="M114" s="305" t="s">
        <v>652</v>
      </c>
      <c r="N114" s="302" t="s">
        <v>45</v>
      </c>
      <c r="O114" s="322" t="str">
        <f>O108</f>
        <v xml:space="preserve">Client 1 - </v>
      </c>
      <c r="P114" s="321"/>
      <c r="Q114" s="308" t="str">
        <f t="shared" si="15"/>
        <v>Imp-Sls</v>
      </c>
      <c r="R114" s="302">
        <f>'Imp-Exp3'!E98</f>
        <v>0</v>
      </c>
      <c r="S114" s="302">
        <f>'Imp-Exp3'!F98</f>
        <v>0</v>
      </c>
      <c r="T114" s="302">
        <f>'Imp-Exp3'!G98</f>
        <v>0</v>
      </c>
      <c r="U114" s="302">
        <f>'Imp-Exp3'!H98</f>
        <v>0</v>
      </c>
      <c r="V114" s="302">
        <f>'Imp-Exp3'!I98</f>
        <v>0</v>
      </c>
      <c r="W114" s="302">
        <f>'Imp-Exp3'!J98</f>
        <v>0</v>
      </c>
      <c r="X114" s="302">
        <f>'Imp-Exp3'!K98</f>
        <v>0</v>
      </c>
      <c r="Y114" s="302">
        <f>'Imp-Exp3'!L98</f>
        <v>0</v>
      </c>
      <c r="Z114" s="418">
        <f>'Imp-Exp3'!E99/$Z$100</f>
        <v>0</v>
      </c>
      <c r="AA114" s="368">
        <f>'Imp-Exp3'!F99/$Z$100</f>
        <v>0</v>
      </c>
      <c r="AB114" s="368">
        <f>'Imp-Exp3'!G99/$Z$100</f>
        <v>0</v>
      </c>
      <c r="AC114" s="368">
        <f>'Imp-Exp3'!H99/$Z$100</f>
        <v>0</v>
      </c>
      <c r="AD114" s="368">
        <f>'Imp-Exp3'!I99/$Z$100</f>
        <v>0</v>
      </c>
      <c r="AE114" s="368">
        <f>'Imp-Exp3'!J99/$Z$100</f>
        <v>0</v>
      </c>
      <c r="AF114" s="368">
        <f>'Imp-Exp3'!K99/$Z$100</f>
        <v>0</v>
      </c>
      <c r="AG114" s="368">
        <f>'Imp-Exp3'!L99/$Z$100</f>
        <v>0</v>
      </c>
      <c r="AH114" s="368"/>
    </row>
    <row r="115" spans="1:34" x14ac:dyDescent="0.3">
      <c r="A115" s="323"/>
      <c r="B115" s="307">
        <f>Intro!$E$69</f>
        <v>0</v>
      </c>
      <c r="C115" s="305">
        <f t="shared" si="11"/>
        <v>0</v>
      </c>
      <c r="D115" s="312" t="str">
        <f t="shared" si="12"/>
        <v>2 - Importer</v>
      </c>
      <c r="E115" s="477"/>
      <c r="F115" s="477"/>
      <c r="G115" s="477"/>
      <c r="H115" s="312" t="str">
        <f>H114</f>
        <v>D - Vendor 3</v>
      </c>
      <c r="I115" s="312" t="s">
        <v>650</v>
      </c>
      <c r="J115" s="312" t="s">
        <v>651</v>
      </c>
      <c r="K115" s="312" t="s">
        <v>621</v>
      </c>
      <c r="L115" s="312"/>
      <c r="M115" s="307" t="s">
        <v>652</v>
      </c>
      <c r="N115" s="362" t="s">
        <v>47</v>
      </c>
      <c r="O115" s="313" t="str">
        <f t="shared" ref="O115:O119" si="22">O109</f>
        <v xml:space="preserve">Client 2 - </v>
      </c>
      <c r="P115" s="312"/>
      <c r="Q115" s="311" t="str">
        <f t="shared" si="15"/>
        <v>Imp-Sls</v>
      </c>
      <c r="R115">
        <f>'Imp-Exp3'!E102</f>
        <v>0</v>
      </c>
      <c r="S115">
        <f>'Imp-Exp3'!F102</f>
        <v>0</v>
      </c>
      <c r="T115">
        <f>'Imp-Exp3'!G102</f>
        <v>0</v>
      </c>
      <c r="U115">
        <f>'Imp-Exp3'!H102</f>
        <v>0</v>
      </c>
      <c r="V115">
        <f>'Imp-Exp3'!I102</f>
        <v>0</v>
      </c>
      <c r="W115">
        <f>'Imp-Exp3'!J102</f>
        <v>0</v>
      </c>
      <c r="X115">
        <f>'Imp-Exp3'!K102</f>
        <v>0</v>
      </c>
      <c r="Y115">
        <f>'Imp-Exp3'!L102</f>
        <v>0</v>
      </c>
      <c r="Z115" s="419">
        <f>'Imp-Exp3'!E103/$Z$100</f>
        <v>0</v>
      </c>
      <c r="AA115" s="370">
        <f>'Imp-Exp3'!F103/$Z$100</f>
        <v>0</v>
      </c>
      <c r="AB115" s="370">
        <f>'Imp-Exp3'!G103/$Z$100</f>
        <v>0</v>
      </c>
      <c r="AC115" s="370">
        <f>'Imp-Exp3'!H103/$Z$100</f>
        <v>0</v>
      </c>
      <c r="AD115" s="370">
        <f>'Imp-Exp3'!I103/$Z$100</f>
        <v>0</v>
      </c>
      <c r="AE115" s="370">
        <f>'Imp-Exp3'!J103/$Z$100</f>
        <v>0</v>
      </c>
      <c r="AF115" s="370">
        <f>'Imp-Exp3'!K103/$Z$100</f>
        <v>0</v>
      </c>
      <c r="AG115" s="370">
        <f>'Imp-Exp3'!L103/$Z$100</f>
        <v>0</v>
      </c>
      <c r="AH115" s="370"/>
    </row>
    <row r="116" spans="1:34" x14ac:dyDescent="0.3">
      <c r="A116" s="323"/>
      <c r="B116" s="307">
        <f>Intro!$E$69</f>
        <v>0</v>
      </c>
      <c r="C116" s="305">
        <f t="shared" si="11"/>
        <v>0</v>
      </c>
      <c r="D116" s="312" t="str">
        <f t="shared" si="12"/>
        <v>2 - Importer</v>
      </c>
      <c r="E116" s="477"/>
      <c r="F116" s="477"/>
      <c r="G116" s="477"/>
      <c r="H116" s="312" t="str">
        <f t="shared" ref="H116:H117" si="23">H115</f>
        <v>D - Vendor 3</v>
      </c>
      <c r="I116" s="312" t="s">
        <v>650</v>
      </c>
      <c r="J116" s="312" t="s">
        <v>651</v>
      </c>
      <c r="K116" s="312" t="s">
        <v>621</v>
      </c>
      <c r="L116" s="312"/>
      <c r="M116" s="307" t="s">
        <v>652</v>
      </c>
      <c r="N116" s="362" t="s">
        <v>49</v>
      </c>
      <c r="O116" s="313" t="str">
        <f t="shared" si="22"/>
        <v xml:space="preserve">Client 3 - </v>
      </c>
      <c r="P116" s="312"/>
      <c r="Q116" s="311" t="str">
        <f t="shared" si="15"/>
        <v>Imp-Sls</v>
      </c>
      <c r="R116">
        <f>'Imp-Exp3'!E106</f>
        <v>0</v>
      </c>
      <c r="S116">
        <f>'Imp-Exp3'!F106</f>
        <v>0</v>
      </c>
      <c r="T116">
        <f>'Imp-Exp3'!G106</f>
        <v>0</v>
      </c>
      <c r="U116">
        <f>'Imp-Exp3'!H106</f>
        <v>0</v>
      </c>
      <c r="V116">
        <f>'Imp-Exp3'!I106</f>
        <v>0</v>
      </c>
      <c r="W116">
        <f>'Imp-Exp3'!J106</f>
        <v>0</v>
      </c>
      <c r="X116">
        <f>'Imp-Exp3'!K106</f>
        <v>0</v>
      </c>
      <c r="Y116">
        <f>'Imp-Exp3'!L106</f>
        <v>0</v>
      </c>
      <c r="Z116" s="419">
        <f>'Imp-Exp3'!E107/$Z$100</f>
        <v>0</v>
      </c>
      <c r="AA116" s="370">
        <f>'Imp-Exp3'!F107/$Z$100</f>
        <v>0</v>
      </c>
      <c r="AB116" s="370">
        <f>'Imp-Exp3'!G107/$Z$100</f>
        <v>0</v>
      </c>
      <c r="AC116" s="370">
        <f>'Imp-Exp3'!H107/$Z$100</f>
        <v>0</v>
      </c>
      <c r="AD116" s="370">
        <f>'Imp-Exp3'!I107/$Z$100</f>
        <v>0</v>
      </c>
      <c r="AE116" s="370">
        <f>'Imp-Exp3'!J107/$Z$100</f>
        <v>0</v>
      </c>
      <c r="AF116" s="370">
        <f>'Imp-Exp3'!K107/$Z$100</f>
        <v>0</v>
      </c>
      <c r="AG116" s="370">
        <f>'Imp-Exp3'!L107/$Z$100</f>
        <v>0</v>
      </c>
      <c r="AH116" s="370"/>
    </row>
    <row r="117" spans="1:34" x14ac:dyDescent="0.3">
      <c r="A117" s="323"/>
      <c r="B117" s="307">
        <f>Intro!$E$69</f>
        <v>0</v>
      </c>
      <c r="C117" s="305">
        <f t="shared" si="11"/>
        <v>0</v>
      </c>
      <c r="D117" s="312" t="str">
        <f t="shared" si="12"/>
        <v>2 - Importer</v>
      </c>
      <c r="E117" s="477"/>
      <c r="F117" s="477"/>
      <c r="G117" s="477"/>
      <c r="H117" s="312" t="str">
        <f t="shared" si="23"/>
        <v>D - Vendor 3</v>
      </c>
      <c r="I117" s="312" t="s">
        <v>650</v>
      </c>
      <c r="J117" s="312" t="s">
        <v>651</v>
      </c>
      <c r="K117" s="312" t="s">
        <v>621</v>
      </c>
      <c r="L117" s="312"/>
      <c r="M117" s="307" t="s">
        <v>652</v>
      </c>
      <c r="N117" s="362" t="s">
        <v>51</v>
      </c>
      <c r="O117" s="313" t="str">
        <f t="shared" si="22"/>
        <v xml:space="preserve">Client 4 - </v>
      </c>
      <c r="P117" s="312"/>
      <c r="Q117" s="311" t="str">
        <f t="shared" si="15"/>
        <v>Imp-Sls</v>
      </c>
      <c r="R117">
        <f>'Imp-Exp3'!E110</f>
        <v>0</v>
      </c>
      <c r="S117">
        <f>'Imp-Exp3'!F110</f>
        <v>0</v>
      </c>
      <c r="T117">
        <f>'Imp-Exp3'!G110</f>
        <v>0</v>
      </c>
      <c r="U117">
        <f>'Imp-Exp3'!H110</f>
        <v>0</v>
      </c>
      <c r="V117">
        <f>'Imp-Exp3'!I110</f>
        <v>0</v>
      </c>
      <c r="W117">
        <f>'Imp-Exp3'!J110</f>
        <v>0</v>
      </c>
      <c r="X117">
        <f>'Imp-Exp3'!K110</f>
        <v>0</v>
      </c>
      <c r="Y117">
        <f>'Imp-Exp3'!L110</f>
        <v>0</v>
      </c>
      <c r="Z117" s="419">
        <f>'Imp-Exp3'!E111/$Z$100</f>
        <v>0</v>
      </c>
      <c r="AA117" s="370">
        <f>'Imp-Exp3'!F111/$Z$100</f>
        <v>0</v>
      </c>
      <c r="AB117" s="370">
        <f>'Imp-Exp3'!G111/$Z$100</f>
        <v>0</v>
      </c>
      <c r="AC117" s="370">
        <f>'Imp-Exp3'!H111/$Z$100</f>
        <v>0</v>
      </c>
      <c r="AD117" s="370">
        <f>'Imp-Exp3'!I111/$Z$100</f>
        <v>0</v>
      </c>
      <c r="AE117" s="370">
        <f>'Imp-Exp3'!J111/$Z$100</f>
        <v>0</v>
      </c>
      <c r="AF117" s="370">
        <f>'Imp-Exp3'!K111/$Z$100</f>
        <v>0</v>
      </c>
      <c r="AG117" s="370">
        <f>'Imp-Exp3'!L111/$Z$100</f>
        <v>0</v>
      </c>
      <c r="AH117" s="370"/>
    </row>
    <row r="118" spans="1:34" x14ac:dyDescent="0.3">
      <c r="A118" s="323"/>
      <c r="B118" s="307">
        <f>Intro!$E$69</f>
        <v>0</v>
      </c>
      <c r="C118" s="305">
        <f t="shared" si="11"/>
        <v>0</v>
      </c>
      <c r="D118" s="312" t="str">
        <f t="shared" si="12"/>
        <v>2 - Importer</v>
      </c>
      <c r="E118" s="477"/>
      <c r="F118" s="477"/>
      <c r="G118" s="477"/>
      <c r="H118" s="312" t="s">
        <v>685</v>
      </c>
      <c r="I118" s="312" t="s">
        <v>650</v>
      </c>
      <c r="J118" s="312" t="s">
        <v>651</v>
      </c>
      <c r="K118" s="312" t="s">
        <v>621</v>
      </c>
      <c r="L118" s="312"/>
      <c r="M118" s="307" t="s">
        <v>652</v>
      </c>
      <c r="N118" s="362" t="s">
        <v>53</v>
      </c>
      <c r="O118" s="313" t="str">
        <f t="shared" si="22"/>
        <v xml:space="preserve">Client 5 - </v>
      </c>
      <c r="P118" s="312"/>
      <c r="Q118" s="311" t="str">
        <f t="shared" si="15"/>
        <v>Imp-Sls</v>
      </c>
      <c r="R118">
        <f>'Imp-Exp3'!E114</f>
        <v>0</v>
      </c>
      <c r="S118">
        <f>'Imp-Exp3'!F114</f>
        <v>0</v>
      </c>
      <c r="T118">
        <f>'Imp-Exp3'!G114</f>
        <v>0</v>
      </c>
      <c r="U118">
        <f>'Imp-Exp3'!H114</f>
        <v>0</v>
      </c>
      <c r="V118">
        <f>'Imp-Exp3'!I114</f>
        <v>0</v>
      </c>
      <c r="W118">
        <f>'Imp-Exp3'!J114</f>
        <v>0</v>
      </c>
      <c r="X118">
        <f>'Imp-Exp3'!K114</f>
        <v>0</v>
      </c>
      <c r="Y118">
        <f>'Imp-Exp3'!L114</f>
        <v>0</v>
      </c>
      <c r="Z118" s="419">
        <f>'Imp-Exp3'!E115/$Z$100</f>
        <v>0</v>
      </c>
      <c r="AA118" s="370">
        <f>'Imp-Exp3'!F115/$Z$100</f>
        <v>0</v>
      </c>
      <c r="AB118" s="370">
        <f>'Imp-Exp3'!G115/$Z$100</f>
        <v>0</v>
      </c>
      <c r="AC118" s="370">
        <f>'Imp-Exp3'!H115/$Z$100</f>
        <v>0</v>
      </c>
      <c r="AD118" s="370">
        <f>'Imp-Exp3'!I115/$Z$100</f>
        <v>0</v>
      </c>
      <c r="AE118" s="370">
        <f>'Imp-Exp3'!J115/$Z$100</f>
        <v>0</v>
      </c>
      <c r="AF118" s="370">
        <f>'Imp-Exp3'!K115/$Z$100</f>
        <v>0</v>
      </c>
      <c r="AG118" s="370">
        <f>'Imp-Exp3'!L115/$Z$100</f>
        <v>0</v>
      </c>
      <c r="AH118" s="370"/>
    </row>
    <row r="119" spans="1:34" x14ac:dyDescent="0.3">
      <c r="A119" s="323"/>
      <c r="B119" s="307">
        <f>Intro!$E$69</f>
        <v>0</v>
      </c>
      <c r="C119" s="305">
        <f t="shared" si="11"/>
        <v>0</v>
      </c>
      <c r="D119" s="312" t="str">
        <f t="shared" si="12"/>
        <v>2 - Importer</v>
      </c>
      <c r="E119" s="477"/>
      <c r="F119" s="477"/>
      <c r="G119" s="477"/>
      <c r="H119" s="312" t="s">
        <v>780</v>
      </c>
      <c r="I119" s="312" t="s">
        <v>650</v>
      </c>
      <c r="J119" s="312" t="s">
        <v>651</v>
      </c>
      <c r="K119" s="312" t="s">
        <v>621</v>
      </c>
      <c r="L119" s="312"/>
      <c r="M119" s="307" t="s">
        <v>652</v>
      </c>
      <c r="N119" s="362" t="s">
        <v>605</v>
      </c>
      <c r="O119" s="313" t="str">
        <f t="shared" si="22"/>
        <v xml:space="preserve">Client 6 - </v>
      </c>
      <c r="P119" s="312"/>
      <c r="Q119" s="311" t="str">
        <f t="shared" si="15"/>
        <v>Imp-Sls</v>
      </c>
      <c r="R119">
        <f>'Imp-Exp3'!E118</f>
        <v>0</v>
      </c>
      <c r="S119">
        <f>'Imp-Exp3'!F118</f>
        <v>0</v>
      </c>
      <c r="T119">
        <f>'Imp-Exp3'!G118</f>
        <v>0</v>
      </c>
      <c r="U119">
        <f>'Imp-Exp3'!H118</f>
        <v>0</v>
      </c>
      <c r="V119">
        <f>'Imp-Exp3'!I118</f>
        <v>0</v>
      </c>
      <c r="W119">
        <f>'Imp-Exp3'!J118</f>
        <v>0</v>
      </c>
      <c r="X119">
        <f>'Imp-Exp3'!K118</f>
        <v>0</v>
      </c>
      <c r="Y119">
        <f>'Imp-Exp3'!L118</f>
        <v>0</v>
      </c>
      <c r="Z119" s="419">
        <f>'Imp-Exp3'!E119/$Z$100</f>
        <v>0</v>
      </c>
      <c r="AA119" s="370">
        <f>'Imp-Exp3'!F119/$Z$100</f>
        <v>0</v>
      </c>
      <c r="AB119" s="370">
        <f>'Imp-Exp3'!G119/$Z$100</f>
        <v>0</v>
      </c>
      <c r="AC119" s="370">
        <f>'Imp-Exp3'!H119/$Z$100</f>
        <v>0</v>
      </c>
      <c r="AD119" s="370">
        <f>'Imp-Exp3'!I119/$Z$100</f>
        <v>0</v>
      </c>
      <c r="AE119" s="370">
        <f>'Imp-Exp3'!J119/$Z$100</f>
        <v>0</v>
      </c>
      <c r="AF119" s="370">
        <f>'Imp-Exp3'!K119/$Z$100</f>
        <v>0</v>
      </c>
      <c r="AG119" s="370">
        <f>'Imp-Exp3'!L119/$Z$100</f>
        <v>0</v>
      </c>
      <c r="AH119" s="370"/>
    </row>
    <row r="120" spans="1:34" s="302" customFormat="1" x14ac:dyDescent="0.3">
      <c r="B120" s="305">
        <f>Intro!$E$69</f>
        <v>0</v>
      </c>
      <c r="C120" s="305">
        <f t="shared" si="11"/>
        <v>0</v>
      </c>
      <c r="D120" s="305" t="s">
        <v>648</v>
      </c>
      <c r="E120" s="476"/>
      <c r="F120" s="476"/>
      <c r="G120" s="476"/>
      <c r="H120" s="305" t="s">
        <v>655</v>
      </c>
      <c r="I120" s="305" t="s">
        <v>656</v>
      </c>
      <c r="J120" s="305" t="s">
        <v>657</v>
      </c>
      <c r="K120" s="305" t="s">
        <v>658</v>
      </c>
      <c r="L120" s="305"/>
      <c r="M120" s="305" t="s">
        <v>659</v>
      </c>
      <c r="N120" s="302" t="s">
        <v>45</v>
      </c>
      <c r="O120" s="306" t="str">
        <f>O114</f>
        <v xml:space="preserve">Client 1 - </v>
      </c>
      <c r="P120" s="305"/>
      <c r="Q120" s="308" t="str">
        <f t="shared" si="15"/>
        <v>Imp-Sls</v>
      </c>
      <c r="R120" s="302">
        <f>'Imp-US'!E98</f>
        <v>0</v>
      </c>
      <c r="S120" s="302">
        <f>'Imp-US'!F98</f>
        <v>0</v>
      </c>
      <c r="T120" s="302">
        <f>'Imp-US'!G98</f>
        <v>0</v>
      </c>
      <c r="U120" s="302">
        <f>'Imp-US'!H98</f>
        <v>0</v>
      </c>
      <c r="V120" s="302">
        <f>'Imp-US'!I98</f>
        <v>0</v>
      </c>
      <c r="W120" s="302">
        <f>'Imp-US'!J98</f>
        <v>0</v>
      </c>
      <c r="X120" s="302">
        <f>'Imp-US'!K98</f>
        <v>0</v>
      </c>
      <c r="Y120" s="302">
        <f>'Imp-US'!L98</f>
        <v>0</v>
      </c>
      <c r="Z120" s="418">
        <f>'Imp-US'!E99/$Z$100</f>
        <v>0</v>
      </c>
      <c r="AA120" s="368">
        <f>'Imp-US'!F99/$Z$100</f>
        <v>0</v>
      </c>
      <c r="AB120" s="368">
        <f>'Imp-US'!G99/$Z$100</f>
        <v>0</v>
      </c>
      <c r="AC120" s="368">
        <f>'Imp-US'!H99/$Z$100</f>
        <v>0</v>
      </c>
      <c r="AD120" s="368">
        <f>'Imp-US'!I99/$Z$100</f>
        <v>0</v>
      </c>
      <c r="AE120" s="368">
        <f>'Imp-US'!J99/$Z$100</f>
        <v>0</v>
      </c>
      <c r="AF120" s="368">
        <f>'Imp-US'!K99/$Z$100</f>
        <v>0</v>
      </c>
      <c r="AG120" s="368">
        <f>'Imp-US'!L99/$Z$100</f>
        <v>0</v>
      </c>
      <c r="AH120" s="368"/>
    </row>
    <row r="121" spans="1:34" x14ac:dyDescent="0.3">
      <c r="B121" s="307">
        <f>Intro!$E$69</f>
        <v>0</v>
      </c>
      <c r="C121" s="305">
        <f t="shared" si="11"/>
        <v>0</v>
      </c>
      <c r="D121" s="307" t="str">
        <f>D120</f>
        <v>2 - Importer</v>
      </c>
      <c r="E121" s="477"/>
      <c r="F121" s="477"/>
      <c r="G121" s="477"/>
      <c r="H121" s="307" t="str">
        <f>H120</f>
        <v>zUS</v>
      </c>
      <c r="I121" s="307" t="s">
        <v>656</v>
      </c>
      <c r="J121" s="307" t="s">
        <v>657</v>
      </c>
      <c r="K121" s="307" t="s">
        <v>658</v>
      </c>
      <c r="L121" s="307"/>
      <c r="M121" s="307" t="s">
        <v>659</v>
      </c>
      <c r="N121" s="362" t="s">
        <v>47</v>
      </c>
      <c r="O121" s="310" t="str">
        <f t="shared" ref="O121:O125" si="24">O115</f>
        <v xml:space="preserve">Client 2 - </v>
      </c>
      <c r="P121" s="307"/>
      <c r="Q121" s="311" t="str">
        <f t="shared" si="15"/>
        <v>Imp-Sls</v>
      </c>
      <c r="R121">
        <f>'Imp-US'!E102</f>
        <v>0</v>
      </c>
      <c r="S121">
        <f>'Imp-US'!F102</f>
        <v>0</v>
      </c>
      <c r="T121">
        <f>'Imp-US'!G102</f>
        <v>0</v>
      </c>
      <c r="U121">
        <f>'Imp-US'!H102</f>
        <v>0</v>
      </c>
      <c r="V121">
        <f>'Imp-US'!I102</f>
        <v>0</v>
      </c>
      <c r="W121">
        <f>'Imp-US'!J102</f>
        <v>0</v>
      </c>
      <c r="X121">
        <f>'Imp-US'!K102</f>
        <v>0</v>
      </c>
      <c r="Y121">
        <f>'Imp-US'!L102</f>
        <v>0</v>
      </c>
      <c r="Z121" s="419">
        <f>'Imp-US'!E103/$Z$100</f>
        <v>0</v>
      </c>
      <c r="AA121" s="370">
        <f>'Imp-US'!F103/$Z$100</f>
        <v>0</v>
      </c>
      <c r="AB121" s="370">
        <f>'Imp-US'!G103/$Z$100</f>
        <v>0</v>
      </c>
      <c r="AC121" s="370">
        <f>'Imp-US'!H103/$Z$100</f>
        <v>0</v>
      </c>
      <c r="AD121" s="370">
        <f>'Imp-US'!I103/$Z$100</f>
        <v>0</v>
      </c>
      <c r="AE121" s="370">
        <f>'Imp-US'!J103/$Z$100</f>
        <v>0</v>
      </c>
      <c r="AF121" s="370">
        <f>'Imp-US'!K103/$Z$100</f>
        <v>0</v>
      </c>
      <c r="AG121" s="370">
        <f>'Imp-US'!L103/$Z$100</f>
        <v>0</v>
      </c>
      <c r="AH121" s="370"/>
    </row>
    <row r="122" spans="1:34" x14ac:dyDescent="0.3">
      <c r="B122" s="307">
        <f>Intro!$E$69</f>
        <v>0</v>
      </c>
      <c r="C122" s="305">
        <f t="shared" si="11"/>
        <v>0</v>
      </c>
      <c r="D122" s="307" t="str">
        <f t="shared" ref="D122:D125" si="25">D121</f>
        <v>2 - Importer</v>
      </c>
      <c r="E122" s="477"/>
      <c r="F122" s="477"/>
      <c r="G122" s="477"/>
      <c r="H122" s="307" t="str">
        <f t="shared" ref="H122:H125" si="26">H121</f>
        <v>zUS</v>
      </c>
      <c r="I122" s="307" t="s">
        <v>656</v>
      </c>
      <c r="J122" s="307" t="s">
        <v>657</v>
      </c>
      <c r="K122" s="307" t="s">
        <v>658</v>
      </c>
      <c r="L122" s="307"/>
      <c r="M122" s="307" t="s">
        <v>659</v>
      </c>
      <c r="N122" s="362" t="s">
        <v>49</v>
      </c>
      <c r="O122" s="310" t="str">
        <f t="shared" si="24"/>
        <v xml:space="preserve">Client 3 - </v>
      </c>
      <c r="P122" s="307"/>
      <c r="Q122" s="311" t="str">
        <f t="shared" si="15"/>
        <v>Imp-Sls</v>
      </c>
      <c r="R122">
        <f>'Imp-US'!E106</f>
        <v>0</v>
      </c>
      <c r="S122">
        <f>'Imp-US'!F106</f>
        <v>0</v>
      </c>
      <c r="T122">
        <f>'Imp-US'!G106</f>
        <v>0</v>
      </c>
      <c r="U122">
        <f>'Imp-US'!H106</f>
        <v>0</v>
      </c>
      <c r="V122">
        <f>'Imp-US'!I106</f>
        <v>0</v>
      </c>
      <c r="W122">
        <f>'Imp-US'!J106</f>
        <v>0</v>
      </c>
      <c r="X122">
        <f>'Imp-US'!K106</f>
        <v>0</v>
      </c>
      <c r="Y122">
        <f>'Imp-US'!L106</f>
        <v>0</v>
      </c>
      <c r="Z122" s="419">
        <f>'Imp-US'!E107/$Z$100</f>
        <v>0</v>
      </c>
      <c r="AA122" s="370">
        <f>'Imp-US'!F107/$Z$100</f>
        <v>0</v>
      </c>
      <c r="AB122" s="370">
        <f>'Imp-US'!G107/$Z$100</f>
        <v>0</v>
      </c>
      <c r="AC122" s="370">
        <f>'Imp-US'!H107/$Z$100</f>
        <v>0</v>
      </c>
      <c r="AD122" s="370">
        <f>'Imp-US'!I107/$Z$100</f>
        <v>0</v>
      </c>
      <c r="AE122" s="370">
        <f>'Imp-US'!J107/$Z$100</f>
        <v>0</v>
      </c>
      <c r="AF122" s="370">
        <f>'Imp-US'!K107/$Z$100</f>
        <v>0</v>
      </c>
      <c r="AG122" s="370">
        <f>'Imp-US'!L107/$Z$100</f>
        <v>0</v>
      </c>
      <c r="AH122" s="370"/>
    </row>
    <row r="123" spans="1:34" x14ac:dyDescent="0.3">
      <c r="B123" s="307">
        <f>Intro!$E$69</f>
        <v>0</v>
      </c>
      <c r="C123" s="305">
        <f t="shared" si="11"/>
        <v>0</v>
      </c>
      <c r="D123" s="307" t="str">
        <f t="shared" si="25"/>
        <v>2 - Importer</v>
      </c>
      <c r="E123" s="477"/>
      <c r="F123" s="477"/>
      <c r="G123" s="477"/>
      <c r="H123" s="307" t="str">
        <f t="shared" si="26"/>
        <v>zUS</v>
      </c>
      <c r="I123" s="307" t="s">
        <v>656</v>
      </c>
      <c r="J123" s="307" t="s">
        <v>657</v>
      </c>
      <c r="K123" s="307" t="s">
        <v>658</v>
      </c>
      <c r="L123" s="307"/>
      <c r="M123" s="307" t="s">
        <v>659</v>
      </c>
      <c r="N123" s="362" t="s">
        <v>51</v>
      </c>
      <c r="O123" s="310" t="str">
        <f t="shared" si="24"/>
        <v xml:space="preserve">Client 4 - </v>
      </c>
      <c r="P123" s="307"/>
      <c r="Q123" s="311" t="str">
        <f t="shared" si="15"/>
        <v>Imp-Sls</v>
      </c>
      <c r="R123">
        <f>'Imp-US'!E110</f>
        <v>0</v>
      </c>
      <c r="S123">
        <f>'Imp-US'!F110</f>
        <v>0</v>
      </c>
      <c r="T123">
        <f>'Imp-US'!G110</f>
        <v>0</v>
      </c>
      <c r="U123">
        <f>'Imp-US'!H110</f>
        <v>0</v>
      </c>
      <c r="V123">
        <f>'Imp-US'!I110</f>
        <v>0</v>
      </c>
      <c r="W123">
        <f>'Imp-US'!J110</f>
        <v>0</v>
      </c>
      <c r="X123">
        <f>'Imp-US'!K110</f>
        <v>0</v>
      </c>
      <c r="Y123">
        <f>'Imp-US'!L110</f>
        <v>0</v>
      </c>
      <c r="Z123" s="419">
        <f>'Imp-US'!E111/$Z$100</f>
        <v>0</v>
      </c>
      <c r="AA123" s="370">
        <f>'Imp-US'!F111/$Z$100</f>
        <v>0</v>
      </c>
      <c r="AB123" s="370">
        <f>'Imp-US'!G111/$Z$100</f>
        <v>0</v>
      </c>
      <c r="AC123" s="370">
        <f>'Imp-US'!H111/$Z$100</f>
        <v>0</v>
      </c>
      <c r="AD123" s="370">
        <f>'Imp-US'!I111/$Z$100</f>
        <v>0</v>
      </c>
      <c r="AE123" s="370">
        <f>'Imp-US'!J111/$Z$100</f>
        <v>0</v>
      </c>
      <c r="AF123" s="370">
        <f>'Imp-US'!K111/$Z$100</f>
        <v>0</v>
      </c>
      <c r="AG123" s="370">
        <f>'Imp-US'!L111/$Z$100</f>
        <v>0</v>
      </c>
      <c r="AH123" s="370"/>
    </row>
    <row r="124" spans="1:34" x14ac:dyDescent="0.3">
      <c r="B124" s="307">
        <f>Intro!$E$69</f>
        <v>0</v>
      </c>
      <c r="C124" s="305">
        <f t="shared" si="11"/>
        <v>0</v>
      </c>
      <c r="D124" s="307" t="str">
        <f t="shared" si="25"/>
        <v>2 - Importer</v>
      </c>
      <c r="E124" s="477"/>
      <c r="F124" s="477"/>
      <c r="G124" s="477"/>
      <c r="H124" s="307" t="str">
        <f t="shared" si="26"/>
        <v>zUS</v>
      </c>
      <c r="I124" s="307" t="s">
        <v>656</v>
      </c>
      <c r="J124" s="307" t="s">
        <v>657</v>
      </c>
      <c r="K124" s="307" t="s">
        <v>658</v>
      </c>
      <c r="L124" s="307"/>
      <c r="M124" s="307" t="s">
        <v>659</v>
      </c>
      <c r="N124" s="362" t="s">
        <v>53</v>
      </c>
      <c r="O124" s="310" t="str">
        <f t="shared" si="24"/>
        <v xml:space="preserve">Client 5 - </v>
      </c>
      <c r="P124" s="307"/>
      <c r="Q124" s="311" t="str">
        <f t="shared" si="15"/>
        <v>Imp-Sls</v>
      </c>
      <c r="R124">
        <f>'Imp-US'!E114</f>
        <v>0</v>
      </c>
      <c r="S124">
        <f>'Imp-US'!F114</f>
        <v>0</v>
      </c>
      <c r="T124">
        <f>'Imp-US'!G114</f>
        <v>0</v>
      </c>
      <c r="U124">
        <f>'Imp-US'!H114</f>
        <v>0</v>
      </c>
      <c r="V124">
        <f>'Imp-US'!I114</f>
        <v>0</v>
      </c>
      <c r="W124">
        <f>'Imp-US'!J114</f>
        <v>0</v>
      </c>
      <c r="X124">
        <f>'Imp-US'!K114</f>
        <v>0</v>
      </c>
      <c r="Y124">
        <f>'Imp-US'!L114</f>
        <v>0</v>
      </c>
      <c r="Z124" s="419">
        <f>'Imp-US'!E115/$Z$100</f>
        <v>0</v>
      </c>
      <c r="AA124" s="370">
        <f>'Imp-US'!F115/$Z$100</f>
        <v>0</v>
      </c>
      <c r="AB124" s="370">
        <f>'Imp-US'!G115/$Z$100</f>
        <v>0</v>
      </c>
      <c r="AC124" s="370">
        <f>'Imp-US'!H115/$Z$100</f>
        <v>0</v>
      </c>
      <c r="AD124" s="370">
        <f>'Imp-US'!I115/$Z$100</f>
        <v>0</v>
      </c>
      <c r="AE124" s="370">
        <f>'Imp-US'!J115/$Z$100</f>
        <v>0</v>
      </c>
      <c r="AF124" s="370">
        <f>'Imp-US'!K115/$Z$100</f>
        <v>0</v>
      </c>
      <c r="AG124" s="370">
        <f>'Imp-US'!L115/$Z$100</f>
        <v>0</v>
      </c>
      <c r="AH124" s="370"/>
    </row>
    <row r="125" spans="1:34" x14ac:dyDescent="0.3">
      <c r="B125" s="307">
        <f>Intro!$E$69</f>
        <v>0</v>
      </c>
      <c r="C125" s="305">
        <f t="shared" si="11"/>
        <v>0</v>
      </c>
      <c r="D125" s="307" t="str">
        <f t="shared" si="25"/>
        <v>2 - Importer</v>
      </c>
      <c r="E125" s="477"/>
      <c r="F125" s="477"/>
      <c r="G125" s="477"/>
      <c r="H125" s="307" t="str">
        <f t="shared" si="26"/>
        <v>zUS</v>
      </c>
      <c r="I125" s="307" t="s">
        <v>656</v>
      </c>
      <c r="J125" s="307" t="s">
        <v>657</v>
      </c>
      <c r="K125" s="307" t="s">
        <v>658</v>
      </c>
      <c r="L125" s="307"/>
      <c r="M125" s="307"/>
      <c r="N125" s="362" t="s">
        <v>605</v>
      </c>
      <c r="O125" s="310" t="str">
        <f t="shared" si="24"/>
        <v xml:space="preserve">Client 6 - </v>
      </c>
      <c r="P125" s="307"/>
      <c r="Q125" s="311" t="str">
        <f t="shared" si="15"/>
        <v>Imp-Sls</v>
      </c>
      <c r="R125">
        <f>'Imp-US'!E118</f>
        <v>0</v>
      </c>
      <c r="S125">
        <f>'Imp-US'!F118</f>
        <v>0</v>
      </c>
      <c r="T125">
        <f>'Imp-US'!G118</f>
        <v>0</v>
      </c>
      <c r="U125">
        <f>'Imp-US'!H118</f>
        <v>0</v>
      </c>
      <c r="V125">
        <f>'Imp-US'!I118</f>
        <v>0</v>
      </c>
      <c r="W125">
        <f>'Imp-US'!J118</f>
        <v>0</v>
      </c>
      <c r="X125">
        <f>'Imp-US'!K118</f>
        <v>0</v>
      </c>
      <c r="Y125">
        <f>'Imp-US'!L118</f>
        <v>0</v>
      </c>
      <c r="Z125" s="419">
        <f>'Imp-US'!E119/$Z$100</f>
        <v>0</v>
      </c>
      <c r="AA125" s="370">
        <f>'Imp-US'!F119/$Z$100</f>
        <v>0</v>
      </c>
      <c r="AB125" s="370">
        <f>'Imp-US'!G119/$Z$100</f>
        <v>0</v>
      </c>
      <c r="AC125" s="370">
        <f>'Imp-US'!H119/$Z$100</f>
        <v>0</v>
      </c>
      <c r="AD125" s="370">
        <f>'Imp-US'!I119/$Z$100</f>
        <v>0</v>
      </c>
      <c r="AE125" s="370">
        <f>'Imp-US'!J119/$Z$100</f>
        <v>0</v>
      </c>
      <c r="AF125" s="370">
        <f>'Imp-US'!K119/$Z$100</f>
        <v>0</v>
      </c>
      <c r="AG125" s="370">
        <f>'Imp-US'!L119/$Z$100</f>
        <v>0</v>
      </c>
      <c r="AH125" s="370"/>
    </row>
    <row r="126" spans="1:34" s="302" customFormat="1" x14ac:dyDescent="0.3">
      <c r="B126" s="305">
        <f>Intro!$E$69</f>
        <v>0</v>
      </c>
      <c r="C126" s="305">
        <f t="shared" si="11"/>
        <v>0</v>
      </c>
      <c r="D126" s="305" t="s">
        <v>648</v>
      </c>
      <c r="E126" s="476"/>
      <c r="F126" s="476"/>
      <c r="G126" s="476"/>
      <c r="H126" s="393" t="s">
        <v>768</v>
      </c>
      <c r="I126" s="305" t="s">
        <v>656</v>
      </c>
      <c r="J126" s="305" t="s">
        <v>686</v>
      </c>
      <c r="K126" s="305" t="s">
        <v>626</v>
      </c>
      <c r="L126" s="305">
        <f>'Imp-Other-Autre'!$D$23</f>
        <v>0</v>
      </c>
      <c r="M126" s="305" t="s">
        <v>659</v>
      </c>
      <c r="N126" s="302" t="s">
        <v>45</v>
      </c>
      <c r="O126" s="306" t="str">
        <f>O120</f>
        <v xml:space="preserve">Client 1 - </v>
      </c>
      <c r="P126" s="305"/>
      <c r="Q126" s="308" t="str">
        <f t="shared" si="15"/>
        <v>Imp-Sls</v>
      </c>
      <c r="R126" s="302">
        <f>'Imp-Other-Autre'!E98</f>
        <v>0</v>
      </c>
      <c r="S126" s="302">
        <f>'Imp-Other-Autre'!F98</f>
        <v>0</v>
      </c>
      <c r="T126" s="302">
        <f>'Imp-Other-Autre'!G98</f>
        <v>0</v>
      </c>
      <c r="U126" s="302">
        <f>'Imp-Other-Autre'!H98</f>
        <v>0</v>
      </c>
      <c r="V126" s="302">
        <f>'Imp-Other-Autre'!I98</f>
        <v>0</v>
      </c>
      <c r="W126" s="302">
        <f>'Imp-Other-Autre'!J98</f>
        <v>0</v>
      </c>
      <c r="X126" s="302">
        <f>'Imp-Other-Autre'!K98</f>
        <v>0</v>
      </c>
      <c r="Y126" s="302">
        <f>'Imp-Other-Autre'!L98</f>
        <v>0</v>
      </c>
      <c r="Z126" s="418">
        <f>'Imp-Other-Autre'!E99/$Z$100</f>
        <v>0</v>
      </c>
      <c r="AA126" s="368">
        <f>'Imp-Other-Autre'!F99/$Z$100</f>
        <v>0</v>
      </c>
      <c r="AB126" s="368">
        <f>'Imp-Other-Autre'!G99/$Z$100</f>
        <v>0</v>
      </c>
      <c r="AC126" s="368">
        <f>'Imp-Other-Autre'!H99/$Z$100</f>
        <v>0</v>
      </c>
      <c r="AD126" s="368">
        <f>'Imp-Other-Autre'!I99/$Z$100</f>
        <v>0</v>
      </c>
      <c r="AE126" s="368">
        <f>'Imp-Other-Autre'!J99/$Z$100</f>
        <v>0</v>
      </c>
      <c r="AF126" s="368">
        <f>'Imp-Other-Autre'!K99/$Z$100</f>
        <v>0</v>
      </c>
      <c r="AG126" s="368">
        <f>'Imp-Other-Autre'!L99/$Z$100</f>
        <v>0</v>
      </c>
      <c r="AH126" s="368"/>
    </row>
    <row r="127" spans="1:34" x14ac:dyDescent="0.3">
      <c r="B127" s="307">
        <f>Intro!$E$69</f>
        <v>0</v>
      </c>
      <c r="C127" s="305">
        <f t="shared" si="11"/>
        <v>0</v>
      </c>
      <c r="D127" s="307" t="str">
        <f>D126</f>
        <v>2 - Importer</v>
      </c>
      <c r="E127" s="477"/>
      <c r="F127" s="477"/>
      <c r="G127" s="477"/>
      <c r="H127" s="307" t="str">
        <f>H126</f>
        <v>zzOther</v>
      </c>
      <c r="I127" s="307" t="s">
        <v>656</v>
      </c>
      <c r="J127" s="307" t="s">
        <v>686</v>
      </c>
      <c r="K127" s="307" t="s">
        <v>626</v>
      </c>
      <c r="L127" s="307">
        <f>'Imp-Other-Autre'!$D$23</f>
        <v>0</v>
      </c>
      <c r="M127" s="307" t="s">
        <v>659</v>
      </c>
      <c r="N127" s="362" t="s">
        <v>47</v>
      </c>
      <c r="O127" s="310" t="str">
        <f t="shared" ref="O127:O131" si="27">O121</f>
        <v xml:space="preserve">Client 2 - </v>
      </c>
      <c r="P127" s="307"/>
      <c r="Q127" s="311" t="str">
        <f t="shared" si="15"/>
        <v>Imp-Sls</v>
      </c>
      <c r="R127">
        <f>'Imp-Other-Autre'!E102</f>
        <v>0</v>
      </c>
      <c r="S127">
        <f>'Imp-Other-Autre'!F102</f>
        <v>0</v>
      </c>
      <c r="T127">
        <f>'Imp-Other-Autre'!G102</f>
        <v>0</v>
      </c>
      <c r="U127">
        <f>'Imp-Other-Autre'!H102</f>
        <v>0</v>
      </c>
      <c r="V127">
        <f>'Imp-Other-Autre'!I102</f>
        <v>0</v>
      </c>
      <c r="W127">
        <f>'Imp-Other-Autre'!J102</f>
        <v>0</v>
      </c>
      <c r="X127">
        <f>'Imp-Other-Autre'!K102</f>
        <v>0</v>
      </c>
      <c r="Y127">
        <f>'Imp-Other-Autre'!L102</f>
        <v>0</v>
      </c>
      <c r="Z127" s="419">
        <f>'Imp-Other-Autre'!E103/$Z$100</f>
        <v>0</v>
      </c>
      <c r="AA127" s="370">
        <f>'Imp-Other-Autre'!F103/$Z$100</f>
        <v>0</v>
      </c>
      <c r="AB127" s="370">
        <f>'Imp-Other-Autre'!G103/$Z$100</f>
        <v>0</v>
      </c>
      <c r="AC127" s="370">
        <f>'Imp-Other-Autre'!H103/$Z$100</f>
        <v>0</v>
      </c>
      <c r="AD127" s="370">
        <f>'Imp-Other-Autre'!I103/$Z$100</f>
        <v>0</v>
      </c>
      <c r="AE127" s="370">
        <f>'Imp-Other-Autre'!J103/$Z$100</f>
        <v>0</v>
      </c>
      <c r="AF127" s="370">
        <f>'Imp-Other-Autre'!K103/$Z$100</f>
        <v>0</v>
      </c>
      <c r="AG127" s="370">
        <f>'Imp-Other-Autre'!L103/$Z$100</f>
        <v>0</v>
      </c>
      <c r="AH127" s="370"/>
    </row>
    <row r="128" spans="1:34" x14ac:dyDescent="0.3">
      <c r="B128" s="307">
        <f>Intro!$E$69</f>
        <v>0</v>
      </c>
      <c r="C128" s="305">
        <f t="shared" si="11"/>
        <v>0</v>
      </c>
      <c r="D128" s="307" t="str">
        <f t="shared" ref="D128:D131" si="28">D127</f>
        <v>2 - Importer</v>
      </c>
      <c r="E128" s="477"/>
      <c r="F128" s="477"/>
      <c r="G128" s="477"/>
      <c r="H128" s="307" t="str">
        <f t="shared" ref="H128:H131" si="29">H127</f>
        <v>zzOther</v>
      </c>
      <c r="I128" s="307" t="s">
        <v>656</v>
      </c>
      <c r="J128" s="307" t="s">
        <v>686</v>
      </c>
      <c r="K128" s="307" t="s">
        <v>626</v>
      </c>
      <c r="L128" s="307">
        <f>'Imp-Other-Autre'!$D$23</f>
        <v>0</v>
      </c>
      <c r="M128" s="307" t="s">
        <v>659</v>
      </c>
      <c r="N128" s="362" t="s">
        <v>49</v>
      </c>
      <c r="O128" s="310" t="str">
        <f t="shared" si="27"/>
        <v xml:space="preserve">Client 3 - </v>
      </c>
      <c r="P128" s="307"/>
      <c r="Q128" s="311" t="str">
        <f t="shared" si="15"/>
        <v>Imp-Sls</v>
      </c>
      <c r="R128">
        <f>'Imp-Other-Autre'!E106</f>
        <v>0</v>
      </c>
      <c r="S128">
        <f>'Imp-Other-Autre'!F106</f>
        <v>0</v>
      </c>
      <c r="T128">
        <f>'Imp-Other-Autre'!G106</f>
        <v>0</v>
      </c>
      <c r="U128">
        <f>'Imp-Other-Autre'!H106</f>
        <v>0</v>
      </c>
      <c r="V128">
        <f>'Imp-Other-Autre'!I106</f>
        <v>0</v>
      </c>
      <c r="W128">
        <f>'Imp-Other-Autre'!J106</f>
        <v>0</v>
      </c>
      <c r="X128">
        <f>'Imp-Other-Autre'!K106</f>
        <v>0</v>
      </c>
      <c r="Y128">
        <f>'Imp-Other-Autre'!L106</f>
        <v>0</v>
      </c>
      <c r="Z128" s="419">
        <f>'Imp-Other-Autre'!E107/$Z$100</f>
        <v>0</v>
      </c>
      <c r="AA128" s="370">
        <f>'Imp-Other-Autre'!F107/$Z$100</f>
        <v>0</v>
      </c>
      <c r="AB128" s="370">
        <f>'Imp-Other-Autre'!G107/$Z$100</f>
        <v>0</v>
      </c>
      <c r="AC128" s="370">
        <f>'Imp-Other-Autre'!H107/$Z$100</f>
        <v>0</v>
      </c>
      <c r="AD128" s="370">
        <f>'Imp-Other-Autre'!I107/$Z$100</f>
        <v>0</v>
      </c>
      <c r="AE128" s="370">
        <f>'Imp-Other-Autre'!J107/$Z$100</f>
        <v>0</v>
      </c>
      <c r="AF128" s="370">
        <f>'Imp-Other-Autre'!K107/$Z$100</f>
        <v>0</v>
      </c>
      <c r="AG128" s="370">
        <f>'Imp-Other-Autre'!L107/$Z$100</f>
        <v>0</v>
      </c>
      <c r="AH128" s="370"/>
    </row>
    <row r="129" spans="2:42" x14ac:dyDescent="0.3">
      <c r="B129" s="307">
        <f>Intro!$E$69</f>
        <v>0</v>
      </c>
      <c r="C129" s="305">
        <f t="shared" si="11"/>
        <v>0</v>
      </c>
      <c r="D129" s="307" t="str">
        <f t="shared" si="28"/>
        <v>2 - Importer</v>
      </c>
      <c r="E129" s="477"/>
      <c r="F129" s="477"/>
      <c r="G129" s="477"/>
      <c r="H129" s="307" t="str">
        <f t="shared" si="29"/>
        <v>zzOther</v>
      </c>
      <c r="I129" s="307" t="s">
        <v>656</v>
      </c>
      <c r="J129" s="307" t="s">
        <v>686</v>
      </c>
      <c r="K129" s="307" t="s">
        <v>626</v>
      </c>
      <c r="L129" s="307">
        <f>'Imp-Other-Autre'!$D$23</f>
        <v>0</v>
      </c>
      <c r="M129" s="307" t="s">
        <v>659</v>
      </c>
      <c r="N129" s="362" t="s">
        <v>51</v>
      </c>
      <c r="O129" s="310" t="str">
        <f t="shared" si="27"/>
        <v xml:space="preserve">Client 4 - </v>
      </c>
      <c r="P129" s="307"/>
      <c r="Q129" s="311" t="str">
        <f t="shared" si="15"/>
        <v>Imp-Sls</v>
      </c>
      <c r="R129">
        <f>'Imp-Other-Autre'!E110</f>
        <v>0</v>
      </c>
      <c r="S129">
        <f>'Imp-Other-Autre'!F110</f>
        <v>0</v>
      </c>
      <c r="T129">
        <f>'Imp-Other-Autre'!G110</f>
        <v>0</v>
      </c>
      <c r="U129">
        <f>'Imp-Other-Autre'!H110</f>
        <v>0</v>
      </c>
      <c r="V129">
        <f>'Imp-Other-Autre'!I110</f>
        <v>0</v>
      </c>
      <c r="W129">
        <f>'Imp-Other-Autre'!J110</f>
        <v>0</v>
      </c>
      <c r="X129">
        <f>'Imp-Other-Autre'!K110</f>
        <v>0</v>
      </c>
      <c r="Y129">
        <f>'Imp-Other-Autre'!L110</f>
        <v>0</v>
      </c>
      <c r="Z129" s="419">
        <f>'Imp-Other-Autre'!E111/$Z$100</f>
        <v>0</v>
      </c>
      <c r="AA129" s="370">
        <f>'Imp-Other-Autre'!F111/$Z$100</f>
        <v>0</v>
      </c>
      <c r="AB129" s="370">
        <f>'Imp-Other-Autre'!G111/$Z$100</f>
        <v>0</v>
      </c>
      <c r="AC129" s="370">
        <f>'Imp-Other-Autre'!H111/$Z$100</f>
        <v>0</v>
      </c>
      <c r="AD129" s="370">
        <f>'Imp-Other-Autre'!I111/$Z$100</f>
        <v>0</v>
      </c>
      <c r="AE129" s="370">
        <f>'Imp-Other-Autre'!J111/$Z$100</f>
        <v>0</v>
      </c>
      <c r="AF129" s="370">
        <f>'Imp-Other-Autre'!K111/$Z$100</f>
        <v>0</v>
      </c>
      <c r="AG129" s="370">
        <f>'Imp-Other-Autre'!L111/$Z$100</f>
        <v>0</v>
      </c>
      <c r="AH129" s="370"/>
    </row>
    <row r="130" spans="2:42" x14ac:dyDescent="0.3">
      <c r="B130" s="307">
        <f>Intro!$E$69</f>
        <v>0</v>
      </c>
      <c r="C130" s="305">
        <f t="shared" si="11"/>
        <v>0</v>
      </c>
      <c r="D130" s="307" t="str">
        <f t="shared" si="28"/>
        <v>2 - Importer</v>
      </c>
      <c r="E130" s="477"/>
      <c r="F130" s="477"/>
      <c r="G130" s="477"/>
      <c r="H130" s="307" t="str">
        <f t="shared" si="29"/>
        <v>zzOther</v>
      </c>
      <c r="I130" s="307" t="s">
        <v>656</v>
      </c>
      <c r="J130" s="307" t="s">
        <v>686</v>
      </c>
      <c r="K130" s="307" t="s">
        <v>626</v>
      </c>
      <c r="L130" s="307">
        <f>'Imp-Other-Autre'!$D$23</f>
        <v>0</v>
      </c>
      <c r="M130" s="307" t="s">
        <v>659</v>
      </c>
      <c r="N130" s="362" t="s">
        <v>53</v>
      </c>
      <c r="O130" s="310" t="str">
        <f t="shared" si="27"/>
        <v xml:space="preserve">Client 5 - </v>
      </c>
      <c r="P130" s="307"/>
      <c r="Q130" s="311" t="str">
        <f t="shared" si="15"/>
        <v>Imp-Sls</v>
      </c>
      <c r="R130">
        <f>'Imp-Other-Autre'!E114</f>
        <v>0</v>
      </c>
      <c r="S130">
        <f>'Imp-Other-Autre'!F114</f>
        <v>0</v>
      </c>
      <c r="T130">
        <f>'Imp-Other-Autre'!G114</f>
        <v>0</v>
      </c>
      <c r="U130">
        <f>'Imp-Other-Autre'!H114</f>
        <v>0</v>
      </c>
      <c r="V130">
        <f>'Imp-Other-Autre'!I114</f>
        <v>0</v>
      </c>
      <c r="W130">
        <f>'Imp-Other-Autre'!J114</f>
        <v>0</v>
      </c>
      <c r="X130">
        <f>'Imp-Other-Autre'!K114</f>
        <v>0</v>
      </c>
      <c r="Y130">
        <f>'Imp-Other-Autre'!L114</f>
        <v>0</v>
      </c>
      <c r="Z130" s="419">
        <f>'Imp-Other-Autre'!E115/$Z$100</f>
        <v>0</v>
      </c>
      <c r="AA130" s="370">
        <f>'Imp-Other-Autre'!F115/$Z$100</f>
        <v>0</v>
      </c>
      <c r="AB130" s="370">
        <f>'Imp-Other-Autre'!G115/$Z$100</f>
        <v>0</v>
      </c>
      <c r="AC130" s="370">
        <f>'Imp-Other-Autre'!H115/$Z$100</f>
        <v>0</v>
      </c>
      <c r="AD130" s="370">
        <f>'Imp-Other-Autre'!I115/$Z$100</f>
        <v>0</v>
      </c>
      <c r="AE130" s="370">
        <f>'Imp-Other-Autre'!J115/$Z$100</f>
        <v>0</v>
      </c>
      <c r="AF130" s="370">
        <f>'Imp-Other-Autre'!K115/$Z$100</f>
        <v>0</v>
      </c>
      <c r="AG130" s="370">
        <f>'Imp-Other-Autre'!L115/$Z$100</f>
        <v>0</v>
      </c>
      <c r="AH130" s="370"/>
    </row>
    <row r="131" spans="2:42" x14ac:dyDescent="0.3">
      <c r="B131" s="307">
        <f>Intro!$E$69</f>
        <v>0</v>
      </c>
      <c r="C131" s="305">
        <f t="shared" si="11"/>
        <v>0</v>
      </c>
      <c r="D131" s="307" t="str">
        <f t="shared" si="28"/>
        <v>2 - Importer</v>
      </c>
      <c r="E131" s="477"/>
      <c r="F131" s="477"/>
      <c r="G131" s="477"/>
      <c r="H131" s="307" t="str">
        <f t="shared" si="29"/>
        <v>zzOther</v>
      </c>
      <c r="I131" s="307" t="s">
        <v>656</v>
      </c>
      <c r="J131" s="307" t="s">
        <v>686</v>
      </c>
      <c r="K131" s="307" t="s">
        <v>626</v>
      </c>
      <c r="L131" s="307">
        <f>'Imp-Other-Autre'!$D$23</f>
        <v>0</v>
      </c>
      <c r="M131" s="307" t="s">
        <v>659</v>
      </c>
      <c r="N131" s="362" t="s">
        <v>605</v>
      </c>
      <c r="O131" s="310" t="str">
        <f t="shared" si="27"/>
        <v xml:space="preserve">Client 6 - </v>
      </c>
      <c r="P131" s="307"/>
      <c r="Q131" s="311" t="str">
        <f t="shared" si="15"/>
        <v>Imp-Sls</v>
      </c>
      <c r="R131">
        <f>'Imp-Other-Autre'!E118</f>
        <v>0</v>
      </c>
      <c r="S131">
        <f>'Imp-Other-Autre'!F118</f>
        <v>0</v>
      </c>
      <c r="T131">
        <f>'Imp-Other-Autre'!G118</f>
        <v>0</v>
      </c>
      <c r="U131">
        <f>'Imp-Other-Autre'!H118</f>
        <v>0</v>
      </c>
      <c r="V131">
        <f>'Imp-Other-Autre'!I118</f>
        <v>0</v>
      </c>
      <c r="W131">
        <f>'Imp-Other-Autre'!J118</f>
        <v>0</v>
      </c>
      <c r="X131">
        <f>'Imp-Other-Autre'!K118</f>
        <v>0</v>
      </c>
      <c r="Y131">
        <f>'Imp-Other-Autre'!L118</f>
        <v>0</v>
      </c>
      <c r="Z131" s="419">
        <f>'Imp-Other-Autre'!E119/$Z$100</f>
        <v>0</v>
      </c>
      <c r="AA131" s="370">
        <f>'Imp-Other-Autre'!F119/$Z$100</f>
        <v>0</v>
      </c>
      <c r="AB131" s="370">
        <f>'Imp-Other-Autre'!G119/$Z$100</f>
        <v>0</v>
      </c>
      <c r="AC131" s="370">
        <f>'Imp-Other-Autre'!H119/$Z$100</f>
        <v>0</v>
      </c>
      <c r="AD131" s="370">
        <f>'Imp-Other-Autre'!I119/$Z$100</f>
        <v>0</v>
      </c>
      <c r="AE131" s="370">
        <f>'Imp-Other-Autre'!J119/$Z$100</f>
        <v>0</v>
      </c>
      <c r="AF131" s="370">
        <f>'Imp-Other-Autre'!K119/$Z$100</f>
        <v>0</v>
      </c>
      <c r="AG131" s="370">
        <f>'Imp-Other-Autre'!L119/$Z$100</f>
        <v>0</v>
      </c>
      <c r="AH131" s="370"/>
    </row>
    <row r="132" spans="2:42" x14ac:dyDescent="0.3">
      <c r="AM132" s="407"/>
      <c r="AN132" s="407"/>
      <c r="AO132" s="407"/>
      <c r="AP132" s="407"/>
    </row>
    <row r="133" spans="2:42" x14ac:dyDescent="0.3">
      <c r="AM133" s="407"/>
      <c r="AN133" s="407"/>
      <c r="AO133" s="407"/>
      <c r="AP133" s="407"/>
    </row>
    <row r="134" spans="2:42" x14ac:dyDescent="0.3">
      <c r="B134" s="823" t="s">
        <v>711</v>
      </c>
      <c r="C134" s="824"/>
      <c r="T134" s="309"/>
      <c r="U134" s="835" t="s">
        <v>786</v>
      </c>
      <c r="V134" s="836"/>
      <c r="W134" s="836"/>
      <c r="X134" s="836"/>
      <c r="Y134" s="836"/>
      <c r="Z134" s="836"/>
      <c r="AA134" s="836"/>
      <c r="AB134" s="836"/>
      <c r="AC134" s="492"/>
      <c r="AD134" s="492"/>
      <c r="AE134" s="492"/>
      <c r="AF134" s="492"/>
      <c r="AG134" s="492"/>
      <c r="AH134" s="492"/>
      <c r="AI134" s="492"/>
      <c r="AJ134" s="492"/>
      <c r="AK134" s="492"/>
      <c r="AL134" s="492"/>
      <c r="AM134" s="407"/>
      <c r="AN134" s="407"/>
      <c r="AO134" s="407"/>
      <c r="AP134" s="407"/>
    </row>
    <row r="135" spans="2:42" ht="43.2" x14ac:dyDescent="0.3">
      <c r="B135" s="446" t="s">
        <v>631</v>
      </c>
      <c r="C135" s="446" t="s">
        <v>632</v>
      </c>
      <c r="D135" s="446" t="s">
        <v>633</v>
      </c>
      <c r="E135" s="446" t="s">
        <v>634</v>
      </c>
      <c r="F135" s="446" t="s">
        <v>712</v>
      </c>
      <c r="G135" s="446" t="s">
        <v>638</v>
      </c>
      <c r="H135" s="446" t="s">
        <v>639</v>
      </c>
      <c r="I135" s="446" t="s">
        <v>640</v>
      </c>
      <c r="J135" s="446" t="s">
        <v>641</v>
      </c>
      <c r="K135" s="446" t="s">
        <v>713</v>
      </c>
      <c r="L135" s="446" t="s">
        <v>643</v>
      </c>
      <c r="M135" s="446" t="s">
        <v>782</v>
      </c>
      <c r="N135" s="446" t="s">
        <v>783</v>
      </c>
      <c r="O135" s="446" t="s">
        <v>784</v>
      </c>
      <c r="P135" s="446" t="s">
        <v>785</v>
      </c>
      <c r="Q135" s="446" t="s">
        <v>796</v>
      </c>
      <c r="R135" s="446">
        <v>45748</v>
      </c>
      <c r="S135" s="446">
        <v>45901</v>
      </c>
      <c r="T135" s="491">
        <v>46113</v>
      </c>
      <c r="U135" s="446" t="s">
        <v>782</v>
      </c>
      <c r="V135" s="446" t="s">
        <v>783</v>
      </c>
      <c r="W135" s="446" t="s">
        <v>784</v>
      </c>
      <c r="X135" s="446" t="s">
        <v>785</v>
      </c>
      <c r="Y135" s="446" t="s">
        <v>796</v>
      </c>
      <c r="Z135" s="446">
        <v>45748</v>
      </c>
      <c r="AA135" s="446">
        <v>45901</v>
      </c>
      <c r="AB135" s="446">
        <v>46113</v>
      </c>
      <c r="AC135" s="447"/>
      <c r="AD135" s="447"/>
      <c r="AE135" s="447"/>
      <c r="AF135" s="447"/>
      <c r="AG135" s="447"/>
      <c r="AH135" s="447"/>
      <c r="AI135" s="447"/>
      <c r="AJ135" s="447"/>
      <c r="AK135" s="447"/>
      <c r="AL135" s="447"/>
      <c r="AM135" s="447"/>
      <c r="AN135" s="447"/>
      <c r="AO135" s="447"/>
      <c r="AP135" s="447"/>
    </row>
    <row r="136" spans="2:42" x14ac:dyDescent="0.3">
      <c r="B136" s="307">
        <f>Intro!$E$69</f>
        <v>0</v>
      </c>
      <c r="C136">
        <f>$B$16</f>
        <v>0</v>
      </c>
      <c r="D136" t="str">
        <f t="shared" ref="D136:E140" si="30">D16</f>
        <v>2 - Importer</v>
      </c>
      <c r="E136" t="str">
        <f t="shared" si="30"/>
        <v/>
      </c>
      <c r="G136">
        <f>'Imp-Exp1'!G23</f>
        <v>0</v>
      </c>
      <c r="H136" t="s">
        <v>650</v>
      </c>
      <c r="I136" t="s">
        <v>651</v>
      </c>
      <c r="J136" t="s">
        <v>621</v>
      </c>
      <c r="L136" t="s">
        <v>652</v>
      </c>
      <c r="M136" s="419">
        <f>'Imp-Exp1'!E273</f>
        <v>0</v>
      </c>
      <c r="N136" s="370">
        <f>'Imp-Exp1'!F273</f>
        <v>0</v>
      </c>
      <c r="O136" s="370">
        <f>'Imp-Exp1'!G273</f>
        <v>0</v>
      </c>
      <c r="P136" s="370">
        <f>'Imp-Exp1'!H273</f>
        <v>0</v>
      </c>
      <c r="Q136" s="370">
        <f>'Imp-Exp1'!I273</f>
        <v>0</v>
      </c>
      <c r="R136" s="370">
        <f>'Imp-Exp1'!$E$277</f>
        <v>0</v>
      </c>
      <c r="S136" s="370">
        <f>'Imp-Exp1'!$G$277</f>
        <v>0</v>
      </c>
      <c r="T136" s="370">
        <f>'Imp-Exp1'!$I$277</f>
        <v>0</v>
      </c>
      <c r="U136" s="419">
        <f>'Imp-Exp1'!E274</f>
        <v>0</v>
      </c>
      <c r="V136" s="370">
        <f>'Imp-Exp1'!F274</f>
        <v>0</v>
      </c>
      <c r="W136" s="370">
        <f>'Imp-Exp1'!G274</f>
        <v>0</v>
      </c>
      <c r="X136" s="370">
        <f>'Imp-Exp1'!H274</f>
        <v>0</v>
      </c>
      <c r="Y136" s="370">
        <f>'Imp-Exp1'!I274</f>
        <v>0</v>
      </c>
      <c r="Z136" s="370">
        <f>'Imp-Exp1'!$E$278</f>
        <v>0</v>
      </c>
      <c r="AA136" s="370">
        <f>'Imp-Exp1'!$G$278</f>
        <v>0</v>
      </c>
      <c r="AB136">
        <f>'Imp-Exp1'!$I$278</f>
        <v>0</v>
      </c>
      <c r="AC136" s="407"/>
      <c r="AD136" s="407"/>
      <c r="AE136" s="407"/>
      <c r="AF136" s="407"/>
      <c r="AG136" s="407"/>
      <c r="AH136" s="407"/>
      <c r="AI136" s="407"/>
      <c r="AJ136" s="407"/>
      <c r="AK136" s="407"/>
      <c r="AL136" s="407"/>
      <c r="AM136" s="407"/>
      <c r="AN136" s="407"/>
      <c r="AO136" s="407"/>
      <c r="AP136" s="407"/>
    </row>
    <row r="137" spans="2:42" x14ac:dyDescent="0.3">
      <c r="B137" s="307">
        <f>Intro!$E$69</f>
        <v>0</v>
      </c>
      <c r="C137">
        <f t="shared" ref="C137:C140" si="31">$B$16</f>
        <v>0</v>
      </c>
      <c r="D137" t="str">
        <f t="shared" si="30"/>
        <v>2 - Importer</v>
      </c>
      <c r="E137" t="str">
        <f t="shared" si="30"/>
        <v/>
      </c>
      <c r="G137">
        <f>'Imp-Exp2'!G23</f>
        <v>0</v>
      </c>
      <c r="H137" t="s">
        <v>650</v>
      </c>
      <c r="I137" t="s">
        <v>651</v>
      </c>
      <c r="J137" t="s">
        <v>621</v>
      </c>
      <c r="L137" t="s">
        <v>652</v>
      </c>
      <c r="M137" s="419">
        <f>'Imp-Exp2'!E273</f>
        <v>0</v>
      </c>
      <c r="N137" s="370">
        <f>'Imp-Exp2'!F273</f>
        <v>0</v>
      </c>
      <c r="O137" s="370">
        <f>'Imp-Exp2'!G273</f>
        <v>0</v>
      </c>
      <c r="P137" s="370">
        <f>'Imp-Exp2'!H273</f>
        <v>0</v>
      </c>
      <c r="Q137" s="370">
        <f>'Imp-Exp2'!I273</f>
        <v>0</v>
      </c>
      <c r="R137" s="370">
        <f>'Imp-Exp2'!$E$277</f>
        <v>0</v>
      </c>
      <c r="S137" s="370">
        <f>'Imp-Exp2'!$G$277</f>
        <v>0</v>
      </c>
      <c r="T137" s="370">
        <f>'Imp-Exp2'!$I$277</f>
        <v>0</v>
      </c>
      <c r="U137" s="419">
        <f>'Imp-Exp2'!E274</f>
        <v>0</v>
      </c>
      <c r="V137" s="370">
        <f>'Imp-Exp2'!F274</f>
        <v>0</v>
      </c>
      <c r="W137" s="370">
        <f>'Imp-Exp2'!G274</f>
        <v>0</v>
      </c>
      <c r="X137" s="370">
        <f>'Imp-Exp2'!H274</f>
        <v>0</v>
      </c>
      <c r="Y137" s="370">
        <f>'Imp-Exp2'!I274</f>
        <v>0</v>
      </c>
      <c r="Z137" s="370">
        <f>'Imp-Exp2'!$E$278</f>
        <v>0</v>
      </c>
      <c r="AA137" s="370">
        <f>'Imp-Exp2'!$G$278</f>
        <v>0</v>
      </c>
      <c r="AB137">
        <f>'Imp-Exp2'!$I$278</f>
        <v>0</v>
      </c>
      <c r="AC137" s="407"/>
      <c r="AD137" s="407"/>
      <c r="AE137" s="407"/>
      <c r="AF137" s="407"/>
      <c r="AG137" s="407"/>
      <c r="AH137" s="407"/>
      <c r="AI137" s="407"/>
      <c r="AJ137" s="407"/>
      <c r="AK137" s="407"/>
      <c r="AL137" s="407"/>
      <c r="AM137" s="407"/>
      <c r="AN137" s="407"/>
      <c r="AO137" s="407"/>
      <c r="AP137" s="407"/>
    </row>
    <row r="138" spans="2:42" x14ac:dyDescent="0.3">
      <c r="B138" s="307">
        <f>Intro!$E$69</f>
        <v>0</v>
      </c>
      <c r="C138">
        <f t="shared" si="31"/>
        <v>0</v>
      </c>
      <c r="D138" t="str">
        <f t="shared" si="30"/>
        <v>2 - Importer</v>
      </c>
      <c r="E138" t="str">
        <f t="shared" si="30"/>
        <v/>
      </c>
      <c r="G138">
        <f>'Imp-Exp3'!G23</f>
        <v>0</v>
      </c>
      <c r="H138" t="s">
        <v>650</v>
      </c>
      <c r="I138" t="s">
        <v>651</v>
      </c>
      <c r="J138" t="s">
        <v>621</v>
      </c>
      <c r="L138" t="s">
        <v>652</v>
      </c>
      <c r="M138" s="419">
        <f>'Imp-Exp3'!E273</f>
        <v>0</v>
      </c>
      <c r="N138" s="370">
        <f>'Imp-Exp3'!F273</f>
        <v>0</v>
      </c>
      <c r="O138" s="370">
        <f>'Imp-Exp3'!G273</f>
        <v>0</v>
      </c>
      <c r="P138" s="370">
        <f>'Imp-Exp3'!H273</f>
        <v>0</v>
      </c>
      <c r="Q138" s="370">
        <f>'Imp-Exp3'!I273</f>
        <v>0</v>
      </c>
      <c r="R138" s="370">
        <f>'Imp-Exp3'!$E$277</f>
        <v>0</v>
      </c>
      <c r="S138" s="370">
        <f>'Imp-Exp3'!$G$277</f>
        <v>0</v>
      </c>
      <c r="T138" s="370">
        <f>'Imp-Exp3'!$I$277</f>
        <v>0</v>
      </c>
      <c r="U138" s="419">
        <f>'Imp-Exp3'!E274</f>
        <v>0</v>
      </c>
      <c r="V138" s="370">
        <f>'Imp-Exp3'!F274</f>
        <v>0</v>
      </c>
      <c r="W138" s="370">
        <f>'Imp-Exp3'!G274</f>
        <v>0</v>
      </c>
      <c r="X138" s="370">
        <f>'Imp-Exp3'!H274</f>
        <v>0</v>
      </c>
      <c r="Y138" s="370">
        <f>'Imp-Exp3'!I274</f>
        <v>0</v>
      </c>
      <c r="Z138" s="370">
        <f>'Imp-Exp3'!$E$278</f>
        <v>0</v>
      </c>
      <c r="AA138" s="370">
        <f>'Imp-Exp3'!$G$278</f>
        <v>0</v>
      </c>
      <c r="AB138">
        <f>'Imp-Exp3'!$I$278</f>
        <v>0</v>
      </c>
      <c r="AC138" s="407"/>
      <c r="AD138" s="407"/>
      <c r="AE138" s="407"/>
      <c r="AF138" s="407"/>
      <c r="AG138" s="407"/>
      <c r="AH138" s="407"/>
      <c r="AI138" s="407"/>
      <c r="AJ138" s="407"/>
      <c r="AK138" s="407"/>
      <c r="AL138" s="407"/>
      <c r="AM138" s="407"/>
      <c r="AN138" s="407"/>
      <c r="AO138" s="407"/>
      <c r="AP138" s="407"/>
    </row>
    <row r="139" spans="2:42" x14ac:dyDescent="0.3">
      <c r="B139" s="307">
        <f>Intro!$E$69</f>
        <v>0</v>
      </c>
      <c r="C139">
        <f t="shared" si="31"/>
        <v>0</v>
      </c>
      <c r="D139" t="str">
        <f t="shared" si="30"/>
        <v>2 - Importer</v>
      </c>
      <c r="E139" t="str">
        <f t="shared" si="30"/>
        <v/>
      </c>
      <c r="G139" t="s">
        <v>655</v>
      </c>
      <c r="H139" t="s">
        <v>656</v>
      </c>
      <c r="I139" t="s">
        <v>657</v>
      </c>
      <c r="J139" t="s">
        <v>658</v>
      </c>
      <c r="L139" t="s">
        <v>659</v>
      </c>
      <c r="M139" s="419">
        <f>'Imp-US'!E273</f>
        <v>0</v>
      </c>
      <c r="N139" s="370">
        <f>'Imp-US'!F273</f>
        <v>0</v>
      </c>
      <c r="O139" s="370">
        <f>'Imp-US'!G273</f>
        <v>0</v>
      </c>
      <c r="P139" s="370">
        <f>'Imp-US'!H273</f>
        <v>0</v>
      </c>
      <c r="Q139" s="370">
        <f>'Imp-US'!I273</f>
        <v>0</v>
      </c>
      <c r="R139" s="370">
        <f>'Imp-US'!$E$277</f>
        <v>0</v>
      </c>
      <c r="S139" s="370">
        <f>'Imp-US'!$G$277</f>
        <v>0</v>
      </c>
      <c r="T139" s="370">
        <f>'Imp-US'!$I$277</f>
        <v>0</v>
      </c>
      <c r="U139" s="419">
        <f>'Imp-US'!E274</f>
        <v>0</v>
      </c>
      <c r="V139" s="370">
        <f>'Imp-US'!F274</f>
        <v>0</v>
      </c>
      <c r="W139" s="370">
        <f>'Imp-US'!G274</f>
        <v>0</v>
      </c>
      <c r="X139" s="370">
        <f>'Imp-US'!H274</f>
        <v>0</v>
      </c>
      <c r="Y139" s="370">
        <f>'Imp-US'!I274</f>
        <v>0</v>
      </c>
      <c r="Z139" s="370">
        <f>'Imp-US'!$E$278</f>
        <v>0</v>
      </c>
      <c r="AA139" s="370">
        <f>'Imp-US'!$G$278</f>
        <v>0</v>
      </c>
      <c r="AB139">
        <f>'Imp-US'!$I$278</f>
        <v>0</v>
      </c>
      <c r="AC139" s="407"/>
      <c r="AD139" s="407"/>
      <c r="AE139" s="407"/>
      <c r="AF139" s="407"/>
      <c r="AG139" s="407"/>
      <c r="AH139" s="407"/>
      <c r="AI139" s="407"/>
      <c r="AJ139" s="407"/>
      <c r="AK139" s="407"/>
      <c r="AL139" s="407"/>
      <c r="AM139" s="407"/>
      <c r="AN139" s="407"/>
      <c r="AO139" s="407"/>
      <c r="AP139" s="407"/>
    </row>
    <row r="140" spans="2:42" x14ac:dyDescent="0.3">
      <c r="B140" s="307">
        <f>Intro!$E$69</f>
        <v>0</v>
      </c>
      <c r="C140">
        <f t="shared" si="31"/>
        <v>0</v>
      </c>
      <c r="D140" t="str">
        <f t="shared" si="30"/>
        <v>2 - Importer</v>
      </c>
      <c r="E140" t="str">
        <f t="shared" si="30"/>
        <v/>
      </c>
      <c r="G140" s="307" t="s">
        <v>768</v>
      </c>
      <c r="H140" t="s">
        <v>656</v>
      </c>
      <c r="I140" t="s">
        <v>714</v>
      </c>
      <c r="J140" t="s">
        <v>626</v>
      </c>
      <c r="K140">
        <f>'Imp-Other-Autre'!D23</f>
        <v>0</v>
      </c>
      <c r="L140" t="s">
        <v>659</v>
      </c>
      <c r="M140" s="419">
        <f>'Imp-Other-Autre'!E273</f>
        <v>0</v>
      </c>
      <c r="N140" s="370">
        <f>'Imp-Other-Autre'!F273</f>
        <v>0</v>
      </c>
      <c r="O140" s="370">
        <f>'Imp-Other-Autre'!G273</f>
        <v>0</v>
      </c>
      <c r="P140" s="370">
        <f>'Imp-Other-Autre'!H273</f>
        <v>0</v>
      </c>
      <c r="Q140" s="370">
        <f>'Imp-Other-Autre'!I273</f>
        <v>0</v>
      </c>
      <c r="R140" s="370">
        <f>'Imp-Other-Autre'!$E$277</f>
        <v>0</v>
      </c>
      <c r="S140" s="370">
        <f>'Imp-Other-Autre'!$G$277</f>
        <v>0</v>
      </c>
      <c r="T140" s="370">
        <f>'Imp-Other-Autre'!$I$277</f>
        <v>0</v>
      </c>
      <c r="U140" s="419">
        <f>'Imp-Other-Autre'!E274</f>
        <v>0</v>
      </c>
      <c r="V140" s="370">
        <f>'Imp-Other-Autre'!F274</f>
        <v>0</v>
      </c>
      <c r="W140" s="370">
        <f>'Imp-Other-Autre'!G274</f>
        <v>0</v>
      </c>
      <c r="X140" s="370">
        <f>'Imp-Other-Autre'!H274</f>
        <v>0</v>
      </c>
      <c r="Y140" s="370">
        <f>'Imp-Other-Autre'!I274</f>
        <v>0</v>
      </c>
      <c r="Z140" s="370">
        <f>'Imp-Other-Autre'!$E$278</f>
        <v>0</v>
      </c>
      <c r="AA140" s="370">
        <f>'Imp-Other-Autre'!$G$278</f>
        <v>0</v>
      </c>
      <c r="AB140">
        <f>'Imp-Other-Autre'!$I$278</f>
        <v>0</v>
      </c>
      <c r="AC140" s="407"/>
      <c r="AD140" s="407"/>
      <c r="AE140" s="407"/>
      <c r="AF140" s="407"/>
      <c r="AG140" s="407"/>
      <c r="AH140" s="407"/>
      <c r="AI140" s="407"/>
      <c r="AJ140" s="407"/>
      <c r="AK140" s="407"/>
      <c r="AL140" s="407"/>
      <c r="AM140" s="407"/>
      <c r="AN140" s="407"/>
      <c r="AO140" s="407"/>
      <c r="AP140" s="407"/>
    </row>
    <row r="141" spans="2:42" x14ac:dyDescent="0.3">
      <c r="AM141" s="407"/>
      <c r="AN141" s="407"/>
      <c r="AO141" s="407"/>
      <c r="AP141" s="407"/>
    </row>
    <row r="142" spans="2:42" ht="15" thickBot="1" x14ac:dyDescent="0.35">
      <c r="AM142" s="407"/>
      <c r="AN142" s="407"/>
      <c r="AO142" s="407"/>
      <c r="AP142" s="407"/>
    </row>
    <row r="143" spans="2:42" ht="15" thickBot="1" x14ac:dyDescent="0.35">
      <c r="B143" s="823" t="s">
        <v>715</v>
      </c>
      <c r="C143" s="824"/>
      <c r="J143" s="831" t="s">
        <v>781</v>
      </c>
      <c r="K143" s="832"/>
      <c r="L143" s="832"/>
      <c r="M143" s="832"/>
      <c r="N143" s="833"/>
    </row>
    <row r="144" spans="2:42" ht="9.75" customHeight="1" x14ac:dyDescent="0.3">
      <c r="B144" s="834" t="s">
        <v>631</v>
      </c>
      <c r="C144" s="834" t="s">
        <v>716</v>
      </c>
      <c r="D144" s="825" t="s">
        <v>717</v>
      </c>
      <c r="E144" s="825" t="s">
        <v>616</v>
      </c>
      <c r="F144" s="825" t="s">
        <v>617</v>
      </c>
      <c r="G144" s="825" t="s">
        <v>618</v>
      </c>
      <c r="H144" s="827" t="s">
        <v>765</v>
      </c>
      <c r="I144" s="829" t="s">
        <v>773</v>
      </c>
      <c r="J144" s="825" t="s">
        <v>616</v>
      </c>
      <c r="K144" s="825" t="s">
        <v>617</v>
      </c>
      <c r="L144" s="825" t="s">
        <v>618</v>
      </c>
      <c r="M144" s="827" t="s">
        <v>765</v>
      </c>
      <c r="N144" s="829" t="s">
        <v>773</v>
      </c>
    </row>
    <row r="145" spans="2:14" ht="10.5" customHeight="1" thickBot="1" x14ac:dyDescent="0.35">
      <c r="B145" s="826"/>
      <c r="C145" s="826"/>
      <c r="D145" s="826"/>
      <c r="E145" s="826"/>
      <c r="F145" s="826"/>
      <c r="G145" s="826"/>
      <c r="H145" s="828"/>
      <c r="I145" s="830"/>
      <c r="J145" s="826"/>
      <c r="K145" s="826"/>
      <c r="L145" s="826"/>
      <c r="M145" s="828"/>
      <c r="N145" s="830"/>
    </row>
    <row r="146" spans="2:14" x14ac:dyDescent="0.3">
      <c r="B146" s="307">
        <f>Intro!$E$69</f>
        <v>0</v>
      </c>
      <c r="C146" s="314" t="s">
        <v>718</v>
      </c>
      <c r="D146" s="314" t="s">
        <v>623</v>
      </c>
      <c r="E146" s="443">
        <f>'Invent-Stock'!G32+'Invent-Stock'!G70+'Invent-Stock'!G108</f>
        <v>0</v>
      </c>
      <c r="F146" s="315">
        <f>'Invent-Stock'!H32+'Invent-Stock'!H70+'Invent-Stock'!H108</f>
        <v>0</v>
      </c>
      <c r="G146" s="315">
        <f>'Invent-Stock'!I32+'Invent-Stock'!I70+'Invent-Stock'!I108</f>
        <v>0</v>
      </c>
      <c r="H146" s="315">
        <f>'Invent-Stock'!J32+'Invent-Stock'!J70+'Invent-Stock'!J108</f>
        <v>0</v>
      </c>
      <c r="I146" s="315">
        <f>'Invent-Stock'!K32+'Invent-Stock'!K70+'Invent-Stock'!K108</f>
        <v>0</v>
      </c>
      <c r="J146" s="444">
        <f>('Invent-Stock'!G33+'Invent-Stock'!G71+'Invent-Stock'!G109)/1000</f>
        <v>0</v>
      </c>
      <c r="K146" s="445">
        <f>('Invent-Stock'!H33+'Invent-Stock'!H71+'Invent-Stock'!H109)/1000</f>
        <v>0</v>
      </c>
      <c r="L146" s="445">
        <f>('Invent-Stock'!I33+'Invent-Stock'!I71+'Invent-Stock'!I109)/1000</f>
        <v>0</v>
      </c>
      <c r="M146" s="445">
        <f>('Invent-Stock'!J33+'Invent-Stock'!J71+'Invent-Stock'!J109)/1000</f>
        <v>0</v>
      </c>
      <c r="N146" s="445">
        <f>('Invent-Stock'!K33+'Invent-Stock'!K71+'Invent-Stock'!K109)/1000</f>
        <v>0</v>
      </c>
    </row>
    <row r="147" spans="2:14" x14ac:dyDescent="0.3">
      <c r="J147" s="324"/>
    </row>
  </sheetData>
  <sheetProtection algorithmName="SHA-512" hashValue="SoHumxPAEAx4qkP6zQ5y3n9J9LfbOV9EobaS32BCBTfRbObP5MZkN+zEaEJa8zTcFTzg6EY0tA6tGCLRkz1+ew==" saltValue="CNYL+r+Gf8itO+OiSQ++4g==" spinCount="100000" sheet="1" objects="1" scenarios="1" selectLockedCells="1"/>
  <mergeCells count="39">
    <mergeCell ref="B14:C14"/>
    <mergeCell ref="B27:C27"/>
    <mergeCell ref="B4:C4"/>
    <mergeCell ref="I144:I145"/>
    <mergeCell ref="O83:O84"/>
    <mergeCell ref="E144:E145"/>
    <mergeCell ref="F144:F145"/>
    <mergeCell ref="G144:G145"/>
    <mergeCell ref="H144:H145"/>
    <mergeCell ref="B83:B84"/>
    <mergeCell ref="C83:C84"/>
    <mergeCell ref="D83:D84"/>
    <mergeCell ref="E83:E84"/>
    <mergeCell ref="F83:F84"/>
    <mergeCell ref="B81:C82"/>
    <mergeCell ref="B99:C100"/>
    <mergeCell ref="U134:AB134"/>
    <mergeCell ref="P83:P84"/>
    <mergeCell ref="G82:I82"/>
    <mergeCell ref="L82:N82"/>
    <mergeCell ref="G83:G84"/>
    <mergeCell ref="H83:H84"/>
    <mergeCell ref="I83:I84"/>
    <mergeCell ref="J83:J84"/>
    <mergeCell ref="K83:K84"/>
    <mergeCell ref="L83:L84"/>
    <mergeCell ref="M83:M84"/>
    <mergeCell ref="N83:N84"/>
    <mergeCell ref="B134:C134"/>
    <mergeCell ref="B143:C143"/>
    <mergeCell ref="L144:L145"/>
    <mergeCell ref="M144:M145"/>
    <mergeCell ref="N144:N145"/>
    <mergeCell ref="J143:N143"/>
    <mergeCell ref="J144:J145"/>
    <mergeCell ref="K144:K145"/>
    <mergeCell ref="D144:D145"/>
    <mergeCell ref="C144:C145"/>
    <mergeCell ref="B144:B145"/>
  </mergeCells>
  <phoneticPr fontId="42" type="noConversion"/>
  <dataValidations count="2">
    <dataValidation type="list" allowBlank="1" showInputMessage="1" showErrorMessage="1" sqref="Q102:Q131" xr:uid="{52A6713A-1D72-46F7-B327-A659E70ECF09}">
      <formula1>$P$1:$P$2</formula1>
    </dataValidation>
    <dataValidation type="list" allowBlank="1" showInputMessage="1" showErrorMessage="1" sqref="D102:D131" xr:uid="{5487120E-76F5-4602-B9DB-DD9FDCF81948}">
      <formula1>$C$1:$C$2</formula1>
    </dataValidation>
  </dataValidations>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72B09-F262-4791-AD52-B27E6854D0C4}">
  <dimension ref="A1:AW147"/>
  <sheetViews>
    <sheetView zoomScale="87" workbookViewId="0">
      <selection activeCell="B58" sqref="B58:D59"/>
    </sheetView>
  </sheetViews>
  <sheetFormatPr defaultRowHeight="14.4" x14ac:dyDescent="0.3"/>
  <cols>
    <col min="3" max="3" width="11.5546875" customWidth="1"/>
    <col min="6" max="6" width="8.5546875" customWidth="1"/>
    <col min="7" max="7" width="8" customWidth="1"/>
    <col min="8" max="8" width="7.5546875" customWidth="1"/>
    <col min="9" max="9" width="8" customWidth="1"/>
    <col min="14" max="15" width="9.109375" customWidth="1"/>
    <col min="16" max="16" width="10.44140625" customWidth="1"/>
    <col min="18" max="18" width="10.5546875" customWidth="1"/>
    <col min="19" max="19" width="10.44140625" customWidth="1"/>
    <col min="21" max="21" width="10.109375" customWidth="1"/>
    <col min="22" max="22" width="10.5546875" customWidth="1"/>
    <col min="31" max="31" width="9.44140625" customWidth="1"/>
    <col min="32" max="32" width="9.88671875" customWidth="1"/>
    <col min="34" max="34" width="10.44140625" customWidth="1"/>
    <col min="35" max="35" width="10.109375" customWidth="1"/>
  </cols>
  <sheetData>
    <row r="1" spans="2:49" x14ac:dyDescent="0.3">
      <c r="V1" s="324"/>
      <c r="W1" s="324"/>
      <c r="X1" s="324"/>
      <c r="Y1" s="324"/>
      <c r="Z1" s="324"/>
      <c r="AA1" s="324"/>
      <c r="AB1" s="324"/>
      <c r="AC1" s="324"/>
      <c r="AD1" s="324"/>
      <c r="AE1" s="324"/>
      <c r="AF1" s="324"/>
      <c r="AG1" s="324"/>
      <c r="AH1" s="324"/>
      <c r="AI1" s="324"/>
    </row>
    <row r="2" spans="2:49" x14ac:dyDescent="0.3">
      <c r="V2" s="324"/>
      <c r="W2" s="324"/>
      <c r="X2" s="324"/>
      <c r="Y2" s="324"/>
      <c r="Z2" s="324"/>
      <c r="AA2" s="324"/>
      <c r="AB2" s="324"/>
      <c r="AC2" s="324"/>
      <c r="AD2" s="324"/>
      <c r="AE2" s="324"/>
      <c r="AF2" s="324"/>
      <c r="AG2" s="324"/>
      <c r="AH2" s="324"/>
      <c r="AI2" s="324"/>
    </row>
    <row r="3" spans="2:49" x14ac:dyDescent="0.3">
      <c r="B3" s="854" t="s">
        <v>607</v>
      </c>
      <c r="V3" s="324"/>
      <c r="W3" s="324"/>
      <c r="X3" s="324"/>
      <c r="Y3" s="324"/>
      <c r="Z3" s="324"/>
      <c r="AA3" s="324"/>
      <c r="AB3" s="324"/>
      <c r="AC3" s="324"/>
      <c r="AD3" s="324"/>
      <c r="AE3" s="324"/>
      <c r="AF3" s="324"/>
      <c r="AG3" s="324"/>
      <c r="AH3" s="324"/>
      <c r="AI3" s="324"/>
    </row>
    <row r="4" spans="2:49" x14ac:dyDescent="0.3">
      <c r="B4" s="854"/>
      <c r="V4" s="324"/>
      <c r="W4" s="324"/>
      <c r="X4" s="324"/>
      <c r="Y4" s="324"/>
      <c r="Z4" s="324"/>
      <c r="AA4" s="324"/>
      <c r="AB4" s="324"/>
      <c r="AC4" s="324"/>
      <c r="AD4" s="324"/>
      <c r="AE4" s="324"/>
      <c r="AF4" s="324"/>
      <c r="AG4" s="324"/>
      <c r="AH4" s="324"/>
      <c r="AI4" s="324"/>
    </row>
    <row r="5" spans="2:49" ht="17.25" customHeight="1" x14ac:dyDescent="0.3">
      <c r="B5" s="337" t="s">
        <v>608</v>
      </c>
      <c r="C5" s="337" t="s">
        <v>609</v>
      </c>
      <c r="D5" s="337" t="s">
        <v>610</v>
      </c>
      <c r="E5" s="338" t="s">
        <v>611</v>
      </c>
      <c r="F5" s="338" t="s">
        <v>612</v>
      </c>
      <c r="G5" s="338" t="s">
        <v>613</v>
      </c>
      <c r="H5" s="339" t="s">
        <v>614</v>
      </c>
      <c r="I5" s="339" t="s">
        <v>646</v>
      </c>
      <c r="J5" s="338" t="s">
        <v>615</v>
      </c>
      <c r="K5" s="340" t="s">
        <v>616</v>
      </c>
      <c r="L5" s="340" t="s">
        <v>617</v>
      </c>
      <c r="M5" s="340" t="s">
        <v>618</v>
      </c>
      <c r="N5" s="340" t="s">
        <v>765</v>
      </c>
      <c r="O5" s="340" t="s">
        <v>773</v>
      </c>
      <c r="V5" s="324"/>
      <c r="W5" s="325"/>
      <c r="X5" s="325"/>
      <c r="Y5" s="325"/>
      <c r="Z5" s="326"/>
      <c r="AA5" s="326"/>
      <c r="AB5" s="326"/>
      <c r="AC5" s="327"/>
      <c r="AD5" s="327"/>
      <c r="AE5" s="326"/>
      <c r="AF5" s="328"/>
      <c r="AG5" s="328"/>
      <c r="AH5" s="328"/>
      <c r="AI5" s="324"/>
    </row>
    <row r="6" spans="2:49" x14ac:dyDescent="0.3">
      <c r="B6" s="329">
        <f>Intro!$E$69</f>
        <v>0</v>
      </c>
      <c r="C6" s="329" t="s">
        <v>619</v>
      </c>
      <c r="D6" s="329" t="s">
        <v>620</v>
      </c>
      <c r="E6" s="330" t="s">
        <v>621</v>
      </c>
      <c r="F6" s="330" t="s">
        <v>622</v>
      </c>
      <c r="G6" s="330"/>
      <c r="H6" s="331" t="str">
        <f>_xlfn.TEXTJOIN(", ", TRUE,IF(Public!$K$17="X","Retailer",""),IF(Public!$K$18="X","Distributor",""),IF(Public!$K$19="X","End User",""),IF(Public!$K$21="X","End User",""))</f>
        <v/>
      </c>
      <c r="I6" s="332" t="s">
        <v>567</v>
      </c>
      <c r="J6" s="360" t="s">
        <v>623</v>
      </c>
      <c r="K6" s="363" t="str">
        <f>Confirm!E48</f>
        <v>-</v>
      </c>
      <c r="L6" s="333" t="str">
        <f>Confirm!F48</f>
        <v>-</v>
      </c>
      <c r="M6" s="333" t="str">
        <f>Confirm!G48</f>
        <v>-</v>
      </c>
      <c r="N6" s="333" t="str">
        <f>Confirm!H48</f>
        <v>-</v>
      </c>
      <c r="O6" s="333" t="str">
        <f>Confirm!I48</f>
        <v>-</v>
      </c>
      <c r="V6" s="324"/>
      <c r="W6" s="329"/>
      <c r="X6" s="329"/>
      <c r="Y6" s="329"/>
      <c r="Z6" s="330"/>
      <c r="AA6" s="330"/>
      <c r="AB6" s="330"/>
      <c r="AC6" s="331"/>
      <c r="AD6" s="332"/>
      <c r="AE6" s="330"/>
      <c r="AF6" s="333"/>
      <c r="AG6" s="333"/>
      <c r="AH6" s="333"/>
      <c r="AI6" s="324"/>
    </row>
    <row r="7" spans="2:49" x14ac:dyDescent="0.3">
      <c r="B7" s="329">
        <f>Intro!$E$69</f>
        <v>0</v>
      </c>
      <c r="C7" s="334" t="str">
        <f>C6</f>
        <v>Importer   |  Importateurs</v>
      </c>
      <c r="D7" s="334" t="s">
        <v>620</v>
      </c>
      <c r="E7" s="335" t="s">
        <v>624</v>
      </c>
      <c r="F7" s="335" t="s">
        <v>625</v>
      </c>
      <c r="G7" s="335"/>
      <c r="H7" s="331" t="str">
        <f>_xlfn.TEXTJOIN(", ", TRUE,IF(Public!$K$17="X","Retailer",""),IF(Public!$K$18="X","Distributor",""),IF(Public!$K$19="X","End User",""),IF(Public!$K$21="X","End User",""))</f>
        <v/>
      </c>
      <c r="I7" s="332" t="s">
        <v>567</v>
      </c>
      <c r="J7" s="361" t="s">
        <v>623</v>
      </c>
      <c r="K7" s="363" t="str">
        <f>Confirm!E49</f>
        <v>-</v>
      </c>
      <c r="L7" s="333" t="str">
        <f>Confirm!F49</f>
        <v>-</v>
      </c>
      <c r="M7" s="333" t="str">
        <f>Confirm!G49</f>
        <v>-</v>
      </c>
      <c r="N7" s="333" t="str">
        <f>Confirm!H49</f>
        <v>-</v>
      </c>
      <c r="O7" s="333" t="str">
        <f>Confirm!I49</f>
        <v>-</v>
      </c>
      <c r="U7" s="10"/>
      <c r="V7" s="324"/>
      <c r="W7" s="329"/>
      <c r="X7" s="334"/>
      <c r="Y7" s="334"/>
      <c r="Z7" s="335"/>
      <c r="AA7" s="335"/>
      <c r="AB7" s="335"/>
      <c r="AC7" s="334"/>
      <c r="AD7" s="332"/>
      <c r="AE7" s="335"/>
      <c r="AF7" s="336"/>
      <c r="AG7" s="336"/>
      <c r="AH7" s="336"/>
      <c r="AI7" s="324"/>
    </row>
    <row r="8" spans="2:49" x14ac:dyDescent="0.3">
      <c r="B8" s="329">
        <f>Intro!$E$69</f>
        <v>0</v>
      </c>
      <c r="C8" s="334" t="str">
        <f>C7</f>
        <v>Importer   |  Importateurs</v>
      </c>
      <c r="D8" s="334" t="s">
        <v>620</v>
      </c>
      <c r="E8" s="335" t="s">
        <v>626</v>
      </c>
      <c r="F8" s="335" t="s">
        <v>625</v>
      </c>
      <c r="G8" s="335" t="str">
        <f>Confirm!E51</f>
        <v>-</v>
      </c>
      <c r="H8" s="331" t="str">
        <f>_xlfn.TEXTJOIN(", ", TRUE,IF(Public!$K$17="X","Retailer",""),IF(Public!$K$18="X","Distributor",""),IF(Public!$K$19="X","End User",""),IF(Public!$K$21="X","End User",""))</f>
        <v/>
      </c>
      <c r="I8" s="332" t="s">
        <v>567</v>
      </c>
      <c r="J8" s="361" t="s">
        <v>623</v>
      </c>
      <c r="K8" s="363" t="str">
        <f>Confirm!E50</f>
        <v>-</v>
      </c>
      <c r="L8" s="333" t="str">
        <f>Confirm!F50</f>
        <v>-</v>
      </c>
      <c r="M8" s="333" t="str">
        <f>Confirm!G50</f>
        <v>-</v>
      </c>
      <c r="N8" s="333" t="str">
        <f>Confirm!H50</f>
        <v>-</v>
      </c>
      <c r="O8" s="333" t="str">
        <f>Confirm!I50</f>
        <v>-</v>
      </c>
      <c r="U8" s="300"/>
      <c r="V8" s="324"/>
      <c r="W8" s="329"/>
      <c r="X8" s="334"/>
      <c r="Y8" s="334"/>
      <c r="Z8" s="335"/>
      <c r="AA8" s="335"/>
      <c r="AB8" s="335"/>
      <c r="AC8" s="334"/>
      <c r="AD8" s="332"/>
      <c r="AE8" s="335"/>
      <c r="AF8" s="336"/>
      <c r="AG8" s="336"/>
      <c r="AH8" s="336"/>
      <c r="AI8" s="324"/>
    </row>
    <row r="9" spans="2:49" x14ac:dyDescent="0.3">
      <c r="B9" s="329">
        <f>Intro!$E$69</f>
        <v>0</v>
      </c>
      <c r="C9" s="334" t="str">
        <f t="shared" ref="C9:C11" si="0">C8</f>
        <v>Importer   |  Importateurs</v>
      </c>
      <c r="D9" s="334" t="s">
        <v>627</v>
      </c>
      <c r="E9" s="335" t="s">
        <v>628</v>
      </c>
      <c r="F9" s="335" t="s">
        <v>623</v>
      </c>
      <c r="G9" s="335"/>
      <c r="H9" s="331" t="str">
        <f>_xlfn.TEXTJOIN(", ", TRUE,IF(Public!$K$17="X","Retailer",""),IF(Public!$K$18="X","Distributor",""),IF(Public!$K$19="X","End User",""),IF(Public!$K$21="X","End User",""))</f>
        <v/>
      </c>
      <c r="I9" s="332" t="s">
        <v>567</v>
      </c>
      <c r="J9" s="361" t="s">
        <v>767</v>
      </c>
      <c r="K9" s="365" t="str">
        <f>Confirm!E54</f>
        <v>-</v>
      </c>
      <c r="L9" s="336" t="str">
        <f>Confirm!F54</f>
        <v>-</v>
      </c>
      <c r="M9" s="336" t="str">
        <f>Confirm!G54</f>
        <v>-</v>
      </c>
      <c r="N9" s="336" t="str">
        <f>Confirm!H54</f>
        <v>-</v>
      </c>
      <c r="O9" s="336" t="str">
        <f>Confirm!I54</f>
        <v>-</v>
      </c>
      <c r="U9" s="10"/>
      <c r="V9" s="324"/>
      <c r="W9" s="329"/>
      <c r="X9" s="334"/>
      <c r="Y9" s="334"/>
      <c r="Z9" s="335"/>
      <c r="AA9" s="335"/>
      <c r="AB9" s="335"/>
      <c r="AC9" s="334"/>
      <c r="AD9" s="332"/>
      <c r="AE9" s="335"/>
      <c r="AF9" s="336"/>
      <c r="AG9" s="336"/>
      <c r="AH9" s="336"/>
      <c r="AI9" s="324"/>
    </row>
    <row r="10" spans="2:49" x14ac:dyDescent="0.3">
      <c r="B10" s="329">
        <f>Intro!$E$69</f>
        <v>0</v>
      </c>
      <c r="C10" s="334" t="str">
        <f t="shared" si="0"/>
        <v>Importer   |  Importateurs</v>
      </c>
      <c r="D10" s="334" t="s">
        <v>627</v>
      </c>
      <c r="E10" s="335" t="s">
        <v>628</v>
      </c>
      <c r="F10" s="335" t="s">
        <v>623</v>
      </c>
      <c r="G10" s="335"/>
      <c r="H10" s="331" t="str">
        <f>_xlfn.TEXTJOIN(", ", TRUE,IF(Public!$K$17="X","Retailer",""),IF(Public!$K$18="X","Distributor",""),IF(Public!$K$19="X","End User",""),IF(Public!$K$21="X","End User",""))</f>
        <v/>
      </c>
      <c r="I10" s="332" t="s">
        <v>567</v>
      </c>
      <c r="J10" s="361" t="s">
        <v>766</v>
      </c>
      <c r="K10" s="365" t="str">
        <f>Confirm!E55</f>
        <v>-</v>
      </c>
      <c r="L10" s="336" t="str">
        <f>Confirm!F55</f>
        <v>-</v>
      </c>
      <c r="M10" s="336" t="str">
        <f>Confirm!G55</f>
        <v>-</v>
      </c>
      <c r="N10" s="336" t="str">
        <f>Confirm!H55</f>
        <v>-</v>
      </c>
      <c r="O10" s="336" t="str">
        <f>Confirm!I55</f>
        <v>-</v>
      </c>
      <c r="V10" s="324"/>
      <c r="W10" s="329"/>
      <c r="X10" s="334"/>
      <c r="Y10" s="334"/>
      <c r="Z10" s="335"/>
      <c r="AA10" s="335"/>
      <c r="AB10" s="335"/>
      <c r="AC10" s="334"/>
      <c r="AD10" s="332"/>
      <c r="AE10" s="335"/>
      <c r="AF10" s="336"/>
      <c r="AG10" s="336"/>
      <c r="AH10" s="336"/>
      <c r="AI10" s="324"/>
    </row>
    <row r="11" spans="2:49" x14ac:dyDescent="0.3">
      <c r="B11" s="329">
        <f>Intro!$E$69</f>
        <v>0</v>
      </c>
      <c r="C11" s="334" t="str">
        <f t="shared" si="0"/>
        <v>Importer   |  Importateurs</v>
      </c>
      <c r="D11" s="334" t="s">
        <v>629</v>
      </c>
      <c r="E11" s="335" t="s">
        <v>628</v>
      </c>
      <c r="F11" s="335" t="s">
        <v>623</v>
      </c>
      <c r="G11" s="335"/>
      <c r="H11" s="331" t="str">
        <f>_xlfn.TEXTJOIN(", ", TRUE,IF(Public!$K$17="X","Retailer",""),IF(Public!$K$18="X","Distributor",""),IF(Public!$K$19="X","End User",""),IF(Public!$K$21="X","End User",""))</f>
        <v/>
      </c>
      <c r="I11" s="332" t="s">
        <v>567</v>
      </c>
      <c r="J11" s="361" t="s">
        <v>623</v>
      </c>
      <c r="K11" s="365" t="str">
        <f>Confirm!E56</f>
        <v>-</v>
      </c>
      <c r="L11" s="336" t="str">
        <f>Confirm!F56</f>
        <v>-</v>
      </c>
      <c r="M11" s="336" t="str">
        <f>Confirm!G56</f>
        <v>-</v>
      </c>
      <c r="N11" s="336" t="str">
        <f>Confirm!H56</f>
        <v>-</v>
      </c>
      <c r="O11" s="336" t="str">
        <f>Confirm!I56</f>
        <v>-</v>
      </c>
      <c r="V11" s="324"/>
      <c r="W11" s="329"/>
      <c r="X11" s="334"/>
      <c r="Y11" s="334"/>
      <c r="Z11" s="335"/>
      <c r="AA11" s="335"/>
      <c r="AB11" s="335"/>
      <c r="AC11" s="334"/>
      <c r="AD11" s="332"/>
      <c r="AE11" s="335"/>
      <c r="AF11" s="336"/>
      <c r="AG11" s="336"/>
      <c r="AH11" s="336"/>
      <c r="AI11" s="324"/>
      <c r="AJ11" s="324"/>
      <c r="AK11" s="324"/>
      <c r="AL11" s="324"/>
      <c r="AM11" s="324"/>
      <c r="AN11" s="324"/>
      <c r="AO11" s="324"/>
      <c r="AP11" s="324"/>
      <c r="AQ11" s="324"/>
      <c r="AR11" s="324"/>
      <c r="AS11" s="324"/>
      <c r="AT11" s="324"/>
      <c r="AU11" s="324"/>
      <c r="AV11" s="324"/>
      <c r="AW11" s="324"/>
    </row>
    <row r="12" spans="2:49" x14ac:dyDescent="0.3">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row>
    <row r="13" spans="2:49" x14ac:dyDescent="0.3">
      <c r="B13" s="858" t="s">
        <v>630</v>
      </c>
      <c r="C13" s="858"/>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row>
    <row r="14" spans="2:49" x14ac:dyDescent="0.3">
      <c r="B14" s="858"/>
      <c r="C14" s="858"/>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row>
    <row r="15" spans="2:49" ht="35.4" x14ac:dyDescent="0.3">
      <c r="B15" s="439" t="s">
        <v>631</v>
      </c>
      <c r="C15" s="440" t="s">
        <v>632</v>
      </c>
      <c r="D15" s="431" t="s">
        <v>633</v>
      </c>
      <c r="E15" s="431" t="s">
        <v>634</v>
      </c>
      <c r="F15" s="432" t="s">
        <v>635</v>
      </c>
      <c r="G15" s="432" t="s">
        <v>636</v>
      </c>
      <c r="H15" s="432" t="s">
        <v>637</v>
      </c>
      <c r="I15" s="431" t="s">
        <v>638</v>
      </c>
      <c r="J15" s="431" t="s">
        <v>639</v>
      </c>
      <c r="K15" s="433" t="s">
        <v>640</v>
      </c>
      <c r="L15" s="431" t="s">
        <v>641</v>
      </c>
      <c r="M15" s="434" t="s">
        <v>642</v>
      </c>
      <c r="N15" s="431" t="s">
        <v>643</v>
      </c>
      <c r="O15" s="431" t="s">
        <v>644</v>
      </c>
      <c r="P15" s="431" t="s">
        <v>645</v>
      </c>
      <c r="Q15" s="431" t="s">
        <v>646</v>
      </c>
      <c r="R15" s="435" t="s">
        <v>790</v>
      </c>
      <c r="S15" s="436" t="s">
        <v>791</v>
      </c>
      <c r="T15" s="436" t="s">
        <v>792</v>
      </c>
      <c r="U15" s="436" t="s">
        <v>769</v>
      </c>
      <c r="V15" s="436" t="s">
        <v>770</v>
      </c>
      <c r="W15" s="436" t="s">
        <v>647</v>
      </c>
      <c r="X15" s="437" t="s">
        <v>793</v>
      </c>
      <c r="Y15" s="437" t="s">
        <v>794</v>
      </c>
      <c r="Z15" s="437" t="s">
        <v>795</v>
      </c>
      <c r="AA15" s="437" t="s">
        <v>771</v>
      </c>
      <c r="AB15" s="438" t="s">
        <v>771</v>
      </c>
      <c r="AC15" s="341"/>
      <c r="AD15" s="342"/>
      <c r="AE15" s="342"/>
      <c r="AF15" s="342"/>
      <c r="AG15" s="341"/>
      <c r="AH15" s="341"/>
      <c r="AI15" s="343"/>
      <c r="AJ15" s="341"/>
      <c r="AK15" s="344"/>
      <c r="AL15" s="341"/>
      <c r="AM15" s="341"/>
      <c r="AN15" s="341"/>
      <c r="AO15" s="341"/>
      <c r="AP15" s="345"/>
      <c r="AQ15" s="345"/>
      <c r="AR15" s="345"/>
      <c r="AS15" s="345"/>
      <c r="AT15" s="346"/>
      <c r="AU15" s="346"/>
      <c r="AV15" s="346"/>
      <c r="AW15" s="324"/>
    </row>
    <row r="16" spans="2:49" s="302" customFormat="1" x14ac:dyDescent="0.3">
      <c r="B16" s="371">
        <f>Intro!$E$69</f>
        <v>0</v>
      </c>
      <c r="C16" s="371">
        <f>B16</f>
        <v>0</v>
      </c>
      <c r="D16" s="372" t="s">
        <v>648</v>
      </c>
      <c r="E16" s="371">
        <f>Public!G15</f>
        <v>0</v>
      </c>
      <c r="F16" s="373"/>
      <c r="G16" s="373"/>
      <c r="H16" s="373"/>
      <c r="I16" s="371" t="s">
        <v>649</v>
      </c>
      <c r="J16" s="371" t="s">
        <v>650</v>
      </c>
      <c r="K16" s="371" t="s">
        <v>651</v>
      </c>
      <c r="L16" s="371" t="s">
        <v>621</v>
      </c>
      <c r="M16" s="374"/>
      <c r="N16" s="371" t="s">
        <v>652</v>
      </c>
      <c r="O16" s="375" t="s">
        <v>653</v>
      </c>
      <c r="P16" s="376" t="s">
        <v>623</v>
      </c>
      <c r="Q16" s="301" t="str">
        <f>$I$6</f>
        <v>Stamped</v>
      </c>
      <c r="R16" s="367">
        <f>'Imp-Exp1'!G43+'Imp-Exp2'!G43+'Imp-Exp3'!G43</f>
        <v>0</v>
      </c>
      <c r="S16" s="368">
        <f>'Imp-Exp1'!H43+'Imp-Exp2'!H43+'Imp-Exp3'!H43</f>
        <v>0</v>
      </c>
      <c r="T16" s="368">
        <f>'Imp-Exp1'!I43+'Imp-Exp2'!I43+'Imp-Exp3'!I43</f>
        <v>0</v>
      </c>
      <c r="U16" s="368">
        <f>'Imp-Exp1'!J43+'Imp-Exp2'!J43+'Imp-Exp3'!J43</f>
        <v>0</v>
      </c>
      <c r="V16" s="368">
        <f>'Imp-Exp1'!K43+'Imp-Exp2'!K43+'Imp-Exp3'!K43</f>
        <v>0</v>
      </c>
      <c r="W16" s="368"/>
      <c r="X16" s="368">
        <f>'Imp-Exp1'!G44+'Imp-Exp2'!G44+'Imp-Exp3'!G44</f>
        <v>0</v>
      </c>
      <c r="Y16" s="368">
        <f>'Imp-Exp1'!H44+'Imp-Exp2'!H44+'Imp-Exp3'!H44</f>
        <v>0</v>
      </c>
      <c r="Z16" s="368">
        <f>'Imp-Exp1'!I44+'Imp-Exp2'!I44+'Imp-Exp3'!I44</f>
        <v>0</v>
      </c>
      <c r="AA16" s="368">
        <f>'Imp-Exp1'!J44+'Imp-Exp2'!J44+'Imp-Exp3'!J44</f>
        <v>0</v>
      </c>
      <c r="AB16" s="319">
        <f>'Imp-Exp1'!K44+'Imp-Exp2'!K44+'Imp-Exp3'!K44</f>
        <v>0</v>
      </c>
      <c r="AC16" s="347"/>
      <c r="AD16" s="347"/>
      <c r="AE16" s="347"/>
      <c r="AF16" s="347"/>
      <c r="AG16" s="347"/>
      <c r="AH16" s="347"/>
      <c r="AI16" s="347"/>
      <c r="AJ16" s="347"/>
      <c r="AK16" s="348"/>
      <c r="AL16" s="347"/>
      <c r="AM16" s="349"/>
      <c r="AN16" s="350"/>
      <c r="AO16" s="350"/>
      <c r="AP16" s="357"/>
      <c r="AQ16" s="357"/>
      <c r="AR16" s="357"/>
      <c r="AS16" s="357"/>
      <c r="AT16" s="357"/>
      <c r="AU16" s="357"/>
      <c r="AV16" s="357"/>
      <c r="AW16" s="357"/>
    </row>
    <row r="17" spans="1:49" x14ac:dyDescent="0.3">
      <c r="B17" s="377">
        <f>Intro!$E$69</f>
        <v>0</v>
      </c>
      <c r="C17" s="377">
        <f t="shared" ref="C17:C24" si="1">B17</f>
        <v>0</v>
      </c>
      <c r="D17" s="377" t="str">
        <f t="shared" ref="D17:E18" si="2">D16</f>
        <v>2 - Importer</v>
      </c>
      <c r="E17" s="377">
        <f t="shared" si="2"/>
        <v>0</v>
      </c>
      <c r="F17" s="378"/>
      <c r="G17" s="378"/>
      <c r="H17" s="378"/>
      <c r="I17" s="377" t="s">
        <v>649</v>
      </c>
      <c r="J17" s="377" t="s">
        <v>650</v>
      </c>
      <c r="K17" s="377" t="s">
        <v>651</v>
      </c>
      <c r="L17" s="377" t="s">
        <v>621</v>
      </c>
      <c r="M17" s="379"/>
      <c r="N17" s="377" t="s">
        <v>652</v>
      </c>
      <c r="O17" s="380" t="s">
        <v>654</v>
      </c>
      <c r="P17" s="381" t="str">
        <f>J9</f>
        <v>End users  |  Utilisateurs finals</v>
      </c>
      <c r="Q17" s="475" t="str">
        <f t="shared" ref="Q17:Q24" si="3">$I$6</f>
        <v>Stamped</v>
      </c>
      <c r="R17" s="369">
        <f>'Imp-Exp1'!G47+'Imp-Exp2'!G47+'Imp-Exp3'!G47</f>
        <v>0</v>
      </c>
      <c r="S17" s="370">
        <f>'Imp-Exp1'!H47+'Imp-Exp2'!H47+'Imp-Exp3'!H47</f>
        <v>0</v>
      </c>
      <c r="T17" s="370">
        <f>'Imp-Exp1'!I47+'Imp-Exp2'!I47+'Imp-Exp3'!I47</f>
        <v>0</v>
      </c>
      <c r="U17" s="370">
        <f>'Imp-Exp1'!J47+'Imp-Exp2'!J47+'Imp-Exp3'!J47</f>
        <v>0</v>
      </c>
      <c r="V17" s="370">
        <f>'Imp-Exp1'!K47+'Imp-Exp2'!K47+'Imp-Exp3'!K47</f>
        <v>0</v>
      </c>
      <c r="W17" s="370"/>
      <c r="X17" s="370">
        <f>'Imp-Exp1'!G48+'Imp-Exp2'!G48+'Imp-Exp3'!G48</f>
        <v>0</v>
      </c>
      <c r="Y17" s="370">
        <f>'Imp-Exp1'!H48+'Imp-Exp2'!H48+'Imp-Exp3'!H48</f>
        <v>0</v>
      </c>
      <c r="Z17" s="370">
        <f>'Imp-Exp1'!I48+'Imp-Exp2'!I48+'Imp-Exp3'!I48</f>
        <v>0</v>
      </c>
      <c r="AA17" s="370">
        <f>'Imp-Exp1'!J48+'Imp-Exp2'!J48+'Imp-Exp3'!J48</f>
        <v>0</v>
      </c>
      <c r="AB17" s="309">
        <f>'Imp-Exp1'!K48+'Imp-Exp2'!K48+'Imp-Exp3'!K48</f>
        <v>0</v>
      </c>
      <c r="AC17" s="351"/>
      <c r="AD17" s="351"/>
      <c r="AE17" s="351"/>
      <c r="AF17" s="351"/>
      <c r="AG17" s="351"/>
      <c r="AH17" s="351"/>
      <c r="AI17" s="351"/>
      <c r="AJ17" s="351"/>
      <c r="AK17" s="352"/>
      <c r="AL17" s="351"/>
      <c r="AM17" s="353"/>
      <c r="AN17" s="354"/>
      <c r="AO17" s="350"/>
      <c r="AP17" s="324"/>
      <c r="AQ17" s="324"/>
      <c r="AR17" s="324"/>
      <c r="AS17" s="324"/>
      <c r="AT17" s="324"/>
      <c r="AU17" s="324"/>
      <c r="AV17" s="324"/>
      <c r="AW17" s="324"/>
    </row>
    <row r="18" spans="1:49" ht="13.5" customHeight="1" x14ac:dyDescent="0.3">
      <c r="B18" s="377">
        <f>Intro!$E$69</f>
        <v>0</v>
      </c>
      <c r="C18" s="377">
        <f t="shared" si="1"/>
        <v>0</v>
      </c>
      <c r="D18" s="377" t="str">
        <f t="shared" si="2"/>
        <v>2 - Importer</v>
      </c>
      <c r="E18" s="377">
        <f>E17</f>
        <v>0</v>
      </c>
      <c r="F18" s="378"/>
      <c r="G18" s="378"/>
      <c r="H18" s="378"/>
      <c r="I18" s="377" t="s">
        <v>649</v>
      </c>
      <c r="J18" s="377" t="s">
        <v>650</v>
      </c>
      <c r="K18" s="377" t="s">
        <v>651</v>
      </c>
      <c r="L18" s="377" t="s">
        <v>621</v>
      </c>
      <c r="M18" s="379"/>
      <c r="N18" s="377" t="s">
        <v>652</v>
      </c>
      <c r="O18" s="380" t="s">
        <v>654</v>
      </c>
      <c r="P18" s="381" t="str">
        <f>J10</f>
        <v>Others  |  Autres</v>
      </c>
      <c r="Q18" s="475" t="str">
        <f t="shared" si="3"/>
        <v>Stamped</v>
      </c>
      <c r="R18" s="369">
        <f>'Imp-Exp1'!G50+'Imp-Exp2'!G50+'Imp-Exp3'!G50</f>
        <v>0</v>
      </c>
      <c r="S18" s="370">
        <f>'Imp-Exp1'!H50+'Imp-Exp2'!H50+'Imp-Exp3'!H50</f>
        <v>0</v>
      </c>
      <c r="T18" s="370">
        <f>'Imp-Exp1'!I50+'Imp-Exp2'!I50+'Imp-Exp3'!I50</f>
        <v>0</v>
      </c>
      <c r="U18" s="370">
        <f>'Imp-Exp1'!J50+'Imp-Exp2'!J50+'Imp-Exp3'!J50</f>
        <v>0</v>
      </c>
      <c r="V18" s="370">
        <f>'Imp-Exp1'!K50+'Imp-Exp2'!K50+'Imp-Exp3'!K50</f>
        <v>0</v>
      </c>
      <c r="W18" s="370"/>
      <c r="X18" s="370">
        <f>'Imp-Exp1'!G51+'Imp-Exp2'!G51+'Imp-Exp3'!G51</f>
        <v>0</v>
      </c>
      <c r="Y18" s="370">
        <f>'Imp-Exp1'!H51+'Imp-Exp2'!H51+'Imp-Exp3'!H51</f>
        <v>0</v>
      </c>
      <c r="Z18" s="370">
        <f>'Imp-Exp1'!I51+'Imp-Exp2'!I51+'Imp-Exp3'!I51</f>
        <v>0</v>
      </c>
      <c r="AA18" s="370">
        <f>'Imp-Exp1'!J51+'Imp-Exp2'!J51+'Imp-Exp3'!J51</f>
        <v>0</v>
      </c>
      <c r="AB18" s="309">
        <f>'Imp-Exp1'!K51+'Imp-Exp2'!K51+'Imp-Exp3'!K51</f>
        <v>0</v>
      </c>
      <c r="AC18" s="351"/>
      <c r="AD18" s="351"/>
      <c r="AE18" s="351"/>
      <c r="AF18" s="351"/>
      <c r="AG18" s="351"/>
      <c r="AH18" s="351"/>
      <c r="AI18" s="351"/>
      <c r="AJ18" s="351"/>
      <c r="AK18" s="352"/>
      <c r="AL18" s="351"/>
      <c r="AM18" s="353"/>
      <c r="AN18" s="354"/>
      <c r="AO18" s="350"/>
      <c r="AP18" s="324"/>
      <c r="AQ18" s="324"/>
      <c r="AR18" s="324"/>
      <c r="AS18" s="324"/>
      <c r="AT18" s="324"/>
      <c r="AU18" s="324"/>
      <c r="AV18" s="324"/>
      <c r="AW18" s="324"/>
    </row>
    <row r="19" spans="1:49" s="302" customFormat="1" x14ac:dyDescent="0.3">
      <c r="B19" s="371">
        <f>Intro!$E$69</f>
        <v>0</v>
      </c>
      <c r="C19" s="371">
        <f t="shared" si="1"/>
        <v>0</v>
      </c>
      <c r="D19" s="372" t="s">
        <v>648</v>
      </c>
      <c r="E19" s="371">
        <f>E16</f>
        <v>0</v>
      </c>
      <c r="F19" s="373"/>
      <c r="G19" s="373"/>
      <c r="H19" s="373"/>
      <c r="I19" s="371" t="s">
        <v>655</v>
      </c>
      <c r="J19" s="371" t="s">
        <v>656</v>
      </c>
      <c r="K19" s="371" t="s">
        <v>657</v>
      </c>
      <c r="L19" s="371" t="s">
        <v>658</v>
      </c>
      <c r="M19" s="374"/>
      <c r="N19" s="371" t="s">
        <v>659</v>
      </c>
      <c r="O19" s="375" t="s">
        <v>653</v>
      </c>
      <c r="P19" s="376" t="s">
        <v>623</v>
      </c>
      <c r="Q19" s="301" t="str">
        <f t="shared" si="3"/>
        <v>Stamped</v>
      </c>
      <c r="R19" s="367">
        <f>'Imp-US'!G43</f>
        <v>0</v>
      </c>
      <c r="S19" s="368">
        <f>'Imp-US'!H43</f>
        <v>0</v>
      </c>
      <c r="T19" s="368">
        <f>'Imp-US'!I43</f>
        <v>0</v>
      </c>
      <c r="U19" s="368">
        <f>'Imp-US'!J43</f>
        <v>0</v>
      </c>
      <c r="V19" s="368">
        <f>'Imp-US'!K43</f>
        <v>0</v>
      </c>
      <c r="W19" s="368"/>
      <c r="X19" s="368">
        <f>'Imp-US'!G44</f>
        <v>0</v>
      </c>
      <c r="Y19" s="368">
        <f>'Imp-US'!H44</f>
        <v>0</v>
      </c>
      <c r="Z19" s="368">
        <f>'Imp-US'!I44</f>
        <v>0</v>
      </c>
      <c r="AA19" s="368">
        <f>'Imp-US'!J44</f>
        <v>0</v>
      </c>
      <c r="AB19" s="319">
        <f>'Imp-US'!K44</f>
        <v>0</v>
      </c>
      <c r="AC19" s="347"/>
      <c r="AD19" s="347"/>
      <c r="AE19" s="347"/>
      <c r="AF19" s="347"/>
      <c r="AG19" s="347"/>
      <c r="AH19" s="347"/>
      <c r="AI19" s="347"/>
      <c r="AJ19" s="347"/>
      <c r="AK19" s="348"/>
      <c r="AL19" s="347"/>
      <c r="AM19" s="349"/>
      <c r="AN19" s="350"/>
      <c r="AO19" s="350"/>
      <c r="AP19" s="357"/>
      <c r="AQ19" s="357"/>
      <c r="AR19" s="357"/>
      <c r="AS19" s="357"/>
      <c r="AT19" s="357"/>
      <c r="AU19" s="357"/>
      <c r="AV19" s="357"/>
      <c r="AW19" s="357"/>
    </row>
    <row r="20" spans="1:49" x14ac:dyDescent="0.3">
      <c r="B20" s="377">
        <f>Intro!$E$69</f>
        <v>0</v>
      </c>
      <c r="C20" s="377">
        <f t="shared" si="1"/>
        <v>0</v>
      </c>
      <c r="D20" s="377" t="str">
        <f t="shared" ref="D20:E20" si="4">D19</f>
        <v>2 - Importer</v>
      </c>
      <c r="E20" s="377">
        <f t="shared" si="4"/>
        <v>0</v>
      </c>
      <c r="F20" s="378"/>
      <c r="G20" s="378"/>
      <c r="H20" s="378"/>
      <c r="I20" s="377" t="s">
        <v>655</v>
      </c>
      <c r="J20" s="377" t="s">
        <v>656</v>
      </c>
      <c r="K20" s="377" t="s">
        <v>657</v>
      </c>
      <c r="L20" s="377" t="s">
        <v>658</v>
      </c>
      <c r="M20" s="379"/>
      <c r="N20" s="377" t="s">
        <v>659</v>
      </c>
      <c r="O20" s="380" t="s">
        <v>654</v>
      </c>
      <c r="P20" s="381" t="str">
        <f>P17</f>
        <v>End users  |  Utilisateurs finals</v>
      </c>
      <c r="Q20" s="475" t="str">
        <f t="shared" si="3"/>
        <v>Stamped</v>
      </c>
      <c r="R20" s="369">
        <f>'Imp-US'!G47</f>
        <v>0</v>
      </c>
      <c r="S20" s="370">
        <f>'Imp-US'!H47</f>
        <v>0</v>
      </c>
      <c r="T20" s="370">
        <f>'Imp-US'!I47</f>
        <v>0</v>
      </c>
      <c r="U20" s="370">
        <f>'Imp-US'!J47</f>
        <v>0</v>
      </c>
      <c r="V20" s="370">
        <f>'Imp-US'!K47</f>
        <v>0</v>
      </c>
      <c r="W20" s="370"/>
      <c r="X20" s="370">
        <f>'Imp-US'!G48</f>
        <v>0</v>
      </c>
      <c r="Y20" s="370">
        <f>'Imp-US'!H48</f>
        <v>0</v>
      </c>
      <c r="Z20" s="370">
        <f>'Imp-US'!I48</f>
        <v>0</v>
      </c>
      <c r="AA20" s="370">
        <f>'Imp-US'!J48</f>
        <v>0</v>
      </c>
      <c r="AB20" s="309">
        <f>'Imp-US'!K48</f>
        <v>0</v>
      </c>
      <c r="AC20" s="351"/>
      <c r="AD20" s="351"/>
      <c r="AE20" s="351"/>
      <c r="AF20" s="351"/>
      <c r="AG20" s="351"/>
      <c r="AH20" s="351"/>
      <c r="AI20" s="351"/>
      <c r="AJ20" s="351"/>
      <c r="AK20" s="352"/>
      <c r="AL20" s="351"/>
      <c r="AM20" s="353"/>
      <c r="AN20" s="354"/>
      <c r="AO20" s="350"/>
      <c r="AP20" s="324"/>
      <c r="AQ20" s="324"/>
      <c r="AR20" s="324"/>
      <c r="AS20" s="324"/>
      <c r="AT20" s="324"/>
      <c r="AU20" s="324"/>
      <c r="AV20" s="324"/>
      <c r="AW20" s="324"/>
    </row>
    <row r="21" spans="1:49" x14ac:dyDescent="0.3">
      <c r="B21" s="377">
        <f>Intro!$E$69</f>
        <v>0</v>
      </c>
      <c r="C21" s="377">
        <f t="shared" si="1"/>
        <v>0</v>
      </c>
      <c r="D21" s="377" t="str">
        <f>D20</f>
        <v>2 - Importer</v>
      </c>
      <c r="E21" s="377">
        <f>E20</f>
        <v>0</v>
      </c>
      <c r="F21" s="378"/>
      <c r="G21" s="378"/>
      <c r="H21" s="378"/>
      <c r="I21" s="377" t="s">
        <v>655</v>
      </c>
      <c r="J21" s="377" t="s">
        <v>656</v>
      </c>
      <c r="K21" s="377" t="s">
        <v>657</v>
      </c>
      <c r="L21" s="377" t="s">
        <v>658</v>
      </c>
      <c r="M21" s="379"/>
      <c r="N21" s="377" t="s">
        <v>659</v>
      </c>
      <c r="O21" s="380" t="s">
        <v>654</v>
      </c>
      <c r="P21" s="381" t="str">
        <f>P18</f>
        <v>Others  |  Autres</v>
      </c>
      <c r="Q21" s="475" t="str">
        <f t="shared" si="3"/>
        <v>Stamped</v>
      </c>
      <c r="R21" s="369">
        <f>'Imp-US'!G50</f>
        <v>0</v>
      </c>
      <c r="S21" s="370">
        <f>'Imp-US'!H50</f>
        <v>0</v>
      </c>
      <c r="T21" s="370">
        <f>'Imp-US'!I50</f>
        <v>0</v>
      </c>
      <c r="U21" s="370">
        <f>'Imp-US'!J50</f>
        <v>0</v>
      </c>
      <c r="V21" s="370">
        <f>'Imp-US'!K50</f>
        <v>0</v>
      </c>
      <c r="W21" s="370"/>
      <c r="X21" s="370">
        <f>'Imp-US'!G51</f>
        <v>0</v>
      </c>
      <c r="Y21" s="370">
        <f>'Imp-US'!H51</f>
        <v>0</v>
      </c>
      <c r="Z21" s="370">
        <f>'Imp-US'!I51</f>
        <v>0</v>
      </c>
      <c r="AA21" s="370">
        <f>'Imp-US'!J51</f>
        <v>0</v>
      </c>
      <c r="AB21" s="309">
        <f>'Imp-US'!K51</f>
        <v>0</v>
      </c>
      <c r="AC21" s="351"/>
      <c r="AD21" s="351"/>
      <c r="AE21" s="351"/>
      <c r="AF21" s="351"/>
      <c r="AG21" s="351"/>
      <c r="AH21" s="351"/>
      <c r="AI21" s="351"/>
      <c r="AJ21" s="351"/>
      <c r="AK21" s="352"/>
      <c r="AL21" s="351"/>
      <c r="AM21" s="353"/>
      <c r="AN21" s="354"/>
      <c r="AO21" s="350"/>
      <c r="AP21" s="324"/>
      <c r="AQ21" s="324"/>
      <c r="AR21" s="324"/>
      <c r="AS21" s="324"/>
      <c r="AT21" s="324"/>
      <c r="AU21" s="324"/>
      <c r="AV21" s="324"/>
      <c r="AW21" s="324"/>
    </row>
    <row r="22" spans="1:49" s="302" customFormat="1" x14ac:dyDescent="0.3">
      <c r="B22" s="371">
        <f>Intro!$E$69</f>
        <v>0</v>
      </c>
      <c r="C22" s="371">
        <f t="shared" si="1"/>
        <v>0</v>
      </c>
      <c r="D22" s="371" t="s">
        <v>648</v>
      </c>
      <c r="E22" s="371">
        <f>E16</f>
        <v>0</v>
      </c>
      <c r="F22" s="373"/>
      <c r="G22" s="373"/>
      <c r="H22" s="373"/>
      <c r="I22" s="371" t="s">
        <v>768</v>
      </c>
      <c r="J22" s="371" t="s">
        <v>656</v>
      </c>
      <c r="K22" s="371" t="s">
        <v>657</v>
      </c>
      <c r="L22" s="382" t="s">
        <v>626</v>
      </c>
      <c r="M22" s="383">
        <f>'Imp-Other-Autre'!D23</f>
        <v>0</v>
      </c>
      <c r="N22" s="371" t="s">
        <v>659</v>
      </c>
      <c r="O22" s="375" t="s">
        <v>653</v>
      </c>
      <c r="P22" s="371" t="s">
        <v>623</v>
      </c>
      <c r="Q22" s="301" t="str">
        <f t="shared" si="3"/>
        <v>Stamped</v>
      </c>
      <c r="R22" s="367">
        <f>'Imp-Other-Autre'!G43</f>
        <v>0</v>
      </c>
      <c r="S22" s="368">
        <f>'Imp-Other-Autre'!H43</f>
        <v>0</v>
      </c>
      <c r="T22" s="368">
        <f>'Imp-Other-Autre'!I43</f>
        <v>0</v>
      </c>
      <c r="U22" s="368">
        <f>'Imp-Other-Autre'!J43</f>
        <v>0</v>
      </c>
      <c r="V22" s="368">
        <f>'Imp-Other-Autre'!K43</f>
        <v>0</v>
      </c>
      <c r="W22" s="368"/>
      <c r="X22" s="368">
        <f>'Imp-Other-Autre'!G44</f>
        <v>0</v>
      </c>
      <c r="Y22" s="368">
        <f>'Imp-Other-Autre'!H44</f>
        <v>0</v>
      </c>
      <c r="Z22" s="368">
        <f>'Imp-Other-Autre'!I44</f>
        <v>0</v>
      </c>
      <c r="AA22" s="368">
        <f>'Imp-Other-Autre'!J44</f>
        <v>0</v>
      </c>
      <c r="AB22" s="319">
        <f>'Imp-Other-Autre'!K44</f>
        <v>0</v>
      </c>
      <c r="AC22" s="347"/>
      <c r="AD22" s="347"/>
      <c r="AE22" s="347"/>
      <c r="AF22" s="347"/>
      <c r="AG22" s="347"/>
      <c r="AH22" s="347"/>
      <c r="AI22" s="347"/>
      <c r="AJ22" s="355"/>
      <c r="AK22" s="356"/>
      <c r="AL22" s="347"/>
      <c r="AM22" s="349"/>
      <c r="AN22" s="347"/>
      <c r="AO22" s="350"/>
      <c r="AP22" s="357"/>
      <c r="AQ22" s="357"/>
      <c r="AR22" s="357"/>
      <c r="AS22" s="357"/>
      <c r="AT22" s="357"/>
      <c r="AU22" s="357"/>
      <c r="AV22" s="357"/>
      <c r="AW22" s="357"/>
    </row>
    <row r="23" spans="1:49" x14ac:dyDescent="0.3">
      <c r="B23" s="377">
        <f>Intro!$E$69</f>
        <v>0</v>
      </c>
      <c r="C23" s="377">
        <f t="shared" si="1"/>
        <v>0</v>
      </c>
      <c r="D23" s="377" t="str">
        <f t="shared" ref="D23:E24" si="5">D22</f>
        <v>2 - Importer</v>
      </c>
      <c r="E23" s="377">
        <f t="shared" si="5"/>
        <v>0</v>
      </c>
      <c r="F23" s="378"/>
      <c r="G23" s="378"/>
      <c r="H23" s="378"/>
      <c r="I23" s="377" t="s">
        <v>768</v>
      </c>
      <c r="J23" s="377" t="s">
        <v>656</v>
      </c>
      <c r="K23" s="377" t="s">
        <v>657</v>
      </c>
      <c r="L23" s="384" t="s">
        <v>626</v>
      </c>
      <c r="M23" s="385" t="str">
        <f t="shared" ref="M23:M24" si="6">$G$8</f>
        <v>-</v>
      </c>
      <c r="N23" s="377" t="s">
        <v>659</v>
      </c>
      <c r="O23" s="380" t="s">
        <v>654</v>
      </c>
      <c r="P23" s="386" t="str">
        <f>P17</f>
        <v>End users  |  Utilisateurs finals</v>
      </c>
      <c r="Q23" s="475" t="str">
        <f t="shared" si="3"/>
        <v>Stamped</v>
      </c>
      <c r="R23" s="369">
        <f>'Imp-Other-Autre'!G47</f>
        <v>0</v>
      </c>
      <c r="S23" s="370">
        <f>'Imp-Other-Autre'!H47</f>
        <v>0</v>
      </c>
      <c r="T23" s="370">
        <f>'Imp-Other-Autre'!I47</f>
        <v>0</v>
      </c>
      <c r="U23" s="370">
        <f>'Imp-Other-Autre'!J47</f>
        <v>0</v>
      </c>
      <c r="V23" s="370">
        <f>'Imp-Other-Autre'!K47</f>
        <v>0</v>
      </c>
      <c r="W23" s="370"/>
      <c r="X23" s="370">
        <f>'Imp-Other-Autre'!G48</f>
        <v>0</v>
      </c>
      <c r="Y23" s="370">
        <f>'Imp-Other-Autre'!H48</f>
        <v>0</v>
      </c>
      <c r="Z23" s="370">
        <f>'Imp-Other-Autre'!I48</f>
        <v>0</v>
      </c>
      <c r="AA23" s="370">
        <f>'Imp-Other-Autre'!J48</f>
        <v>0</v>
      </c>
      <c r="AB23" s="309">
        <f>'Imp-Other-Autre'!K48</f>
        <v>0</v>
      </c>
      <c r="AC23" s="351"/>
      <c r="AD23" s="351"/>
      <c r="AE23" s="351"/>
      <c r="AF23" s="351"/>
      <c r="AG23" s="351"/>
      <c r="AH23" s="351"/>
      <c r="AI23" s="351"/>
      <c r="AJ23" s="358"/>
      <c r="AK23" s="359"/>
      <c r="AL23" s="351"/>
      <c r="AM23" s="353"/>
      <c r="AN23" s="351"/>
      <c r="AO23" s="350"/>
      <c r="AP23" s="324"/>
      <c r="AQ23" s="324"/>
      <c r="AR23" s="324"/>
      <c r="AS23" s="324"/>
      <c r="AT23" s="324"/>
      <c r="AU23" s="324"/>
      <c r="AV23" s="324"/>
      <c r="AW23" s="324"/>
    </row>
    <row r="24" spans="1:49" x14ac:dyDescent="0.3">
      <c r="B24" s="377">
        <f>Intro!$E$69</f>
        <v>0</v>
      </c>
      <c r="C24" s="377">
        <f t="shared" si="1"/>
        <v>0</v>
      </c>
      <c r="D24" s="377" t="str">
        <f t="shared" si="5"/>
        <v>2 - Importer</v>
      </c>
      <c r="E24" s="377">
        <f>E23</f>
        <v>0</v>
      </c>
      <c r="F24" s="378"/>
      <c r="G24" s="378"/>
      <c r="H24" s="378"/>
      <c r="I24" s="377" t="s">
        <v>768</v>
      </c>
      <c r="J24" s="377" t="s">
        <v>656</v>
      </c>
      <c r="K24" s="377" t="s">
        <v>657</v>
      </c>
      <c r="L24" s="384" t="s">
        <v>626</v>
      </c>
      <c r="M24" s="385" t="str">
        <f t="shared" si="6"/>
        <v>-</v>
      </c>
      <c r="N24" s="377" t="s">
        <v>659</v>
      </c>
      <c r="O24" s="380" t="s">
        <v>654</v>
      </c>
      <c r="P24" s="386" t="str">
        <f>P18</f>
        <v>Others  |  Autres</v>
      </c>
      <c r="Q24" s="475" t="str">
        <f t="shared" si="3"/>
        <v>Stamped</v>
      </c>
      <c r="R24" s="369">
        <f>'Imp-Other-Autre'!G50</f>
        <v>0</v>
      </c>
      <c r="S24" s="370">
        <f>'Imp-Other-Autre'!H50</f>
        <v>0</v>
      </c>
      <c r="T24" s="370">
        <f>'Imp-Other-Autre'!I50</f>
        <v>0</v>
      </c>
      <c r="U24" s="370">
        <f>'Imp-Other-Autre'!J50</f>
        <v>0</v>
      </c>
      <c r="V24" s="370">
        <f>'Imp-Other-Autre'!K50</f>
        <v>0</v>
      </c>
      <c r="W24" s="370"/>
      <c r="X24" s="370">
        <f>'Imp-Other-Autre'!G51</f>
        <v>0</v>
      </c>
      <c r="Y24" s="370">
        <f>'Imp-Other-Autre'!H51</f>
        <v>0</v>
      </c>
      <c r="Z24" s="370">
        <f>'Imp-Other-Autre'!I51</f>
        <v>0</v>
      </c>
      <c r="AA24" s="370">
        <f>'Imp-Other-Autre'!J51</f>
        <v>0</v>
      </c>
      <c r="AB24" s="309">
        <f>'Imp-Other-Autre'!K51</f>
        <v>0</v>
      </c>
      <c r="AC24" s="351"/>
      <c r="AD24" s="351"/>
      <c r="AE24" s="351"/>
      <c r="AF24" s="351"/>
      <c r="AG24" s="351"/>
      <c r="AH24" s="351"/>
      <c r="AI24" s="351"/>
      <c r="AJ24" s="358"/>
      <c r="AK24" s="359"/>
      <c r="AL24" s="351"/>
      <c r="AM24" s="353"/>
      <c r="AN24" s="351"/>
      <c r="AO24" s="350"/>
      <c r="AP24" s="324"/>
      <c r="AQ24" s="324"/>
      <c r="AR24" s="324"/>
      <c r="AS24" s="324"/>
      <c r="AT24" s="324"/>
      <c r="AU24" s="324"/>
      <c r="AV24" s="324"/>
      <c r="AW24" s="324"/>
    </row>
    <row r="25" spans="1:49" x14ac:dyDescent="0.3">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row>
    <row r="26" spans="1:49" x14ac:dyDescent="0.3">
      <c r="A26" s="324"/>
      <c r="B26" s="854"/>
      <c r="C26" s="854"/>
      <c r="D26" s="324"/>
      <c r="E26" s="324"/>
      <c r="F26" s="324"/>
      <c r="G26" s="324"/>
      <c r="H26" s="324"/>
      <c r="I26" s="324"/>
      <c r="J26" s="324"/>
      <c r="K26" s="324"/>
      <c r="L26" s="324"/>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324"/>
      <c r="AL26" s="324"/>
      <c r="AM26" s="324"/>
    </row>
    <row r="27" spans="1:49" x14ac:dyDescent="0.3">
      <c r="A27" s="324"/>
      <c r="B27" s="854"/>
      <c r="C27" s="854"/>
      <c r="D27" s="324"/>
      <c r="E27" s="324"/>
      <c r="F27" s="324"/>
      <c r="G27" s="324"/>
      <c r="H27" s="324"/>
      <c r="I27" s="324"/>
      <c r="J27" s="324"/>
      <c r="K27" s="324"/>
      <c r="L27" s="324"/>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4"/>
      <c r="AL27" s="324"/>
      <c r="AM27" s="324"/>
    </row>
    <row r="28" spans="1:49" ht="46.5" customHeight="1" x14ac:dyDescent="0.3">
      <c r="A28" s="324"/>
      <c r="B28" s="448"/>
      <c r="C28" s="448"/>
      <c r="D28" s="448"/>
      <c r="E28" s="448"/>
      <c r="F28" s="453"/>
      <c r="G28" s="453"/>
      <c r="H28" s="453"/>
      <c r="I28" s="448"/>
      <c r="J28" s="448"/>
      <c r="K28" s="454"/>
      <c r="L28" s="448"/>
      <c r="M28" s="448"/>
      <c r="N28" s="448"/>
      <c r="O28" s="448"/>
      <c r="P28" s="448"/>
      <c r="Q28" s="448"/>
      <c r="R28" s="455"/>
      <c r="S28" s="455"/>
      <c r="T28" s="455"/>
      <c r="U28" s="455"/>
      <c r="V28" s="455"/>
      <c r="W28" s="455"/>
      <c r="X28" s="455"/>
      <c r="Y28" s="455"/>
      <c r="Z28" s="455"/>
      <c r="AA28" s="455"/>
      <c r="AB28" s="455"/>
      <c r="AC28" s="455"/>
      <c r="AD28" s="455"/>
      <c r="AE28" s="455"/>
      <c r="AF28" s="455"/>
      <c r="AG28" s="455"/>
      <c r="AH28" s="324"/>
      <c r="AI28" s="324"/>
      <c r="AJ28" s="324"/>
      <c r="AK28" s="324"/>
      <c r="AL28" s="324"/>
      <c r="AM28" s="324"/>
    </row>
    <row r="29" spans="1:49" s="302" customFormat="1" x14ac:dyDescent="0.3">
      <c r="A29" s="357"/>
      <c r="B29" s="387"/>
      <c r="C29" s="387"/>
      <c r="D29" s="387"/>
      <c r="E29" s="387"/>
      <c r="F29" s="388"/>
      <c r="G29" s="388"/>
      <c r="H29" s="388"/>
      <c r="I29" s="387"/>
      <c r="J29" s="387"/>
      <c r="K29" s="387"/>
      <c r="L29" s="387"/>
      <c r="M29" s="387"/>
      <c r="N29" s="387"/>
      <c r="O29" s="387"/>
      <c r="P29" s="387"/>
      <c r="Q29" s="387"/>
      <c r="R29" s="389"/>
      <c r="S29" s="389"/>
      <c r="T29" s="389"/>
      <c r="U29" s="389"/>
      <c r="V29" s="389"/>
      <c r="W29" s="389"/>
      <c r="X29" s="389"/>
      <c r="Y29" s="389"/>
      <c r="Z29" s="389"/>
      <c r="AA29" s="389"/>
      <c r="AB29" s="389"/>
      <c r="AC29" s="389"/>
      <c r="AD29" s="389"/>
      <c r="AE29" s="389"/>
      <c r="AF29" s="389"/>
      <c r="AG29" s="389"/>
      <c r="AH29" s="357"/>
      <c r="AI29" s="357"/>
      <c r="AJ29" s="357"/>
      <c r="AK29" s="357"/>
      <c r="AL29" s="357"/>
      <c r="AM29" s="357"/>
    </row>
    <row r="30" spans="1:49" x14ac:dyDescent="0.3">
      <c r="A30" s="324"/>
      <c r="B30" s="387"/>
      <c r="C30" s="387"/>
      <c r="D30" s="390"/>
      <c r="E30" s="387"/>
      <c r="F30" s="391"/>
      <c r="G30" s="391"/>
      <c r="H30" s="391"/>
      <c r="I30" s="390"/>
      <c r="J30" s="390"/>
      <c r="K30" s="390"/>
      <c r="L30" s="390"/>
      <c r="M30" s="390"/>
      <c r="N30" s="390"/>
      <c r="O30" s="390"/>
      <c r="P30" s="390"/>
      <c r="Q30" s="390"/>
      <c r="R30" s="392"/>
      <c r="S30" s="392"/>
      <c r="T30" s="392"/>
      <c r="U30" s="392"/>
      <c r="V30" s="392"/>
      <c r="W30" s="392"/>
      <c r="X30" s="392"/>
      <c r="Y30" s="392"/>
      <c r="Z30" s="392"/>
      <c r="AA30" s="392"/>
      <c r="AB30" s="392"/>
      <c r="AC30" s="392"/>
      <c r="AD30" s="392"/>
      <c r="AE30" s="392"/>
      <c r="AF30" s="392"/>
      <c r="AG30" s="392"/>
      <c r="AH30" s="324"/>
      <c r="AI30" s="324"/>
      <c r="AJ30" s="324"/>
      <c r="AK30" s="324"/>
      <c r="AL30" s="324"/>
      <c r="AM30" s="324"/>
    </row>
    <row r="31" spans="1:49" x14ac:dyDescent="0.3">
      <c r="A31" s="324"/>
      <c r="B31" s="387"/>
      <c r="C31" s="387"/>
      <c r="D31" s="390"/>
      <c r="E31" s="387"/>
      <c r="F31" s="391"/>
      <c r="G31" s="391"/>
      <c r="H31" s="391"/>
      <c r="I31" s="390"/>
      <c r="J31" s="390"/>
      <c r="K31" s="390"/>
      <c r="L31" s="390"/>
      <c r="M31" s="390"/>
      <c r="N31" s="390"/>
      <c r="O31" s="390"/>
      <c r="P31" s="390"/>
      <c r="Q31" s="390"/>
      <c r="R31" s="392"/>
      <c r="S31" s="392"/>
      <c r="T31" s="392"/>
      <c r="U31" s="392"/>
      <c r="V31" s="392"/>
      <c r="W31" s="392"/>
      <c r="X31" s="392"/>
      <c r="Y31" s="392"/>
      <c r="Z31" s="392"/>
      <c r="AA31" s="392"/>
      <c r="AB31" s="392"/>
      <c r="AC31" s="392"/>
      <c r="AD31" s="392"/>
      <c r="AE31" s="392"/>
      <c r="AF31" s="392"/>
      <c r="AG31" s="392"/>
      <c r="AH31" s="324"/>
      <c r="AI31" s="324"/>
      <c r="AJ31" s="324"/>
      <c r="AK31" s="324"/>
      <c r="AL31" s="324"/>
      <c r="AM31" s="324"/>
    </row>
    <row r="32" spans="1:49" x14ac:dyDescent="0.3">
      <c r="A32" s="324"/>
      <c r="B32" s="387"/>
      <c r="C32" s="387"/>
      <c r="D32" s="390"/>
      <c r="E32" s="387"/>
      <c r="F32" s="391"/>
      <c r="G32" s="391"/>
      <c r="H32" s="391"/>
      <c r="I32" s="390"/>
      <c r="J32" s="390"/>
      <c r="K32" s="390"/>
      <c r="L32" s="390"/>
      <c r="M32" s="390"/>
      <c r="N32" s="390"/>
      <c r="O32" s="390"/>
      <c r="P32" s="390"/>
      <c r="Q32" s="390"/>
      <c r="R32" s="392"/>
      <c r="S32" s="392"/>
      <c r="T32" s="392"/>
      <c r="U32" s="392"/>
      <c r="V32" s="392"/>
      <c r="W32" s="392"/>
      <c r="X32" s="392"/>
      <c r="Y32" s="392"/>
      <c r="Z32" s="392"/>
      <c r="AA32" s="392"/>
      <c r="AB32" s="392"/>
      <c r="AC32" s="392"/>
      <c r="AD32" s="392"/>
      <c r="AE32" s="392"/>
      <c r="AF32" s="392"/>
      <c r="AG32" s="392"/>
      <c r="AH32" s="324"/>
      <c r="AI32" s="324"/>
      <c r="AJ32" s="324"/>
      <c r="AK32" s="324"/>
      <c r="AL32" s="324"/>
      <c r="AM32" s="324"/>
    </row>
    <row r="33" spans="1:39" x14ac:dyDescent="0.3">
      <c r="A33" s="324"/>
      <c r="B33" s="387"/>
      <c r="C33" s="387"/>
      <c r="D33" s="390"/>
      <c r="E33" s="387"/>
      <c r="F33" s="391"/>
      <c r="G33" s="391"/>
      <c r="H33" s="391"/>
      <c r="I33" s="390"/>
      <c r="J33" s="390"/>
      <c r="K33" s="390"/>
      <c r="L33" s="390"/>
      <c r="M33" s="390"/>
      <c r="N33" s="390"/>
      <c r="O33" s="390"/>
      <c r="P33" s="390"/>
      <c r="Q33" s="390"/>
      <c r="R33" s="392"/>
      <c r="S33" s="392"/>
      <c r="T33" s="392"/>
      <c r="U33" s="392"/>
      <c r="V33" s="392"/>
      <c r="W33" s="392"/>
      <c r="X33" s="392"/>
      <c r="Y33" s="392"/>
      <c r="Z33" s="392"/>
      <c r="AA33" s="392"/>
      <c r="AB33" s="392"/>
      <c r="AC33" s="392"/>
      <c r="AD33" s="392"/>
      <c r="AE33" s="392"/>
      <c r="AF33" s="392"/>
      <c r="AG33" s="392"/>
      <c r="AH33" s="324"/>
      <c r="AI33" s="324"/>
      <c r="AJ33" s="324"/>
      <c r="AK33" s="324"/>
      <c r="AL33" s="324"/>
      <c r="AM33" s="324"/>
    </row>
    <row r="34" spans="1:39" s="302" customFormat="1" x14ac:dyDescent="0.3">
      <c r="A34" s="357"/>
      <c r="B34" s="387"/>
      <c r="C34" s="387"/>
      <c r="D34" s="387"/>
      <c r="E34" s="387"/>
      <c r="F34" s="388"/>
      <c r="G34" s="388"/>
      <c r="H34" s="388"/>
      <c r="I34" s="387"/>
      <c r="J34" s="387"/>
      <c r="K34" s="387"/>
      <c r="L34" s="387"/>
      <c r="M34" s="387"/>
      <c r="N34" s="387"/>
      <c r="O34" s="387"/>
      <c r="P34" s="387"/>
      <c r="Q34" s="387"/>
      <c r="R34" s="389"/>
      <c r="S34" s="389"/>
      <c r="T34" s="389"/>
      <c r="U34" s="389"/>
      <c r="V34" s="389"/>
      <c r="W34" s="389"/>
      <c r="X34" s="389"/>
      <c r="Y34" s="389"/>
      <c r="Z34" s="389"/>
      <c r="AA34" s="389"/>
      <c r="AB34" s="389"/>
      <c r="AC34" s="389"/>
      <c r="AD34" s="389"/>
      <c r="AE34" s="389"/>
      <c r="AF34" s="389"/>
      <c r="AG34" s="389"/>
      <c r="AH34" s="357"/>
      <c r="AI34" s="357"/>
      <c r="AJ34" s="357"/>
      <c r="AK34" s="357"/>
      <c r="AL34" s="357"/>
      <c r="AM34" s="357"/>
    </row>
    <row r="35" spans="1:39" x14ac:dyDescent="0.3">
      <c r="A35" s="324"/>
      <c r="B35" s="387"/>
      <c r="C35" s="387"/>
      <c r="D35" s="390"/>
      <c r="E35" s="387"/>
      <c r="F35" s="391"/>
      <c r="G35" s="391"/>
      <c r="H35" s="391"/>
      <c r="I35" s="390"/>
      <c r="J35" s="390"/>
      <c r="K35" s="390"/>
      <c r="L35" s="390"/>
      <c r="M35" s="390"/>
      <c r="N35" s="390"/>
      <c r="O35" s="390"/>
      <c r="P35" s="390"/>
      <c r="Q35" s="390"/>
      <c r="R35" s="392"/>
      <c r="S35" s="392"/>
      <c r="T35" s="392"/>
      <c r="U35" s="392"/>
      <c r="V35" s="392"/>
      <c r="W35" s="392"/>
      <c r="X35" s="392"/>
      <c r="Y35" s="392"/>
      <c r="Z35" s="392"/>
      <c r="AA35" s="392"/>
      <c r="AB35" s="392"/>
      <c r="AC35" s="392"/>
      <c r="AD35" s="392"/>
      <c r="AE35" s="392"/>
      <c r="AF35" s="392"/>
      <c r="AG35" s="392"/>
      <c r="AH35" s="324"/>
      <c r="AI35" s="324"/>
      <c r="AJ35" s="324"/>
      <c r="AK35" s="324"/>
      <c r="AL35" s="324"/>
      <c r="AM35" s="324"/>
    </row>
    <row r="36" spans="1:39" x14ac:dyDescent="0.3">
      <c r="A36" s="324"/>
      <c r="B36" s="387"/>
      <c r="C36" s="387"/>
      <c r="D36" s="390"/>
      <c r="E36" s="387"/>
      <c r="F36" s="391"/>
      <c r="G36" s="391"/>
      <c r="H36" s="391"/>
      <c r="I36" s="390"/>
      <c r="J36" s="390"/>
      <c r="K36" s="390"/>
      <c r="L36" s="390"/>
      <c r="M36" s="390"/>
      <c r="N36" s="390"/>
      <c r="O36" s="390"/>
      <c r="P36" s="390"/>
      <c r="Q36" s="390"/>
      <c r="R36" s="392"/>
      <c r="S36" s="392"/>
      <c r="T36" s="392"/>
      <c r="U36" s="392"/>
      <c r="V36" s="392"/>
      <c r="W36" s="392"/>
      <c r="X36" s="392"/>
      <c r="Y36" s="392"/>
      <c r="Z36" s="392"/>
      <c r="AA36" s="392"/>
      <c r="AB36" s="392"/>
      <c r="AC36" s="392"/>
      <c r="AD36" s="392"/>
      <c r="AE36" s="392"/>
      <c r="AF36" s="392"/>
      <c r="AG36" s="392"/>
      <c r="AH36" s="324"/>
      <c r="AI36" s="324"/>
      <c r="AJ36" s="324"/>
      <c r="AK36" s="324"/>
      <c r="AL36" s="324"/>
      <c r="AM36" s="324"/>
    </row>
    <row r="37" spans="1:39" x14ac:dyDescent="0.3">
      <c r="A37" s="324"/>
      <c r="B37" s="387"/>
      <c r="C37" s="387"/>
      <c r="D37" s="390"/>
      <c r="E37" s="387"/>
      <c r="F37" s="391"/>
      <c r="G37" s="391"/>
      <c r="H37" s="391"/>
      <c r="I37" s="390"/>
      <c r="J37" s="390"/>
      <c r="K37" s="390"/>
      <c r="L37" s="390"/>
      <c r="M37" s="390"/>
      <c r="N37" s="390"/>
      <c r="O37" s="390"/>
      <c r="P37" s="390"/>
      <c r="Q37" s="390"/>
      <c r="R37" s="392"/>
      <c r="S37" s="392"/>
      <c r="T37" s="392"/>
      <c r="U37" s="392"/>
      <c r="V37" s="392"/>
      <c r="W37" s="392"/>
      <c r="X37" s="392"/>
      <c r="Y37" s="392"/>
      <c r="Z37" s="392"/>
      <c r="AA37" s="392"/>
      <c r="AB37" s="392"/>
      <c r="AC37" s="392"/>
      <c r="AD37" s="392"/>
      <c r="AE37" s="392"/>
      <c r="AF37" s="392"/>
      <c r="AG37" s="392"/>
      <c r="AH37" s="324"/>
      <c r="AI37" s="324"/>
      <c r="AJ37" s="324"/>
      <c r="AK37" s="324"/>
      <c r="AL37" s="324"/>
      <c r="AM37" s="324"/>
    </row>
    <row r="38" spans="1:39" x14ac:dyDescent="0.3">
      <c r="A38" s="324"/>
      <c r="B38" s="387"/>
      <c r="C38" s="387"/>
      <c r="D38" s="390"/>
      <c r="E38" s="387"/>
      <c r="F38" s="391"/>
      <c r="G38" s="391"/>
      <c r="H38" s="391"/>
      <c r="I38" s="390"/>
      <c r="J38" s="390"/>
      <c r="K38" s="390"/>
      <c r="L38" s="390"/>
      <c r="M38" s="390"/>
      <c r="N38" s="390"/>
      <c r="O38" s="390"/>
      <c r="P38" s="390"/>
      <c r="Q38" s="390"/>
      <c r="R38" s="392"/>
      <c r="S38" s="392"/>
      <c r="T38" s="392"/>
      <c r="U38" s="392"/>
      <c r="V38" s="392"/>
      <c r="W38" s="392"/>
      <c r="X38" s="392"/>
      <c r="Y38" s="392"/>
      <c r="Z38" s="392"/>
      <c r="AA38" s="392"/>
      <c r="AB38" s="392"/>
      <c r="AC38" s="392"/>
      <c r="AD38" s="392"/>
      <c r="AE38" s="392"/>
      <c r="AF38" s="392"/>
      <c r="AG38" s="392"/>
      <c r="AH38" s="324"/>
      <c r="AI38" s="324"/>
      <c r="AJ38" s="324"/>
      <c r="AK38" s="324"/>
      <c r="AL38" s="324"/>
      <c r="AM38" s="324"/>
    </row>
    <row r="39" spans="1:39" s="302" customFormat="1" x14ac:dyDescent="0.3">
      <c r="A39" s="357"/>
      <c r="B39" s="387"/>
      <c r="C39" s="387"/>
      <c r="D39" s="387"/>
      <c r="E39" s="387"/>
      <c r="F39" s="388"/>
      <c r="G39" s="388"/>
      <c r="H39" s="388"/>
      <c r="I39" s="387"/>
      <c r="J39" s="387"/>
      <c r="K39" s="387"/>
      <c r="L39" s="387"/>
      <c r="M39" s="387"/>
      <c r="N39" s="387"/>
      <c r="O39" s="387"/>
      <c r="P39" s="387"/>
      <c r="Q39" s="387"/>
      <c r="R39" s="389"/>
      <c r="S39" s="389"/>
      <c r="T39" s="389"/>
      <c r="U39" s="389"/>
      <c r="V39" s="389"/>
      <c r="W39" s="389"/>
      <c r="X39" s="389"/>
      <c r="Y39" s="389"/>
      <c r="Z39" s="389"/>
      <c r="AA39" s="389"/>
      <c r="AB39" s="389"/>
      <c r="AC39" s="389"/>
      <c r="AD39" s="389"/>
      <c r="AE39" s="389"/>
      <c r="AF39" s="389"/>
      <c r="AG39" s="389"/>
      <c r="AH39" s="357"/>
      <c r="AI39" s="357"/>
      <c r="AJ39" s="357"/>
      <c r="AK39" s="357"/>
      <c r="AL39" s="357"/>
      <c r="AM39" s="357"/>
    </row>
    <row r="40" spans="1:39" x14ac:dyDescent="0.3">
      <c r="A40" s="324"/>
      <c r="B40" s="387"/>
      <c r="C40" s="387"/>
      <c r="D40" s="390"/>
      <c r="E40" s="387"/>
      <c r="F40" s="391"/>
      <c r="G40" s="391"/>
      <c r="H40" s="391"/>
      <c r="I40" s="390"/>
      <c r="J40" s="390"/>
      <c r="K40" s="390"/>
      <c r="L40" s="390"/>
      <c r="M40" s="390"/>
      <c r="N40" s="390"/>
      <c r="O40" s="390"/>
      <c r="P40" s="390"/>
      <c r="Q40" s="390"/>
      <c r="R40" s="392"/>
      <c r="S40" s="392"/>
      <c r="T40" s="392"/>
      <c r="U40" s="392"/>
      <c r="V40" s="392"/>
      <c r="W40" s="392"/>
      <c r="X40" s="392"/>
      <c r="Y40" s="392"/>
      <c r="Z40" s="392"/>
      <c r="AA40" s="392"/>
      <c r="AB40" s="392"/>
      <c r="AC40" s="392"/>
      <c r="AD40" s="392"/>
      <c r="AE40" s="392"/>
      <c r="AF40" s="392"/>
      <c r="AG40" s="392"/>
      <c r="AH40" s="324"/>
      <c r="AI40" s="324"/>
      <c r="AJ40" s="324"/>
      <c r="AK40" s="324"/>
      <c r="AL40" s="324"/>
      <c r="AM40" s="324"/>
    </row>
    <row r="41" spans="1:39" x14ac:dyDescent="0.3">
      <c r="A41" s="324"/>
      <c r="B41" s="387"/>
      <c r="C41" s="387"/>
      <c r="D41" s="390"/>
      <c r="E41" s="387"/>
      <c r="F41" s="391"/>
      <c r="G41" s="391"/>
      <c r="H41" s="391"/>
      <c r="I41" s="390"/>
      <c r="J41" s="390"/>
      <c r="K41" s="390"/>
      <c r="L41" s="390"/>
      <c r="M41" s="390"/>
      <c r="N41" s="390"/>
      <c r="O41" s="390"/>
      <c r="P41" s="390"/>
      <c r="Q41" s="390"/>
      <c r="R41" s="392"/>
      <c r="S41" s="392"/>
      <c r="T41" s="392"/>
      <c r="U41" s="392"/>
      <c r="V41" s="392"/>
      <c r="W41" s="392"/>
      <c r="X41" s="392"/>
      <c r="Y41" s="392"/>
      <c r="Z41" s="392"/>
      <c r="AA41" s="392"/>
      <c r="AB41" s="392"/>
      <c r="AC41" s="392"/>
      <c r="AD41" s="392"/>
      <c r="AE41" s="392"/>
      <c r="AF41" s="392"/>
      <c r="AG41" s="392"/>
      <c r="AH41" s="324"/>
      <c r="AI41" s="324"/>
      <c r="AJ41" s="324"/>
      <c r="AK41" s="324"/>
      <c r="AL41" s="324"/>
      <c r="AM41" s="324"/>
    </row>
    <row r="42" spans="1:39" x14ac:dyDescent="0.3">
      <c r="A42" s="324"/>
      <c r="B42" s="387"/>
      <c r="C42" s="387"/>
      <c r="D42" s="390"/>
      <c r="E42" s="387"/>
      <c r="F42" s="391"/>
      <c r="G42" s="391"/>
      <c r="H42" s="391"/>
      <c r="I42" s="390"/>
      <c r="J42" s="390"/>
      <c r="K42" s="390"/>
      <c r="L42" s="390"/>
      <c r="M42" s="390"/>
      <c r="N42" s="390"/>
      <c r="O42" s="390"/>
      <c r="P42" s="390"/>
      <c r="Q42" s="390"/>
      <c r="R42" s="392"/>
      <c r="S42" s="392"/>
      <c r="T42" s="392"/>
      <c r="U42" s="392"/>
      <c r="V42" s="392"/>
      <c r="W42" s="392"/>
      <c r="X42" s="392"/>
      <c r="Y42" s="392"/>
      <c r="Z42" s="392"/>
      <c r="AA42" s="392"/>
      <c r="AB42" s="392"/>
      <c r="AC42" s="392"/>
      <c r="AD42" s="392"/>
      <c r="AE42" s="392"/>
      <c r="AF42" s="392"/>
      <c r="AG42" s="392"/>
      <c r="AH42" s="324"/>
      <c r="AI42" s="324"/>
      <c r="AJ42" s="324"/>
      <c r="AK42" s="324"/>
      <c r="AL42" s="324"/>
      <c r="AM42" s="324"/>
    </row>
    <row r="43" spans="1:39" x14ac:dyDescent="0.3">
      <c r="A43" s="324"/>
      <c r="B43" s="387"/>
      <c r="C43" s="387"/>
      <c r="D43" s="390"/>
      <c r="E43" s="387"/>
      <c r="F43" s="391"/>
      <c r="G43" s="391"/>
      <c r="H43" s="391"/>
      <c r="I43" s="390"/>
      <c r="J43" s="390"/>
      <c r="K43" s="390"/>
      <c r="L43" s="390"/>
      <c r="M43" s="390"/>
      <c r="N43" s="390"/>
      <c r="O43" s="390"/>
      <c r="P43" s="390"/>
      <c r="Q43" s="390"/>
      <c r="R43" s="392"/>
      <c r="S43" s="392"/>
      <c r="T43" s="392"/>
      <c r="U43" s="392"/>
      <c r="V43" s="392"/>
      <c r="W43" s="392"/>
      <c r="X43" s="392"/>
      <c r="Y43" s="392"/>
      <c r="Z43" s="392"/>
      <c r="AA43" s="392"/>
      <c r="AB43" s="392"/>
      <c r="AC43" s="392"/>
      <c r="AD43" s="392"/>
      <c r="AE43" s="392"/>
      <c r="AF43" s="392"/>
      <c r="AG43" s="392"/>
      <c r="AH43" s="324"/>
      <c r="AI43" s="324"/>
      <c r="AJ43" s="324"/>
      <c r="AK43" s="324"/>
      <c r="AL43" s="324"/>
      <c r="AM43" s="324"/>
    </row>
    <row r="44" spans="1:39" s="302" customFormat="1" x14ac:dyDescent="0.3">
      <c r="A44" s="357"/>
      <c r="B44" s="387"/>
      <c r="C44" s="387"/>
      <c r="D44" s="387"/>
      <c r="E44" s="387"/>
      <c r="F44" s="388"/>
      <c r="G44" s="388"/>
      <c r="H44" s="388"/>
      <c r="I44" s="387"/>
      <c r="J44" s="387"/>
      <c r="K44" s="387"/>
      <c r="L44" s="387"/>
      <c r="M44" s="387"/>
      <c r="N44" s="387"/>
      <c r="O44" s="387"/>
      <c r="P44" s="387"/>
      <c r="Q44" s="387"/>
      <c r="R44" s="389"/>
      <c r="S44" s="389"/>
      <c r="T44" s="389"/>
      <c r="U44" s="389"/>
      <c r="V44" s="389"/>
      <c r="W44" s="389"/>
      <c r="X44" s="389"/>
      <c r="Y44" s="389"/>
      <c r="Z44" s="389"/>
      <c r="AA44" s="389"/>
      <c r="AB44" s="389"/>
      <c r="AC44" s="389"/>
      <c r="AD44" s="389"/>
      <c r="AE44" s="389"/>
      <c r="AF44" s="389"/>
      <c r="AG44" s="389"/>
      <c r="AH44" s="357"/>
      <c r="AI44" s="357"/>
      <c r="AJ44" s="357"/>
      <c r="AK44" s="357"/>
      <c r="AL44" s="357"/>
      <c r="AM44" s="357"/>
    </row>
    <row r="45" spans="1:39" x14ac:dyDescent="0.3">
      <c r="A45" s="324"/>
      <c r="B45" s="387"/>
      <c r="C45" s="387"/>
      <c r="D45" s="390"/>
      <c r="E45" s="387"/>
      <c r="F45" s="391"/>
      <c r="G45" s="391"/>
      <c r="H45" s="391"/>
      <c r="I45" s="390"/>
      <c r="J45" s="390"/>
      <c r="K45" s="390"/>
      <c r="L45" s="390"/>
      <c r="M45" s="390"/>
      <c r="N45" s="390"/>
      <c r="O45" s="390"/>
      <c r="P45" s="390"/>
      <c r="Q45" s="390"/>
      <c r="R45" s="392"/>
      <c r="S45" s="392"/>
      <c r="T45" s="392"/>
      <c r="U45" s="392"/>
      <c r="V45" s="392"/>
      <c r="W45" s="392"/>
      <c r="X45" s="392"/>
      <c r="Y45" s="392"/>
      <c r="Z45" s="392"/>
      <c r="AA45" s="392"/>
      <c r="AB45" s="392"/>
      <c r="AC45" s="392"/>
      <c r="AD45" s="392"/>
      <c r="AE45" s="392"/>
      <c r="AF45" s="392"/>
      <c r="AG45" s="392"/>
      <c r="AH45" s="324"/>
      <c r="AI45" s="324"/>
      <c r="AJ45" s="324"/>
      <c r="AK45" s="324"/>
      <c r="AL45" s="324"/>
      <c r="AM45" s="324"/>
    </row>
    <row r="46" spans="1:39" x14ac:dyDescent="0.3">
      <c r="A46" s="324"/>
      <c r="B46" s="387"/>
      <c r="C46" s="387"/>
      <c r="D46" s="390"/>
      <c r="E46" s="387"/>
      <c r="F46" s="391"/>
      <c r="G46" s="391"/>
      <c r="H46" s="391"/>
      <c r="I46" s="390"/>
      <c r="J46" s="390"/>
      <c r="K46" s="390"/>
      <c r="L46" s="390"/>
      <c r="M46" s="390"/>
      <c r="N46" s="390"/>
      <c r="O46" s="390"/>
      <c r="P46" s="390"/>
      <c r="Q46" s="390"/>
      <c r="R46" s="392"/>
      <c r="S46" s="392"/>
      <c r="T46" s="392"/>
      <c r="U46" s="392"/>
      <c r="V46" s="392"/>
      <c r="W46" s="392"/>
      <c r="X46" s="392"/>
      <c r="Y46" s="392"/>
      <c r="Z46" s="392"/>
      <c r="AA46" s="392"/>
      <c r="AB46" s="392"/>
      <c r="AC46" s="392"/>
      <c r="AD46" s="392"/>
      <c r="AE46" s="392"/>
      <c r="AF46" s="392"/>
      <c r="AG46" s="392"/>
      <c r="AH46" s="324"/>
      <c r="AI46" s="324"/>
      <c r="AJ46" s="324"/>
      <c r="AK46" s="324"/>
      <c r="AL46" s="324"/>
      <c r="AM46" s="324"/>
    </row>
    <row r="47" spans="1:39" x14ac:dyDescent="0.3">
      <c r="A47" s="324"/>
      <c r="B47" s="387"/>
      <c r="C47" s="387"/>
      <c r="D47" s="390"/>
      <c r="E47" s="387"/>
      <c r="F47" s="391"/>
      <c r="G47" s="391"/>
      <c r="H47" s="391"/>
      <c r="I47" s="390"/>
      <c r="J47" s="390"/>
      <c r="K47" s="390"/>
      <c r="L47" s="390"/>
      <c r="M47" s="390"/>
      <c r="N47" s="390"/>
      <c r="O47" s="390"/>
      <c r="P47" s="390"/>
      <c r="Q47" s="390"/>
      <c r="R47" s="392"/>
      <c r="S47" s="392"/>
      <c r="T47" s="392"/>
      <c r="U47" s="392"/>
      <c r="V47" s="392"/>
      <c r="W47" s="392"/>
      <c r="X47" s="392"/>
      <c r="Y47" s="392"/>
      <c r="Z47" s="392"/>
      <c r="AA47" s="392"/>
      <c r="AB47" s="392"/>
      <c r="AC47" s="392"/>
      <c r="AD47" s="392"/>
      <c r="AE47" s="392"/>
      <c r="AF47" s="392"/>
      <c r="AG47" s="392"/>
      <c r="AH47" s="324"/>
      <c r="AI47" s="324"/>
      <c r="AJ47" s="324"/>
      <c r="AK47" s="324"/>
      <c r="AL47" s="324"/>
      <c r="AM47" s="324"/>
    </row>
    <row r="48" spans="1:39" x14ac:dyDescent="0.3">
      <c r="A48" s="324"/>
      <c r="B48" s="387"/>
      <c r="C48" s="387"/>
      <c r="D48" s="390"/>
      <c r="E48" s="387"/>
      <c r="F48" s="391"/>
      <c r="G48" s="391"/>
      <c r="H48" s="391"/>
      <c r="I48" s="390"/>
      <c r="J48" s="390"/>
      <c r="K48" s="390"/>
      <c r="L48" s="390"/>
      <c r="M48" s="390"/>
      <c r="N48" s="390"/>
      <c r="O48" s="390"/>
      <c r="P48" s="390"/>
      <c r="Q48" s="390"/>
      <c r="R48" s="392"/>
      <c r="S48" s="392"/>
      <c r="T48" s="392"/>
      <c r="U48" s="392"/>
      <c r="V48" s="392"/>
      <c r="W48" s="392"/>
      <c r="X48" s="392"/>
      <c r="Y48" s="392"/>
      <c r="Z48" s="392"/>
      <c r="AA48" s="392"/>
      <c r="AB48" s="392"/>
      <c r="AC48" s="392"/>
      <c r="AD48" s="392"/>
      <c r="AE48" s="392"/>
      <c r="AF48" s="392"/>
      <c r="AG48" s="392"/>
      <c r="AH48" s="324"/>
      <c r="AI48" s="324"/>
      <c r="AJ48" s="324"/>
      <c r="AK48" s="324"/>
      <c r="AL48" s="324"/>
      <c r="AM48" s="324"/>
    </row>
    <row r="49" spans="1:39" s="302" customFormat="1" x14ac:dyDescent="0.3">
      <c r="A49" s="357"/>
      <c r="B49" s="387"/>
      <c r="C49" s="387"/>
      <c r="D49" s="387"/>
      <c r="E49" s="387"/>
      <c r="F49" s="388"/>
      <c r="G49" s="388"/>
      <c r="H49" s="388"/>
      <c r="I49" s="387"/>
      <c r="J49" s="387"/>
      <c r="K49" s="387"/>
      <c r="L49" s="387"/>
      <c r="M49" s="387"/>
      <c r="N49" s="387"/>
      <c r="O49" s="387"/>
      <c r="P49" s="387"/>
      <c r="Q49" s="387"/>
      <c r="R49" s="389"/>
      <c r="S49" s="389"/>
      <c r="T49" s="389"/>
      <c r="U49" s="389"/>
      <c r="V49" s="389"/>
      <c r="W49" s="389"/>
      <c r="X49" s="389"/>
      <c r="Y49" s="389"/>
      <c r="Z49" s="389"/>
      <c r="AA49" s="389"/>
      <c r="AB49" s="389"/>
      <c r="AC49" s="389"/>
      <c r="AD49" s="389"/>
      <c r="AE49" s="389"/>
      <c r="AF49" s="389"/>
      <c r="AG49" s="389"/>
      <c r="AH49" s="357"/>
      <c r="AI49" s="357"/>
      <c r="AJ49" s="357"/>
      <c r="AK49" s="357"/>
      <c r="AL49" s="357"/>
      <c r="AM49" s="357"/>
    </row>
    <row r="50" spans="1:39" x14ac:dyDescent="0.3">
      <c r="A50" s="324"/>
      <c r="B50" s="387"/>
      <c r="C50" s="387"/>
      <c r="D50" s="390"/>
      <c r="E50" s="387"/>
      <c r="F50" s="391"/>
      <c r="G50" s="391"/>
      <c r="H50" s="391"/>
      <c r="I50" s="390"/>
      <c r="J50" s="390"/>
      <c r="K50" s="390"/>
      <c r="L50" s="390"/>
      <c r="M50" s="390"/>
      <c r="N50" s="390"/>
      <c r="O50" s="390"/>
      <c r="P50" s="390"/>
      <c r="Q50" s="390"/>
      <c r="R50" s="392"/>
      <c r="S50" s="392"/>
      <c r="T50" s="392"/>
      <c r="U50" s="392"/>
      <c r="V50" s="392"/>
      <c r="W50" s="392"/>
      <c r="X50" s="392"/>
      <c r="Y50" s="392"/>
      <c r="Z50" s="392"/>
      <c r="AA50" s="392"/>
      <c r="AB50" s="392"/>
      <c r="AC50" s="392"/>
      <c r="AD50" s="392"/>
      <c r="AE50" s="392"/>
      <c r="AF50" s="392"/>
      <c r="AG50" s="392"/>
      <c r="AH50" s="324"/>
      <c r="AI50" s="324"/>
      <c r="AJ50" s="324"/>
      <c r="AK50" s="324"/>
      <c r="AL50" s="324"/>
      <c r="AM50" s="324"/>
    </row>
    <row r="51" spans="1:39" x14ac:dyDescent="0.3">
      <c r="A51" s="324"/>
      <c r="B51" s="387"/>
      <c r="C51" s="387"/>
      <c r="D51" s="390"/>
      <c r="E51" s="387"/>
      <c r="F51" s="391"/>
      <c r="G51" s="391"/>
      <c r="H51" s="391"/>
      <c r="I51" s="390"/>
      <c r="J51" s="390"/>
      <c r="K51" s="390"/>
      <c r="L51" s="390"/>
      <c r="M51" s="390"/>
      <c r="N51" s="390"/>
      <c r="O51" s="390"/>
      <c r="P51" s="390"/>
      <c r="Q51" s="390"/>
      <c r="R51" s="392"/>
      <c r="S51" s="392"/>
      <c r="T51" s="392"/>
      <c r="U51" s="392"/>
      <c r="V51" s="392"/>
      <c r="W51" s="392"/>
      <c r="X51" s="392"/>
      <c r="Y51" s="392"/>
      <c r="Z51" s="392"/>
      <c r="AA51" s="392"/>
      <c r="AB51" s="392"/>
      <c r="AC51" s="392"/>
      <c r="AD51" s="392"/>
      <c r="AE51" s="392"/>
      <c r="AF51" s="392"/>
      <c r="AG51" s="392"/>
      <c r="AH51" s="324"/>
      <c r="AI51" s="324"/>
      <c r="AJ51" s="324"/>
      <c r="AK51" s="324"/>
      <c r="AL51" s="324"/>
      <c r="AM51" s="324"/>
    </row>
    <row r="52" spans="1:39" x14ac:dyDescent="0.3">
      <c r="A52" s="324"/>
      <c r="B52" s="387"/>
      <c r="C52" s="387"/>
      <c r="D52" s="390"/>
      <c r="E52" s="387"/>
      <c r="F52" s="391"/>
      <c r="G52" s="391"/>
      <c r="H52" s="391"/>
      <c r="I52" s="390"/>
      <c r="J52" s="390"/>
      <c r="K52" s="390"/>
      <c r="L52" s="390"/>
      <c r="M52" s="390"/>
      <c r="N52" s="390"/>
      <c r="O52" s="390"/>
      <c r="P52" s="390"/>
      <c r="Q52" s="390"/>
      <c r="R52" s="392"/>
      <c r="S52" s="392"/>
      <c r="T52" s="392"/>
      <c r="U52" s="392"/>
      <c r="V52" s="392"/>
      <c r="W52" s="392"/>
      <c r="X52" s="392"/>
      <c r="Y52" s="392"/>
      <c r="Z52" s="392"/>
      <c r="AA52" s="392"/>
      <c r="AB52" s="392"/>
      <c r="AC52" s="392"/>
      <c r="AD52" s="392"/>
      <c r="AE52" s="392"/>
      <c r="AF52" s="392"/>
      <c r="AG52" s="392"/>
      <c r="AH52" s="324"/>
      <c r="AI52" s="324"/>
      <c r="AJ52" s="324"/>
      <c r="AK52" s="324"/>
      <c r="AL52" s="324"/>
      <c r="AM52" s="324"/>
    </row>
    <row r="53" spans="1:39" x14ac:dyDescent="0.3">
      <c r="A53" s="324"/>
      <c r="B53" s="387"/>
      <c r="C53" s="387"/>
      <c r="D53" s="390"/>
      <c r="E53" s="387"/>
      <c r="F53" s="391"/>
      <c r="G53" s="391"/>
      <c r="H53" s="391"/>
      <c r="I53" s="390"/>
      <c r="J53" s="390"/>
      <c r="K53" s="390"/>
      <c r="L53" s="390"/>
      <c r="M53" s="390"/>
      <c r="N53" s="390"/>
      <c r="O53" s="390"/>
      <c r="P53" s="390"/>
      <c r="Q53" s="390"/>
      <c r="R53" s="392"/>
      <c r="S53" s="392"/>
      <c r="T53" s="392"/>
      <c r="U53" s="392"/>
      <c r="V53" s="392"/>
      <c r="W53" s="392"/>
      <c r="X53" s="392"/>
      <c r="Y53" s="392"/>
      <c r="Z53" s="392"/>
      <c r="AA53" s="392"/>
      <c r="AB53" s="392"/>
      <c r="AC53" s="392"/>
      <c r="AD53" s="392"/>
      <c r="AE53" s="392"/>
      <c r="AF53" s="392"/>
      <c r="AG53" s="392"/>
      <c r="AH53" s="324"/>
      <c r="AI53" s="324"/>
      <c r="AJ53" s="324"/>
      <c r="AK53" s="324"/>
      <c r="AL53" s="324"/>
      <c r="AM53" s="324"/>
    </row>
    <row r="54" spans="1:39" s="302" customFormat="1" x14ac:dyDescent="0.3">
      <c r="A54" s="357"/>
      <c r="B54" s="387"/>
      <c r="C54" s="387"/>
      <c r="D54" s="387"/>
      <c r="E54" s="387"/>
      <c r="F54" s="388"/>
      <c r="G54" s="388"/>
      <c r="H54" s="388"/>
      <c r="I54" s="387"/>
      <c r="J54" s="387"/>
      <c r="K54" s="387"/>
      <c r="L54" s="387"/>
      <c r="M54" s="387"/>
      <c r="N54" s="387"/>
      <c r="O54" s="387"/>
      <c r="P54" s="387"/>
      <c r="Q54" s="387"/>
      <c r="R54" s="389"/>
      <c r="S54" s="389"/>
      <c r="T54" s="389"/>
      <c r="U54" s="389"/>
      <c r="V54" s="389"/>
      <c r="W54" s="389"/>
      <c r="X54" s="389"/>
      <c r="Y54" s="389"/>
      <c r="Z54" s="389"/>
      <c r="AA54" s="389"/>
      <c r="AB54" s="389"/>
      <c r="AC54" s="389"/>
      <c r="AD54" s="389"/>
      <c r="AE54" s="389"/>
      <c r="AF54" s="389"/>
      <c r="AG54" s="389"/>
      <c r="AH54" s="357"/>
      <c r="AI54" s="357"/>
      <c r="AJ54" s="357"/>
      <c r="AK54" s="357"/>
      <c r="AL54" s="357"/>
      <c r="AM54" s="357"/>
    </row>
    <row r="55" spans="1:39" x14ac:dyDescent="0.3">
      <c r="A55" s="324"/>
      <c r="B55" s="387"/>
      <c r="C55" s="387"/>
      <c r="D55" s="390"/>
      <c r="E55" s="387"/>
      <c r="F55" s="391"/>
      <c r="G55" s="391"/>
      <c r="H55" s="391"/>
      <c r="I55" s="390"/>
      <c r="J55" s="390"/>
      <c r="K55" s="390"/>
      <c r="L55" s="390"/>
      <c r="M55" s="390"/>
      <c r="N55" s="390"/>
      <c r="O55" s="390"/>
      <c r="P55" s="390"/>
      <c r="Q55" s="390"/>
      <c r="R55" s="392"/>
      <c r="S55" s="392"/>
      <c r="T55" s="392"/>
      <c r="U55" s="392"/>
      <c r="V55" s="392"/>
      <c r="W55" s="392"/>
      <c r="X55" s="392"/>
      <c r="Y55" s="392"/>
      <c r="Z55" s="392"/>
      <c r="AA55" s="392"/>
      <c r="AB55" s="392"/>
      <c r="AC55" s="392"/>
      <c r="AD55" s="392"/>
      <c r="AE55" s="392"/>
      <c r="AF55" s="392"/>
      <c r="AG55" s="392"/>
      <c r="AH55" s="324"/>
      <c r="AI55" s="324"/>
      <c r="AJ55" s="324"/>
      <c r="AK55" s="324"/>
      <c r="AL55" s="324"/>
      <c r="AM55" s="324"/>
    </row>
    <row r="56" spans="1:39" x14ac:dyDescent="0.3">
      <c r="A56" s="324"/>
      <c r="B56" s="387"/>
      <c r="C56" s="387"/>
      <c r="D56" s="390"/>
      <c r="E56" s="387"/>
      <c r="F56" s="391"/>
      <c r="G56" s="391"/>
      <c r="H56" s="391"/>
      <c r="I56" s="390"/>
      <c r="J56" s="390"/>
      <c r="K56" s="390"/>
      <c r="L56" s="390"/>
      <c r="M56" s="390"/>
      <c r="N56" s="390"/>
      <c r="O56" s="390"/>
      <c r="P56" s="390"/>
      <c r="Q56" s="390"/>
      <c r="R56" s="392"/>
      <c r="S56" s="392"/>
      <c r="T56" s="392"/>
      <c r="U56" s="392"/>
      <c r="V56" s="392"/>
      <c r="W56" s="392"/>
      <c r="X56" s="392"/>
      <c r="Y56" s="392"/>
      <c r="Z56" s="392"/>
      <c r="AA56" s="392"/>
      <c r="AB56" s="392"/>
      <c r="AC56" s="392"/>
      <c r="AD56" s="392"/>
      <c r="AE56" s="392"/>
      <c r="AF56" s="392"/>
      <c r="AG56" s="392"/>
      <c r="AH56" s="324"/>
      <c r="AI56" s="324"/>
      <c r="AJ56" s="324"/>
      <c r="AK56" s="324"/>
      <c r="AL56" s="324"/>
      <c r="AM56" s="324"/>
    </row>
    <row r="57" spans="1:39" x14ac:dyDescent="0.3">
      <c r="A57" s="324"/>
      <c r="B57" s="387"/>
      <c r="C57" s="387"/>
      <c r="D57" s="390"/>
      <c r="E57" s="387"/>
      <c r="F57" s="391"/>
      <c r="G57" s="391"/>
      <c r="H57" s="391"/>
      <c r="I57" s="390"/>
      <c r="J57" s="390"/>
      <c r="K57" s="390"/>
      <c r="L57" s="390"/>
      <c r="M57" s="390"/>
      <c r="N57" s="390"/>
      <c r="O57" s="390"/>
      <c r="P57" s="390"/>
      <c r="Q57" s="390"/>
      <c r="R57" s="392"/>
      <c r="S57" s="392"/>
      <c r="T57" s="392"/>
      <c r="U57" s="392"/>
      <c r="V57" s="392"/>
      <c r="W57" s="392"/>
      <c r="X57" s="392"/>
      <c r="Y57" s="392"/>
      <c r="Z57" s="392"/>
      <c r="AA57" s="392"/>
      <c r="AB57" s="392"/>
      <c r="AC57" s="392"/>
      <c r="AD57" s="392"/>
      <c r="AE57" s="392"/>
      <c r="AF57" s="392"/>
      <c r="AG57" s="392"/>
      <c r="AH57" s="324"/>
      <c r="AI57" s="324"/>
      <c r="AJ57" s="324"/>
      <c r="AK57" s="324"/>
      <c r="AL57" s="324"/>
      <c r="AM57" s="324"/>
    </row>
    <row r="58" spans="1:39" x14ac:dyDescent="0.3">
      <c r="A58" s="324"/>
      <c r="B58" s="387"/>
      <c r="C58" s="387"/>
      <c r="D58" s="390"/>
      <c r="E58" s="387"/>
      <c r="F58" s="391"/>
      <c r="G58" s="391"/>
      <c r="H58" s="391"/>
      <c r="I58" s="390"/>
      <c r="J58" s="390"/>
      <c r="K58" s="390"/>
      <c r="L58" s="390"/>
      <c r="M58" s="390"/>
      <c r="N58" s="390"/>
      <c r="O58" s="390"/>
      <c r="P58" s="390"/>
      <c r="Q58" s="390"/>
      <c r="R58" s="392"/>
      <c r="S58" s="392"/>
      <c r="T58" s="392"/>
      <c r="U58" s="392"/>
      <c r="V58" s="392"/>
      <c r="W58" s="392"/>
      <c r="X58" s="392"/>
      <c r="Y58" s="392"/>
      <c r="Z58" s="392"/>
      <c r="AA58" s="392"/>
      <c r="AB58" s="392"/>
      <c r="AC58" s="392"/>
      <c r="AD58" s="392"/>
      <c r="AE58" s="392"/>
      <c r="AF58" s="392"/>
      <c r="AG58" s="392"/>
      <c r="AH58" s="324"/>
      <c r="AI58" s="324"/>
      <c r="AJ58" s="324"/>
      <c r="AK58" s="324"/>
      <c r="AL58" s="324"/>
      <c r="AM58" s="324"/>
    </row>
    <row r="59" spans="1:39" s="302" customFormat="1" x14ac:dyDescent="0.3">
      <c r="A59" s="357"/>
      <c r="B59" s="387"/>
      <c r="C59" s="387"/>
      <c r="D59" s="387"/>
      <c r="E59" s="387"/>
      <c r="F59" s="388"/>
      <c r="G59" s="388"/>
      <c r="H59" s="388"/>
      <c r="I59" s="387"/>
      <c r="J59" s="387"/>
      <c r="K59" s="387"/>
      <c r="L59" s="387"/>
      <c r="M59" s="387"/>
      <c r="N59" s="387"/>
      <c r="O59" s="387"/>
      <c r="P59" s="387"/>
      <c r="Q59" s="387"/>
      <c r="R59" s="389"/>
      <c r="S59" s="389"/>
      <c r="T59" s="389"/>
      <c r="U59" s="389"/>
      <c r="V59" s="389"/>
      <c r="W59" s="389"/>
      <c r="X59" s="389"/>
      <c r="Y59" s="389"/>
      <c r="Z59" s="389"/>
      <c r="AA59" s="389"/>
      <c r="AB59" s="389"/>
      <c r="AC59" s="389"/>
      <c r="AD59" s="389"/>
      <c r="AE59" s="389"/>
      <c r="AF59" s="389"/>
      <c r="AG59" s="389"/>
      <c r="AH59" s="357"/>
      <c r="AI59" s="357"/>
      <c r="AJ59" s="357"/>
      <c r="AK59" s="357"/>
      <c r="AL59" s="357"/>
      <c r="AM59" s="357"/>
    </row>
    <row r="60" spans="1:39" x14ac:dyDescent="0.3">
      <c r="A60" s="324"/>
      <c r="B60" s="387"/>
      <c r="C60" s="387"/>
      <c r="D60" s="390"/>
      <c r="E60" s="387"/>
      <c r="F60" s="391"/>
      <c r="G60" s="391"/>
      <c r="H60" s="391"/>
      <c r="I60" s="390"/>
      <c r="J60" s="390"/>
      <c r="K60" s="390"/>
      <c r="L60" s="390"/>
      <c r="M60" s="390"/>
      <c r="N60" s="390"/>
      <c r="O60" s="390"/>
      <c r="P60" s="390"/>
      <c r="Q60" s="390"/>
      <c r="R60" s="392"/>
      <c r="S60" s="392"/>
      <c r="T60" s="392"/>
      <c r="U60" s="392"/>
      <c r="V60" s="392"/>
      <c r="W60" s="392"/>
      <c r="X60" s="392"/>
      <c r="Y60" s="392"/>
      <c r="Z60" s="392"/>
      <c r="AA60" s="392"/>
      <c r="AB60" s="392"/>
      <c r="AC60" s="392"/>
      <c r="AD60" s="392"/>
      <c r="AE60" s="392"/>
      <c r="AF60" s="392"/>
      <c r="AG60" s="392"/>
      <c r="AH60" s="324"/>
      <c r="AI60" s="324"/>
      <c r="AJ60" s="324"/>
      <c r="AK60" s="324"/>
      <c r="AL60" s="324"/>
      <c r="AM60" s="324"/>
    </row>
    <row r="61" spans="1:39" x14ac:dyDescent="0.3">
      <c r="A61" s="324"/>
      <c r="B61" s="387"/>
      <c r="C61" s="387"/>
      <c r="D61" s="390"/>
      <c r="E61" s="387"/>
      <c r="F61" s="391"/>
      <c r="G61" s="391"/>
      <c r="H61" s="391"/>
      <c r="I61" s="390"/>
      <c r="J61" s="390"/>
      <c r="K61" s="390"/>
      <c r="L61" s="390"/>
      <c r="M61" s="390"/>
      <c r="N61" s="390"/>
      <c r="O61" s="390"/>
      <c r="P61" s="390"/>
      <c r="Q61" s="390"/>
      <c r="R61" s="392"/>
      <c r="S61" s="392"/>
      <c r="T61" s="392"/>
      <c r="U61" s="392"/>
      <c r="V61" s="392"/>
      <c r="W61" s="392"/>
      <c r="X61" s="392"/>
      <c r="Y61" s="392"/>
      <c r="Z61" s="392"/>
      <c r="AA61" s="392"/>
      <c r="AB61" s="392"/>
      <c r="AC61" s="392"/>
      <c r="AD61" s="392"/>
      <c r="AE61" s="392"/>
      <c r="AF61" s="392"/>
      <c r="AG61" s="392"/>
      <c r="AH61" s="324"/>
      <c r="AI61" s="324"/>
      <c r="AJ61" s="324"/>
      <c r="AK61" s="324"/>
      <c r="AL61" s="324"/>
      <c r="AM61" s="324"/>
    </row>
    <row r="62" spans="1:39" x14ac:dyDescent="0.3">
      <c r="A62" s="324"/>
      <c r="B62" s="387"/>
      <c r="C62" s="387"/>
      <c r="D62" s="390"/>
      <c r="E62" s="387"/>
      <c r="F62" s="391"/>
      <c r="G62" s="391"/>
      <c r="H62" s="391"/>
      <c r="I62" s="390"/>
      <c r="J62" s="390"/>
      <c r="K62" s="390"/>
      <c r="L62" s="390"/>
      <c r="M62" s="390"/>
      <c r="N62" s="390"/>
      <c r="O62" s="390"/>
      <c r="P62" s="390"/>
      <c r="Q62" s="390"/>
      <c r="R62" s="392"/>
      <c r="S62" s="392"/>
      <c r="T62" s="392"/>
      <c r="U62" s="392"/>
      <c r="V62" s="392"/>
      <c r="W62" s="392"/>
      <c r="X62" s="392"/>
      <c r="Y62" s="392"/>
      <c r="Z62" s="392"/>
      <c r="AA62" s="392"/>
      <c r="AB62" s="392"/>
      <c r="AC62" s="392"/>
      <c r="AD62" s="392"/>
      <c r="AE62" s="392"/>
      <c r="AF62" s="392"/>
      <c r="AG62" s="392"/>
      <c r="AH62" s="324"/>
      <c r="AI62" s="324"/>
      <c r="AJ62" s="324"/>
      <c r="AK62" s="324"/>
      <c r="AL62" s="324"/>
      <c r="AM62" s="324"/>
    </row>
    <row r="63" spans="1:39" x14ac:dyDescent="0.3">
      <c r="A63" s="324"/>
      <c r="B63" s="387"/>
      <c r="C63" s="387"/>
      <c r="D63" s="390"/>
      <c r="E63" s="387"/>
      <c r="F63" s="391"/>
      <c r="G63" s="391"/>
      <c r="H63" s="391"/>
      <c r="I63" s="390"/>
      <c r="J63" s="390"/>
      <c r="K63" s="390"/>
      <c r="L63" s="390"/>
      <c r="M63" s="390"/>
      <c r="N63" s="390"/>
      <c r="O63" s="390"/>
      <c r="P63" s="390"/>
      <c r="Q63" s="390"/>
      <c r="R63" s="392"/>
      <c r="S63" s="392"/>
      <c r="T63" s="392"/>
      <c r="U63" s="392"/>
      <c r="V63" s="392"/>
      <c r="W63" s="392"/>
      <c r="X63" s="392"/>
      <c r="Y63" s="392"/>
      <c r="Z63" s="392"/>
      <c r="AA63" s="392"/>
      <c r="AB63" s="392"/>
      <c r="AC63" s="392"/>
      <c r="AD63" s="392"/>
      <c r="AE63" s="392"/>
      <c r="AF63" s="392"/>
      <c r="AG63" s="392"/>
      <c r="AH63" s="324"/>
      <c r="AI63" s="324"/>
      <c r="AJ63" s="324"/>
      <c r="AK63" s="324"/>
      <c r="AL63" s="324"/>
      <c r="AM63" s="324"/>
    </row>
    <row r="64" spans="1:39" s="302" customFormat="1" x14ac:dyDescent="0.3">
      <c r="A64" s="357"/>
      <c r="B64" s="387"/>
      <c r="C64" s="387"/>
      <c r="D64" s="387"/>
      <c r="E64" s="387"/>
      <c r="F64" s="388"/>
      <c r="G64" s="388"/>
      <c r="H64" s="388"/>
      <c r="I64" s="387"/>
      <c r="J64" s="387"/>
      <c r="K64" s="387"/>
      <c r="L64" s="387"/>
      <c r="M64" s="387"/>
      <c r="N64" s="387"/>
      <c r="O64" s="387"/>
      <c r="P64" s="387"/>
      <c r="Q64" s="387"/>
      <c r="R64" s="389"/>
      <c r="S64" s="389"/>
      <c r="T64" s="389"/>
      <c r="U64" s="389"/>
      <c r="V64" s="389"/>
      <c r="W64" s="389"/>
      <c r="X64" s="389"/>
      <c r="Y64" s="389"/>
      <c r="Z64" s="389"/>
      <c r="AA64" s="389"/>
      <c r="AB64" s="389"/>
      <c r="AC64" s="389"/>
      <c r="AD64" s="389"/>
      <c r="AE64" s="389"/>
      <c r="AF64" s="389"/>
      <c r="AG64" s="389"/>
      <c r="AH64" s="357"/>
      <c r="AI64" s="357"/>
      <c r="AJ64" s="357"/>
      <c r="AK64" s="357"/>
      <c r="AL64" s="357"/>
      <c r="AM64" s="357"/>
    </row>
    <row r="65" spans="1:39" x14ac:dyDescent="0.3">
      <c r="A65" s="324"/>
      <c r="B65" s="387"/>
      <c r="C65" s="387"/>
      <c r="D65" s="390"/>
      <c r="E65" s="387"/>
      <c r="F65" s="391"/>
      <c r="G65" s="391"/>
      <c r="H65" s="391"/>
      <c r="I65" s="390"/>
      <c r="J65" s="390"/>
      <c r="K65" s="390"/>
      <c r="L65" s="390"/>
      <c r="M65" s="390"/>
      <c r="N65" s="390"/>
      <c r="O65" s="390"/>
      <c r="P65" s="390"/>
      <c r="Q65" s="390"/>
      <c r="R65" s="392"/>
      <c r="S65" s="392"/>
      <c r="T65" s="392"/>
      <c r="U65" s="392"/>
      <c r="V65" s="392"/>
      <c r="W65" s="392"/>
      <c r="X65" s="392"/>
      <c r="Y65" s="392"/>
      <c r="Z65" s="392"/>
      <c r="AA65" s="392"/>
      <c r="AB65" s="392"/>
      <c r="AC65" s="392"/>
      <c r="AD65" s="392"/>
      <c r="AE65" s="392"/>
      <c r="AF65" s="392"/>
      <c r="AG65" s="392"/>
      <c r="AH65" s="324"/>
      <c r="AI65" s="324"/>
      <c r="AJ65" s="324"/>
      <c r="AK65" s="324"/>
      <c r="AL65" s="324"/>
      <c r="AM65" s="324"/>
    </row>
    <row r="66" spans="1:39" x14ac:dyDescent="0.3">
      <c r="A66" s="324"/>
      <c r="B66" s="387"/>
      <c r="C66" s="387"/>
      <c r="D66" s="390"/>
      <c r="E66" s="387"/>
      <c r="F66" s="391"/>
      <c r="G66" s="391"/>
      <c r="H66" s="391"/>
      <c r="I66" s="390"/>
      <c r="J66" s="390"/>
      <c r="K66" s="390"/>
      <c r="L66" s="390"/>
      <c r="M66" s="390"/>
      <c r="N66" s="390"/>
      <c r="O66" s="390"/>
      <c r="P66" s="390"/>
      <c r="Q66" s="390"/>
      <c r="R66" s="392"/>
      <c r="S66" s="392"/>
      <c r="T66" s="392"/>
      <c r="U66" s="392"/>
      <c r="V66" s="392"/>
      <c r="W66" s="392"/>
      <c r="X66" s="392"/>
      <c r="Y66" s="392"/>
      <c r="Z66" s="392"/>
      <c r="AA66" s="392"/>
      <c r="AB66" s="392"/>
      <c r="AC66" s="392"/>
      <c r="AD66" s="392"/>
      <c r="AE66" s="392"/>
      <c r="AF66" s="392"/>
      <c r="AG66" s="392"/>
      <c r="AH66" s="324"/>
      <c r="AI66" s="324"/>
      <c r="AJ66" s="324"/>
      <c r="AK66" s="324"/>
      <c r="AL66" s="324"/>
      <c r="AM66" s="324"/>
    </row>
    <row r="67" spans="1:39" x14ac:dyDescent="0.3">
      <c r="A67" s="324"/>
      <c r="B67" s="387"/>
      <c r="C67" s="387"/>
      <c r="D67" s="390"/>
      <c r="E67" s="387"/>
      <c r="F67" s="391"/>
      <c r="G67" s="391"/>
      <c r="H67" s="391"/>
      <c r="I67" s="390"/>
      <c r="J67" s="390"/>
      <c r="K67" s="390"/>
      <c r="L67" s="390"/>
      <c r="M67" s="390"/>
      <c r="N67" s="390"/>
      <c r="O67" s="390"/>
      <c r="P67" s="390"/>
      <c r="Q67" s="390"/>
      <c r="R67" s="392"/>
      <c r="S67" s="392"/>
      <c r="T67" s="392"/>
      <c r="U67" s="392"/>
      <c r="V67" s="392"/>
      <c r="W67" s="392"/>
      <c r="X67" s="392"/>
      <c r="Y67" s="392"/>
      <c r="Z67" s="392"/>
      <c r="AA67" s="392"/>
      <c r="AB67" s="392"/>
      <c r="AC67" s="392"/>
      <c r="AD67" s="392"/>
      <c r="AE67" s="392"/>
      <c r="AF67" s="392"/>
      <c r="AG67" s="392"/>
      <c r="AH67" s="324"/>
      <c r="AI67" s="324"/>
      <c r="AJ67" s="324"/>
      <c r="AK67" s="324"/>
      <c r="AL67" s="324"/>
      <c r="AM67" s="324"/>
    </row>
    <row r="68" spans="1:39" x14ac:dyDescent="0.3">
      <c r="A68" s="324"/>
      <c r="B68" s="387"/>
      <c r="C68" s="387"/>
      <c r="D68" s="390"/>
      <c r="E68" s="387"/>
      <c r="F68" s="391"/>
      <c r="G68" s="391"/>
      <c r="H68" s="391"/>
      <c r="I68" s="390"/>
      <c r="J68" s="390"/>
      <c r="K68" s="390"/>
      <c r="L68" s="390"/>
      <c r="M68" s="390"/>
      <c r="N68" s="390"/>
      <c r="O68" s="390"/>
      <c r="P68" s="390"/>
      <c r="Q68" s="390"/>
      <c r="R68" s="392"/>
      <c r="S68" s="392"/>
      <c r="T68" s="392"/>
      <c r="U68" s="392"/>
      <c r="V68" s="392"/>
      <c r="W68" s="392"/>
      <c r="X68" s="392"/>
      <c r="Y68" s="392"/>
      <c r="Z68" s="392"/>
      <c r="AA68" s="392"/>
      <c r="AB68" s="392"/>
      <c r="AC68" s="392"/>
      <c r="AD68" s="392"/>
      <c r="AE68" s="392"/>
      <c r="AF68" s="392"/>
      <c r="AG68" s="392"/>
      <c r="AH68" s="324"/>
      <c r="AI68" s="324"/>
      <c r="AJ68" s="324"/>
      <c r="AK68" s="324"/>
      <c r="AL68" s="324"/>
      <c r="AM68" s="324"/>
    </row>
    <row r="69" spans="1:39" s="302" customFormat="1" x14ac:dyDescent="0.3">
      <c r="A69" s="357"/>
      <c r="B69" s="387"/>
      <c r="C69" s="387"/>
      <c r="D69" s="387"/>
      <c r="E69" s="387"/>
      <c r="F69" s="388"/>
      <c r="G69" s="388"/>
      <c r="H69" s="388"/>
      <c r="I69" s="393"/>
      <c r="J69" s="387"/>
      <c r="K69" s="387"/>
      <c r="L69" s="387"/>
      <c r="M69" s="387"/>
      <c r="N69" s="387"/>
      <c r="O69" s="387"/>
      <c r="P69" s="387"/>
      <c r="Q69" s="387"/>
      <c r="R69" s="389"/>
      <c r="S69" s="389"/>
      <c r="T69" s="389"/>
      <c r="U69" s="389"/>
      <c r="V69" s="389"/>
      <c r="W69" s="389"/>
      <c r="X69" s="389"/>
      <c r="Y69" s="389"/>
      <c r="Z69" s="389"/>
      <c r="AA69" s="389"/>
      <c r="AB69" s="389"/>
      <c r="AC69" s="389"/>
      <c r="AD69" s="389"/>
      <c r="AE69" s="389"/>
      <c r="AF69" s="389"/>
      <c r="AG69" s="389"/>
      <c r="AH69" s="357"/>
      <c r="AI69" s="357"/>
      <c r="AJ69" s="357"/>
      <c r="AK69" s="357"/>
      <c r="AL69" s="357"/>
      <c r="AM69" s="357"/>
    </row>
    <row r="70" spans="1:39" x14ac:dyDescent="0.3">
      <c r="A70" s="324"/>
      <c r="B70" s="387"/>
      <c r="C70" s="387"/>
      <c r="D70" s="390"/>
      <c r="E70" s="387"/>
      <c r="F70" s="391"/>
      <c r="G70" s="391"/>
      <c r="H70" s="391"/>
      <c r="I70" s="394"/>
      <c r="J70" s="390"/>
      <c r="K70" s="390"/>
      <c r="L70" s="390"/>
      <c r="M70" s="390"/>
      <c r="N70" s="390"/>
      <c r="O70" s="390"/>
      <c r="P70" s="390"/>
      <c r="Q70" s="390"/>
      <c r="R70" s="392"/>
      <c r="S70" s="392"/>
      <c r="T70" s="392"/>
      <c r="U70" s="392"/>
      <c r="V70" s="392"/>
      <c r="W70" s="392"/>
      <c r="X70" s="392"/>
      <c r="Y70" s="392"/>
      <c r="Z70" s="392"/>
      <c r="AA70" s="392"/>
      <c r="AB70" s="392"/>
      <c r="AC70" s="392"/>
      <c r="AD70" s="392"/>
      <c r="AE70" s="392"/>
      <c r="AF70" s="392"/>
      <c r="AG70" s="392"/>
      <c r="AH70" s="324"/>
      <c r="AI70" s="324"/>
      <c r="AJ70" s="324"/>
      <c r="AK70" s="324"/>
      <c r="AL70" s="324"/>
      <c r="AM70" s="324"/>
    </row>
    <row r="71" spans="1:39" x14ac:dyDescent="0.3">
      <c r="A71" s="324"/>
      <c r="B71" s="387"/>
      <c r="C71" s="387"/>
      <c r="D71" s="390"/>
      <c r="E71" s="387"/>
      <c r="F71" s="391"/>
      <c r="G71" s="391"/>
      <c r="H71" s="391"/>
      <c r="I71" s="394"/>
      <c r="J71" s="390"/>
      <c r="K71" s="390"/>
      <c r="L71" s="390"/>
      <c r="M71" s="390"/>
      <c r="N71" s="390"/>
      <c r="O71" s="390"/>
      <c r="P71" s="390"/>
      <c r="Q71" s="390"/>
      <c r="R71" s="392"/>
      <c r="S71" s="392"/>
      <c r="T71" s="392"/>
      <c r="U71" s="392"/>
      <c r="V71" s="392"/>
      <c r="W71" s="392"/>
      <c r="X71" s="392"/>
      <c r="Y71" s="392"/>
      <c r="Z71" s="392"/>
      <c r="AA71" s="392"/>
      <c r="AB71" s="392"/>
      <c r="AC71" s="392"/>
      <c r="AD71" s="392"/>
      <c r="AE71" s="392"/>
      <c r="AF71" s="392"/>
      <c r="AG71" s="392"/>
      <c r="AH71" s="324"/>
      <c r="AI71" s="324"/>
      <c r="AJ71" s="324"/>
      <c r="AK71" s="324"/>
      <c r="AL71" s="324"/>
      <c r="AM71" s="324"/>
    </row>
    <row r="72" spans="1:39" x14ac:dyDescent="0.3">
      <c r="A72" s="324"/>
      <c r="B72" s="387"/>
      <c r="C72" s="387"/>
      <c r="D72" s="390"/>
      <c r="E72" s="387"/>
      <c r="F72" s="391"/>
      <c r="G72" s="391"/>
      <c r="H72" s="391"/>
      <c r="I72" s="394"/>
      <c r="J72" s="390"/>
      <c r="K72" s="390"/>
      <c r="L72" s="390"/>
      <c r="M72" s="390"/>
      <c r="N72" s="390"/>
      <c r="O72" s="390"/>
      <c r="P72" s="390"/>
      <c r="Q72" s="390"/>
      <c r="R72" s="392"/>
      <c r="S72" s="392"/>
      <c r="T72" s="392"/>
      <c r="U72" s="392"/>
      <c r="V72" s="392"/>
      <c r="W72" s="392"/>
      <c r="X72" s="392"/>
      <c r="Y72" s="392"/>
      <c r="Z72" s="392"/>
      <c r="AA72" s="392"/>
      <c r="AB72" s="392"/>
      <c r="AC72" s="392"/>
      <c r="AD72" s="392"/>
      <c r="AE72" s="392"/>
      <c r="AF72" s="392"/>
      <c r="AG72" s="392"/>
      <c r="AH72" s="324"/>
      <c r="AI72" s="324"/>
      <c r="AJ72" s="324"/>
      <c r="AK72" s="324"/>
      <c r="AL72" s="324"/>
      <c r="AM72" s="324"/>
    </row>
    <row r="73" spans="1:39" x14ac:dyDescent="0.3">
      <c r="A73" s="324"/>
      <c r="B73" s="387"/>
      <c r="C73" s="387"/>
      <c r="D73" s="390"/>
      <c r="E73" s="387"/>
      <c r="F73" s="391"/>
      <c r="G73" s="391"/>
      <c r="H73" s="391"/>
      <c r="I73" s="394"/>
      <c r="J73" s="390"/>
      <c r="K73" s="390"/>
      <c r="L73" s="390"/>
      <c r="M73" s="390"/>
      <c r="N73" s="390"/>
      <c r="O73" s="390"/>
      <c r="P73" s="390"/>
      <c r="Q73" s="390"/>
      <c r="R73" s="392"/>
      <c r="S73" s="392"/>
      <c r="T73" s="392"/>
      <c r="U73" s="392"/>
      <c r="V73" s="392"/>
      <c r="W73" s="392"/>
      <c r="X73" s="392"/>
      <c r="Y73" s="392"/>
      <c r="Z73" s="392"/>
      <c r="AA73" s="392"/>
      <c r="AB73" s="392"/>
      <c r="AC73" s="392"/>
      <c r="AD73" s="392"/>
      <c r="AE73" s="392"/>
      <c r="AF73" s="392"/>
      <c r="AG73" s="392"/>
      <c r="AH73" s="324"/>
      <c r="AI73" s="324"/>
      <c r="AJ73" s="324"/>
      <c r="AK73" s="324"/>
      <c r="AL73" s="324"/>
      <c r="AM73" s="324"/>
    </row>
    <row r="74" spans="1:39" s="302" customFormat="1" x14ac:dyDescent="0.3">
      <c r="A74" s="357"/>
      <c r="B74" s="387"/>
      <c r="C74" s="387"/>
      <c r="D74" s="387"/>
      <c r="E74" s="387"/>
      <c r="F74" s="388"/>
      <c r="G74" s="388"/>
      <c r="H74" s="388"/>
      <c r="I74" s="393"/>
      <c r="J74" s="387"/>
      <c r="K74" s="387"/>
      <c r="L74" s="387"/>
      <c r="M74" s="387"/>
      <c r="N74" s="387"/>
      <c r="O74" s="387"/>
      <c r="P74" s="387"/>
      <c r="Q74" s="387"/>
      <c r="R74" s="389"/>
      <c r="S74" s="389"/>
      <c r="T74" s="389"/>
      <c r="U74" s="389"/>
      <c r="V74" s="389"/>
      <c r="W74" s="389"/>
      <c r="X74" s="389"/>
      <c r="Y74" s="389"/>
      <c r="Z74" s="389"/>
      <c r="AA74" s="389"/>
      <c r="AB74" s="389"/>
      <c r="AC74" s="389"/>
      <c r="AD74" s="389"/>
      <c r="AE74" s="389"/>
      <c r="AF74" s="389"/>
      <c r="AG74" s="389"/>
      <c r="AH74" s="357"/>
      <c r="AI74" s="357"/>
      <c r="AJ74" s="357"/>
      <c r="AK74" s="357"/>
      <c r="AL74" s="357"/>
      <c r="AM74" s="357"/>
    </row>
    <row r="75" spans="1:39" x14ac:dyDescent="0.3">
      <c r="A75" s="324"/>
      <c r="B75" s="387"/>
      <c r="C75" s="387"/>
      <c r="D75" s="390"/>
      <c r="E75" s="387"/>
      <c r="F75" s="391"/>
      <c r="G75" s="391"/>
      <c r="H75" s="391"/>
      <c r="I75" s="394"/>
      <c r="J75" s="390"/>
      <c r="K75" s="390"/>
      <c r="L75" s="390"/>
      <c r="M75" s="390"/>
      <c r="N75" s="390"/>
      <c r="O75" s="390"/>
      <c r="P75" s="390"/>
      <c r="Q75" s="390"/>
      <c r="R75" s="392"/>
      <c r="S75" s="392"/>
      <c r="T75" s="392"/>
      <c r="U75" s="392"/>
      <c r="V75" s="392"/>
      <c r="W75" s="392"/>
      <c r="X75" s="392"/>
      <c r="Y75" s="392"/>
      <c r="Z75" s="392"/>
      <c r="AA75" s="392"/>
      <c r="AB75" s="392"/>
      <c r="AC75" s="392"/>
      <c r="AD75" s="392"/>
      <c r="AE75" s="392"/>
      <c r="AF75" s="392"/>
      <c r="AG75" s="392"/>
      <c r="AH75" s="324"/>
      <c r="AI75" s="324"/>
      <c r="AJ75" s="324"/>
      <c r="AK75" s="324"/>
      <c r="AL75" s="324"/>
      <c r="AM75" s="324"/>
    </row>
    <row r="76" spans="1:39" x14ac:dyDescent="0.3">
      <c r="A76" s="324"/>
      <c r="B76" s="387"/>
      <c r="C76" s="387"/>
      <c r="D76" s="390"/>
      <c r="E76" s="387"/>
      <c r="F76" s="391"/>
      <c r="G76" s="391"/>
      <c r="H76" s="391"/>
      <c r="I76" s="394"/>
      <c r="J76" s="390"/>
      <c r="K76" s="390"/>
      <c r="L76" s="390"/>
      <c r="M76" s="390"/>
      <c r="N76" s="390"/>
      <c r="O76" s="390"/>
      <c r="P76" s="390"/>
      <c r="Q76" s="390"/>
      <c r="R76" s="392"/>
      <c r="S76" s="392"/>
      <c r="T76" s="392"/>
      <c r="U76" s="392"/>
      <c r="V76" s="392"/>
      <c r="W76" s="392"/>
      <c r="X76" s="392"/>
      <c r="Y76" s="392"/>
      <c r="Z76" s="392"/>
      <c r="AA76" s="392"/>
      <c r="AB76" s="392"/>
      <c r="AC76" s="392"/>
      <c r="AD76" s="392"/>
      <c r="AE76" s="392"/>
      <c r="AF76" s="392"/>
      <c r="AG76" s="392"/>
      <c r="AH76" s="324"/>
      <c r="AI76" s="324"/>
      <c r="AJ76" s="324"/>
      <c r="AK76" s="324"/>
      <c r="AL76" s="324"/>
      <c r="AM76" s="324"/>
    </row>
    <row r="77" spans="1:39" x14ac:dyDescent="0.3">
      <c r="A77" s="324"/>
      <c r="B77" s="387"/>
      <c r="C77" s="387"/>
      <c r="D77" s="390"/>
      <c r="E77" s="387"/>
      <c r="F77" s="391"/>
      <c r="G77" s="391"/>
      <c r="H77" s="391"/>
      <c r="I77" s="394"/>
      <c r="J77" s="390"/>
      <c r="K77" s="390"/>
      <c r="L77" s="390"/>
      <c r="M77" s="390"/>
      <c r="N77" s="390"/>
      <c r="O77" s="390"/>
      <c r="P77" s="390"/>
      <c r="Q77" s="390"/>
      <c r="R77" s="392"/>
      <c r="S77" s="392"/>
      <c r="T77" s="392"/>
      <c r="U77" s="392"/>
      <c r="V77" s="392"/>
      <c r="W77" s="392"/>
      <c r="X77" s="392"/>
      <c r="Y77" s="392"/>
      <c r="Z77" s="392"/>
      <c r="AA77" s="392"/>
      <c r="AB77" s="392"/>
      <c r="AC77" s="392"/>
      <c r="AD77" s="392"/>
      <c r="AE77" s="392"/>
      <c r="AF77" s="392"/>
      <c r="AG77" s="392"/>
      <c r="AH77" s="324"/>
      <c r="AI77" s="324"/>
      <c r="AJ77" s="324"/>
      <c r="AK77" s="324"/>
      <c r="AL77" s="324"/>
      <c r="AM77" s="324"/>
    </row>
    <row r="78" spans="1:39" x14ac:dyDescent="0.3">
      <c r="A78" s="324"/>
      <c r="B78" s="387"/>
      <c r="C78" s="387"/>
      <c r="D78" s="390"/>
      <c r="E78" s="387"/>
      <c r="F78" s="391"/>
      <c r="G78" s="391"/>
      <c r="H78" s="391"/>
      <c r="I78" s="394"/>
      <c r="J78" s="390"/>
      <c r="K78" s="390"/>
      <c r="L78" s="390"/>
      <c r="M78" s="390"/>
      <c r="N78" s="390"/>
      <c r="O78" s="390"/>
      <c r="P78" s="390"/>
      <c r="Q78" s="390"/>
      <c r="R78" s="392"/>
      <c r="S78" s="392"/>
      <c r="T78" s="392"/>
      <c r="U78" s="392"/>
      <c r="V78" s="392"/>
      <c r="W78" s="392"/>
      <c r="X78" s="392"/>
      <c r="Y78" s="392"/>
      <c r="Z78" s="392"/>
      <c r="AA78" s="392"/>
      <c r="AB78" s="392"/>
      <c r="AC78" s="392"/>
      <c r="AD78" s="392"/>
      <c r="AE78" s="392"/>
      <c r="AF78" s="392"/>
      <c r="AG78" s="392"/>
      <c r="AH78" s="324"/>
      <c r="AI78" s="324"/>
      <c r="AJ78" s="324"/>
      <c r="AK78" s="324"/>
      <c r="AL78" s="324"/>
      <c r="AM78" s="324"/>
    </row>
    <row r="79" spans="1:39" x14ac:dyDescent="0.3">
      <c r="A79" s="324"/>
      <c r="B79" s="387"/>
      <c r="C79" s="387"/>
      <c r="D79" s="390"/>
      <c r="E79" s="387"/>
      <c r="F79" s="391"/>
      <c r="G79" s="391"/>
      <c r="H79" s="391"/>
      <c r="I79" s="394"/>
      <c r="J79" s="390"/>
      <c r="K79" s="390"/>
      <c r="L79" s="390"/>
      <c r="M79" s="390"/>
      <c r="N79" s="390"/>
      <c r="O79" s="390"/>
      <c r="P79" s="390"/>
      <c r="Q79" s="390"/>
      <c r="R79" s="392"/>
      <c r="S79" s="392"/>
      <c r="T79" s="392"/>
      <c r="U79" s="392"/>
      <c r="V79" s="392"/>
      <c r="W79" s="392"/>
      <c r="X79" s="392"/>
      <c r="Y79" s="392"/>
      <c r="Z79" s="392"/>
      <c r="AA79" s="392"/>
      <c r="AB79" s="392"/>
      <c r="AC79" s="392"/>
      <c r="AD79" s="392"/>
      <c r="AE79" s="392"/>
      <c r="AF79" s="392"/>
      <c r="AG79" s="392"/>
      <c r="AH79" s="324"/>
      <c r="AI79" s="324"/>
      <c r="AJ79" s="324"/>
      <c r="AK79" s="324"/>
      <c r="AL79" s="324"/>
      <c r="AM79" s="324"/>
    </row>
    <row r="80" spans="1:39" x14ac:dyDescent="0.3">
      <c r="A80" s="324"/>
      <c r="B80" s="324"/>
      <c r="C80" s="324"/>
      <c r="D80" s="324"/>
      <c r="E80" s="324"/>
      <c r="F80" s="324"/>
      <c r="G80" s="324"/>
      <c r="H80" s="324"/>
      <c r="I80" s="324"/>
      <c r="J80" s="324"/>
      <c r="K80" s="324"/>
      <c r="L80" s="324"/>
      <c r="M80" s="324"/>
      <c r="N80" s="324"/>
      <c r="O80" s="324"/>
      <c r="P80" s="324"/>
      <c r="Q80" s="324"/>
      <c r="R80" s="324"/>
      <c r="S80" s="324"/>
      <c r="T80" s="324"/>
      <c r="U80" s="324"/>
      <c r="V80" s="324"/>
      <c r="W80" s="324"/>
      <c r="X80" s="324"/>
      <c r="Y80" s="324"/>
      <c r="Z80" s="324"/>
      <c r="AA80" s="324"/>
      <c r="AB80" s="324"/>
      <c r="AC80" s="324"/>
      <c r="AD80" s="324"/>
      <c r="AE80" s="324"/>
      <c r="AF80" s="324"/>
      <c r="AG80" s="324"/>
      <c r="AH80" s="324"/>
      <c r="AI80" s="324"/>
      <c r="AJ80" s="324"/>
      <c r="AK80" s="324"/>
      <c r="AL80" s="324"/>
      <c r="AM80" s="324"/>
    </row>
    <row r="81" spans="1:39" x14ac:dyDescent="0.3">
      <c r="A81" s="324"/>
      <c r="B81" s="854"/>
      <c r="C81" s="854"/>
      <c r="D81" s="414"/>
      <c r="E81" s="414"/>
      <c r="F81" s="415"/>
      <c r="G81" s="449"/>
      <c r="H81" s="449"/>
      <c r="I81" s="449"/>
      <c r="J81" s="450"/>
      <c r="K81" s="450"/>
      <c r="L81" s="450"/>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324"/>
      <c r="AJ81" s="324"/>
      <c r="AK81" s="324"/>
      <c r="AL81" s="324"/>
      <c r="AM81" s="324"/>
    </row>
    <row r="82" spans="1:39" x14ac:dyDescent="0.3">
      <c r="A82" s="324"/>
      <c r="B82" s="854"/>
      <c r="C82" s="854"/>
      <c r="D82" s="406"/>
      <c r="E82" s="406"/>
      <c r="F82" s="406"/>
      <c r="G82" s="855"/>
      <c r="H82" s="855"/>
      <c r="I82" s="855"/>
      <c r="J82" s="324"/>
      <c r="K82" s="324"/>
      <c r="L82" s="855"/>
      <c r="M82" s="855"/>
      <c r="N82" s="855"/>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4"/>
      <c r="AL82" s="324"/>
      <c r="AM82" s="324"/>
    </row>
    <row r="83" spans="1:39" x14ac:dyDescent="0.3">
      <c r="A83" s="324"/>
      <c r="B83" s="856"/>
      <c r="C83" s="857"/>
      <c r="D83" s="857"/>
      <c r="E83" s="856"/>
      <c r="F83" s="856"/>
      <c r="G83" s="853"/>
      <c r="H83" s="853"/>
      <c r="I83" s="853"/>
      <c r="J83" s="852"/>
      <c r="K83" s="852"/>
      <c r="L83" s="853"/>
      <c r="M83" s="853"/>
      <c r="N83" s="853"/>
      <c r="O83" s="852"/>
      <c r="P83" s="852"/>
      <c r="Q83" s="324"/>
      <c r="R83" s="324"/>
      <c r="S83" s="324"/>
      <c r="T83" s="324"/>
      <c r="U83" s="324"/>
      <c r="V83" s="324"/>
      <c r="W83" s="324"/>
      <c r="X83" s="324"/>
      <c r="Y83" s="324"/>
      <c r="Z83" s="324"/>
      <c r="AA83" s="324"/>
      <c r="AB83" s="324"/>
      <c r="AC83" s="324"/>
      <c r="AD83" s="324"/>
      <c r="AE83" s="324"/>
      <c r="AF83" s="324"/>
      <c r="AG83" s="324"/>
      <c r="AH83" s="324"/>
      <c r="AI83" s="324"/>
      <c r="AJ83" s="324"/>
      <c r="AK83" s="324"/>
      <c r="AL83" s="324"/>
      <c r="AM83" s="324"/>
    </row>
    <row r="84" spans="1:39" x14ac:dyDescent="0.3">
      <c r="A84" s="324"/>
      <c r="B84" s="856"/>
      <c r="C84" s="857"/>
      <c r="D84" s="857"/>
      <c r="E84" s="856"/>
      <c r="F84" s="856"/>
      <c r="G84" s="853"/>
      <c r="H84" s="853"/>
      <c r="I84" s="853"/>
      <c r="J84" s="852"/>
      <c r="K84" s="852"/>
      <c r="L84" s="853"/>
      <c r="M84" s="853"/>
      <c r="N84" s="853"/>
      <c r="O84" s="852"/>
      <c r="P84" s="852"/>
      <c r="Q84" s="324"/>
      <c r="R84" s="324"/>
      <c r="S84" s="324"/>
      <c r="T84" s="324"/>
      <c r="U84" s="324"/>
      <c r="V84" s="324"/>
      <c r="W84" s="324"/>
      <c r="X84" s="324"/>
      <c r="Y84" s="324"/>
      <c r="Z84" s="324"/>
      <c r="AA84" s="324"/>
      <c r="AB84" s="324"/>
      <c r="AC84" s="324"/>
      <c r="AD84" s="324"/>
      <c r="AE84" s="324"/>
      <c r="AF84" s="324"/>
      <c r="AG84" s="324"/>
      <c r="AH84" s="324"/>
      <c r="AI84" s="324"/>
      <c r="AJ84" s="324"/>
      <c r="AK84" s="324"/>
      <c r="AL84" s="324"/>
      <c r="AM84" s="324"/>
    </row>
    <row r="85" spans="1:39" x14ac:dyDescent="0.3">
      <c r="A85" s="324"/>
      <c r="B85" s="406"/>
      <c r="C85" s="451"/>
      <c r="D85" s="451"/>
      <c r="E85" s="451"/>
      <c r="F85" s="451"/>
      <c r="G85" s="456"/>
      <c r="H85" s="456"/>
      <c r="I85" s="456"/>
      <c r="J85" s="456"/>
      <c r="K85" s="456"/>
      <c r="L85" s="406"/>
      <c r="M85" s="406"/>
      <c r="N85" s="406"/>
      <c r="O85" s="406"/>
      <c r="P85" s="406"/>
      <c r="Q85" s="324"/>
      <c r="R85" s="324"/>
      <c r="S85" s="324"/>
      <c r="T85" s="324"/>
      <c r="U85" s="324"/>
      <c r="V85" s="324"/>
      <c r="W85" s="324"/>
      <c r="X85" s="324"/>
      <c r="Y85" s="324"/>
      <c r="Z85" s="324"/>
      <c r="AA85" s="324"/>
      <c r="AB85" s="324"/>
      <c r="AC85" s="324"/>
      <c r="AD85" s="324"/>
      <c r="AE85" s="324"/>
      <c r="AF85" s="324"/>
      <c r="AG85" s="324"/>
      <c r="AH85" s="324"/>
      <c r="AI85" s="324"/>
      <c r="AJ85" s="324"/>
      <c r="AK85" s="324"/>
      <c r="AL85" s="324"/>
      <c r="AM85" s="324"/>
    </row>
    <row r="86" spans="1:39" x14ac:dyDescent="0.3">
      <c r="A86" s="324"/>
      <c r="B86" s="406"/>
      <c r="C86" s="451"/>
      <c r="D86" s="451"/>
      <c r="E86" s="451"/>
      <c r="F86" s="451"/>
      <c r="G86" s="456"/>
      <c r="H86" s="456"/>
      <c r="I86" s="456"/>
      <c r="J86" s="456"/>
      <c r="K86" s="456"/>
      <c r="L86" s="406"/>
      <c r="M86" s="406"/>
      <c r="N86" s="406"/>
      <c r="O86" s="406"/>
      <c r="P86" s="406"/>
      <c r="Q86" s="324"/>
      <c r="R86" s="324"/>
      <c r="S86" s="324"/>
      <c r="T86" s="324"/>
      <c r="U86" s="324"/>
      <c r="V86" s="324"/>
      <c r="W86" s="324"/>
      <c r="X86" s="324"/>
      <c r="Y86" s="324"/>
      <c r="Z86" s="324"/>
      <c r="AA86" s="324"/>
      <c r="AB86" s="324"/>
      <c r="AC86" s="324"/>
      <c r="AD86" s="324"/>
      <c r="AE86" s="324"/>
      <c r="AF86" s="324"/>
      <c r="AG86" s="324"/>
      <c r="AH86" s="324"/>
      <c r="AI86" s="324"/>
      <c r="AJ86" s="324"/>
      <c r="AK86" s="324"/>
      <c r="AL86" s="324"/>
      <c r="AM86" s="324"/>
    </row>
    <row r="87" spans="1:39" x14ac:dyDescent="0.3">
      <c r="A87" s="324"/>
      <c r="B87" s="406"/>
      <c r="C87" s="451"/>
      <c r="D87" s="451"/>
      <c r="E87" s="451"/>
      <c r="F87" s="451"/>
      <c r="G87" s="456"/>
      <c r="H87" s="456"/>
      <c r="I87" s="456"/>
      <c r="J87" s="456"/>
      <c r="K87" s="456"/>
      <c r="L87" s="406"/>
      <c r="M87" s="406"/>
      <c r="N87" s="406"/>
      <c r="O87" s="406"/>
      <c r="P87" s="406"/>
      <c r="Q87" s="324"/>
      <c r="R87" s="324"/>
      <c r="S87" s="324"/>
      <c r="T87" s="324"/>
      <c r="U87" s="324"/>
      <c r="V87" s="324"/>
      <c r="W87" s="324"/>
      <c r="X87" s="324"/>
      <c r="Y87" s="324"/>
      <c r="Z87" s="324"/>
      <c r="AA87" s="324"/>
      <c r="AB87" s="324"/>
      <c r="AC87" s="324"/>
      <c r="AD87" s="324"/>
      <c r="AE87" s="324"/>
      <c r="AF87" s="324"/>
      <c r="AG87" s="324"/>
      <c r="AH87" s="324"/>
      <c r="AI87" s="324"/>
      <c r="AJ87" s="324"/>
      <c r="AK87" s="324"/>
      <c r="AL87" s="324"/>
      <c r="AM87" s="324"/>
    </row>
    <row r="88" spans="1:39" x14ac:dyDescent="0.3">
      <c r="A88" s="324"/>
      <c r="B88" s="406"/>
      <c r="C88" s="451"/>
      <c r="D88" s="451"/>
      <c r="E88" s="451"/>
      <c r="F88" s="451"/>
      <c r="G88" s="456"/>
      <c r="H88" s="456"/>
      <c r="I88" s="456"/>
      <c r="J88" s="456"/>
      <c r="K88" s="456"/>
      <c r="L88" s="406"/>
      <c r="M88" s="406"/>
      <c r="N88" s="406"/>
      <c r="O88" s="406"/>
      <c r="P88" s="406"/>
      <c r="Q88" s="324"/>
      <c r="R88" s="324"/>
      <c r="S88" s="324"/>
      <c r="T88" s="324"/>
      <c r="U88" s="324"/>
      <c r="V88" s="324"/>
      <c r="W88" s="324"/>
      <c r="X88" s="324"/>
      <c r="Y88" s="324"/>
      <c r="Z88" s="324"/>
      <c r="AA88" s="324"/>
      <c r="AB88" s="324"/>
      <c r="AC88" s="324"/>
      <c r="AD88" s="324"/>
      <c r="AE88" s="324"/>
      <c r="AF88" s="324"/>
      <c r="AG88" s="324"/>
      <c r="AH88" s="324"/>
      <c r="AI88" s="324"/>
      <c r="AJ88" s="324"/>
      <c r="AK88" s="324"/>
      <c r="AL88" s="324"/>
      <c r="AM88" s="324"/>
    </row>
    <row r="89" spans="1:39" x14ac:dyDescent="0.3">
      <c r="A89" s="324"/>
      <c r="B89" s="406"/>
      <c r="C89" s="451"/>
      <c r="D89" s="451"/>
      <c r="E89" s="451"/>
      <c r="F89" s="451"/>
      <c r="G89" s="456"/>
      <c r="H89" s="456"/>
      <c r="I89" s="456"/>
      <c r="J89" s="456"/>
      <c r="K89" s="456"/>
      <c r="L89" s="406"/>
      <c r="M89" s="406"/>
      <c r="N89" s="406"/>
      <c r="O89" s="406"/>
      <c r="P89" s="406"/>
      <c r="Q89" s="324"/>
      <c r="R89" s="324"/>
      <c r="S89" s="324"/>
      <c r="T89" s="324"/>
      <c r="U89" s="324"/>
      <c r="V89" s="324"/>
      <c r="W89" s="324"/>
      <c r="X89" s="324"/>
      <c r="Y89" s="324"/>
      <c r="Z89" s="324"/>
      <c r="AA89" s="324"/>
      <c r="AB89" s="324"/>
      <c r="AC89" s="324"/>
      <c r="AD89" s="324"/>
      <c r="AE89" s="324"/>
      <c r="AF89" s="324"/>
      <c r="AG89" s="324"/>
      <c r="AH89" s="324"/>
      <c r="AI89" s="324"/>
      <c r="AJ89" s="324"/>
      <c r="AK89" s="324"/>
      <c r="AL89" s="324"/>
      <c r="AM89" s="324"/>
    </row>
    <row r="90" spans="1:39" x14ac:dyDescent="0.3">
      <c r="A90" s="324"/>
      <c r="B90" s="406"/>
      <c r="C90" s="451"/>
      <c r="D90" s="451"/>
      <c r="E90" s="451"/>
      <c r="F90" s="451"/>
      <c r="G90" s="456"/>
      <c r="H90" s="456"/>
      <c r="I90" s="456"/>
      <c r="J90" s="324"/>
      <c r="K90" s="324"/>
      <c r="L90" s="406"/>
      <c r="M90" s="406"/>
      <c r="N90" s="406"/>
      <c r="O90" s="406"/>
      <c r="P90" s="406"/>
      <c r="Q90" s="324"/>
      <c r="R90" s="324"/>
      <c r="S90" s="324"/>
      <c r="T90" s="324"/>
      <c r="U90" s="324"/>
      <c r="V90" s="324"/>
      <c r="W90" s="324"/>
      <c r="X90" s="324"/>
      <c r="Y90" s="324"/>
      <c r="Z90" s="324"/>
      <c r="AA90" s="324"/>
      <c r="AB90" s="324"/>
      <c r="AC90" s="324"/>
      <c r="AD90" s="324"/>
      <c r="AE90" s="324"/>
      <c r="AF90" s="324"/>
      <c r="AG90" s="324"/>
      <c r="AH90" s="324"/>
      <c r="AI90" s="324"/>
      <c r="AJ90" s="324"/>
      <c r="AK90" s="324"/>
      <c r="AL90" s="324"/>
      <c r="AM90" s="324"/>
    </row>
    <row r="91" spans="1:39" x14ac:dyDescent="0.3">
      <c r="A91" s="324"/>
      <c r="B91" s="457"/>
      <c r="C91" s="452"/>
      <c r="D91" s="452"/>
      <c r="E91" s="452"/>
      <c r="F91" s="452"/>
      <c r="G91" s="457"/>
      <c r="H91" s="457"/>
      <c r="I91" s="456"/>
      <c r="J91" s="324"/>
      <c r="K91" s="324"/>
      <c r="L91" s="406"/>
      <c r="M91" s="406"/>
      <c r="N91" s="406"/>
      <c r="O91" s="406"/>
      <c r="P91" s="406"/>
      <c r="Q91" s="324"/>
      <c r="R91" s="324"/>
      <c r="S91" s="324"/>
      <c r="T91" s="324"/>
      <c r="U91" s="324"/>
      <c r="V91" s="324"/>
      <c r="W91" s="324"/>
      <c r="X91" s="324"/>
      <c r="Y91" s="324"/>
      <c r="Z91" s="324"/>
      <c r="AA91" s="324"/>
      <c r="AB91" s="324"/>
      <c r="AC91" s="324"/>
      <c r="AD91" s="324"/>
      <c r="AE91" s="324"/>
      <c r="AF91" s="324"/>
      <c r="AG91" s="324"/>
      <c r="AH91" s="324"/>
      <c r="AI91" s="324"/>
      <c r="AJ91" s="324"/>
      <c r="AK91" s="324"/>
      <c r="AL91" s="324"/>
      <c r="AM91" s="324"/>
    </row>
    <row r="92" spans="1:39" x14ac:dyDescent="0.3">
      <c r="A92" s="324"/>
      <c r="B92" s="458"/>
      <c r="C92" s="452"/>
      <c r="D92" s="452"/>
      <c r="E92" s="452"/>
      <c r="F92" s="452"/>
      <c r="G92" s="452"/>
      <c r="H92" s="452"/>
      <c r="I92" s="456"/>
      <c r="J92" s="324"/>
      <c r="K92" s="324"/>
      <c r="L92" s="406"/>
      <c r="M92" s="406"/>
      <c r="N92" s="406"/>
      <c r="O92" s="406"/>
      <c r="P92" s="406"/>
      <c r="Q92" s="324"/>
      <c r="R92" s="324"/>
      <c r="S92" s="324"/>
      <c r="T92" s="324"/>
      <c r="U92" s="324"/>
      <c r="V92" s="324"/>
      <c r="W92" s="324"/>
      <c r="X92" s="324"/>
      <c r="Y92" s="324"/>
      <c r="Z92" s="324"/>
      <c r="AA92" s="324"/>
      <c r="AB92" s="324"/>
      <c r="AC92" s="324"/>
      <c r="AD92" s="324"/>
      <c r="AE92" s="324"/>
      <c r="AF92" s="324"/>
      <c r="AG92" s="324"/>
      <c r="AH92" s="324"/>
      <c r="AI92" s="324"/>
      <c r="AJ92" s="324"/>
      <c r="AK92" s="324"/>
      <c r="AL92" s="324"/>
      <c r="AM92" s="324"/>
    </row>
    <row r="93" spans="1:39" x14ac:dyDescent="0.3">
      <c r="A93" s="324"/>
      <c r="B93" s="458"/>
      <c r="C93" s="452"/>
      <c r="D93" s="452"/>
      <c r="E93" s="452"/>
      <c r="F93" s="452"/>
      <c r="G93" s="452"/>
      <c r="H93" s="452"/>
      <c r="I93" s="456"/>
      <c r="J93" s="324"/>
      <c r="K93" s="324"/>
      <c r="L93" s="406"/>
      <c r="M93" s="406"/>
      <c r="N93" s="406"/>
      <c r="O93" s="406"/>
      <c r="P93" s="406"/>
      <c r="Q93" s="324"/>
      <c r="R93" s="324"/>
      <c r="S93" s="324"/>
      <c r="T93" s="324"/>
      <c r="U93" s="324"/>
      <c r="V93" s="324"/>
      <c r="W93" s="324"/>
      <c r="X93" s="324"/>
      <c r="Y93" s="324"/>
      <c r="Z93" s="324"/>
      <c r="AA93" s="324"/>
      <c r="AB93" s="324"/>
      <c r="AC93" s="324"/>
      <c r="AD93" s="324"/>
      <c r="AE93" s="324"/>
      <c r="AF93" s="324"/>
      <c r="AG93" s="324"/>
      <c r="AH93" s="324"/>
      <c r="AI93" s="324"/>
      <c r="AJ93" s="324"/>
      <c r="AK93" s="324"/>
      <c r="AL93" s="324"/>
      <c r="AM93" s="324"/>
    </row>
    <row r="94" spans="1:39" x14ac:dyDescent="0.3">
      <c r="A94" s="324"/>
      <c r="B94" s="458"/>
      <c r="C94" s="452"/>
      <c r="D94" s="452"/>
      <c r="E94" s="452"/>
      <c r="F94" s="452"/>
      <c r="G94" s="452"/>
      <c r="H94" s="452"/>
      <c r="I94" s="456"/>
      <c r="J94" s="324"/>
      <c r="K94" s="324"/>
      <c r="L94" s="406"/>
      <c r="M94" s="406"/>
      <c r="N94" s="406"/>
      <c r="O94" s="406"/>
      <c r="P94" s="406"/>
      <c r="Q94" s="324"/>
      <c r="R94" s="324"/>
      <c r="S94" s="324"/>
      <c r="T94" s="324"/>
      <c r="U94" s="324"/>
      <c r="V94" s="324"/>
      <c r="W94" s="324"/>
      <c r="X94" s="324"/>
      <c r="Y94" s="324"/>
      <c r="Z94" s="324"/>
      <c r="AA94" s="324"/>
      <c r="AB94" s="324"/>
      <c r="AC94" s="324"/>
      <c r="AD94" s="324"/>
      <c r="AE94" s="324"/>
      <c r="AF94" s="324"/>
      <c r="AG94" s="324"/>
      <c r="AH94" s="324"/>
      <c r="AI94" s="324"/>
      <c r="AJ94" s="324"/>
      <c r="AK94" s="324"/>
      <c r="AL94" s="324"/>
      <c r="AM94" s="324"/>
    </row>
    <row r="95" spans="1:39" x14ac:dyDescent="0.3">
      <c r="A95" s="324"/>
      <c r="B95" s="458"/>
      <c r="C95" s="457"/>
      <c r="D95" s="452"/>
      <c r="E95" s="452"/>
      <c r="F95" s="452"/>
      <c r="G95" s="452"/>
      <c r="H95" s="452"/>
      <c r="I95" s="324"/>
      <c r="J95" s="324"/>
      <c r="K95" s="324"/>
      <c r="L95" s="324"/>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row>
    <row r="96" spans="1:39" x14ac:dyDescent="0.3">
      <c r="A96" s="324"/>
      <c r="B96" s="458"/>
      <c r="C96" s="457"/>
      <c r="D96" s="452"/>
      <c r="E96" s="452"/>
      <c r="F96" s="452"/>
      <c r="G96" s="452"/>
      <c r="H96" s="452"/>
      <c r="I96" s="324"/>
      <c r="J96" s="324"/>
      <c r="K96" s="324"/>
      <c r="L96" s="324"/>
      <c r="M96" s="324"/>
      <c r="N96" s="324"/>
      <c r="O96" s="324"/>
      <c r="P96" s="324"/>
      <c r="Q96" s="324"/>
      <c r="R96" s="324"/>
      <c r="S96" s="324"/>
      <c r="T96" s="324"/>
      <c r="U96" s="324"/>
      <c r="V96" s="324"/>
      <c r="W96" s="324"/>
      <c r="X96" s="324"/>
      <c r="Y96" s="324"/>
      <c r="Z96" s="324"/>
      <c r="AA96" s="324"/>
      <c r="AB96" s="324"/>
      <c r="AC96" s="324"/>
      <c r="AD96" s="324"/>
      <c r="AE96" s="324"/>
      <c r="AF96" s="324"/>
      <c r="AG96" s="324"/>
      <c r="AH96" s="324"/>
      <c r="AI96" s="324"/>
      <c r="AJ96" s="324"/>
      <c r="AK96" s="324"/>
      <c r="AL96" s="324"/>
      <c r="AM96" s="324"/>
    </row>
    <row r="97" spans="1:39" x14ac:dyDescent="0.3">
      <c r="A97" s="324"/>
      <c r="B97" s="458"/>
      <c r="C97" s="457"/>
      <c r="D97" s="452"/>
      <c r="E97" s="452"/>
      <c r="F97" s="452"/>
      <c r="G97" s="452"/>
      <c r="H97" s="452"/>
      <c r="I97" s="324"/>
      <c r="J97" s="324"/>
      <c r="K97" s="324"/>
      <c r="L97" s="324"/>
      <c r="M97" s="324"/>
      <c r="N97" s="324"/>
      <c r="O97" s="324"/>
      <c r="P97" s="324"/>
      <c r="Q97" s="324"/>
      <c r="R97" s="324"/>
      <c r="S97" s="324"/>
      <c r="T97" s="324"/>
      <c r="U97" s="324"/>
      <c r="V97" s="324"/>
      <c r="W97" s="324"/>
      <c r="X97" s="324"/>
      <c r="Y97" s="324"/>
      <c r="Z97" s="324"/>
      <c r="AA97" s="324"/>
      <c r="AB97" s="324"/>
      <c r="AC97" s="324"/>
      <c r="AD97" s="324"/>
      <c r="AE97" s="324"/>
      <c r="AF97" s="324"/>
      <c r="AG97" s="324"/>
      <c r="AH97" s="324"/>
      <c r="AI97" s="324"/>
      <c r="AJ97" s="324"/>
      <c r="AK97" s="324"/>
      <c r="AL97" s="324"/>
      <c r="AM97" s="324"/>
    </row>
    <row r="98" spans="1:39" x14ac:dyDescent="0.3">
      <c r="A98" s="324"/>
      <c r="B98" s="324"/>
      <c r="C98" s="324"/>
      <c r="D98" s="324"/>
      <c r="E98" s="324"/>
      <c r="F98" s="324"/>
      <c r="G98" s="324"/>
      <c r="H98" s="324"/>
      <c r="I98" s="324"/>
      <c r="J98" s="324"/>
      <c r="K98" s="324"/>
      <c r="L98" s="324"/>
      <c r="M98" s="324"/>
      <c r="N98" s="324"/>
      <c r="O98" s="324"/>
      <c r="P98" s="324"/>
      <c r="Q98" s="324"/>
      <c r="R98" s="324"/>
      <c r="S98" s="324"/>
      <c r="T98" s="324"/>
      <c r="U98" s="324"/>
      <c r="V98" s="324"/>
      <c r="W98" s="324"/>
      <c r="X98" s="324"/>
      <c r="Y98" s="324"/>
      <c r="Z98" s="324"/>
      <c r="AA98" s="324"/>
      <c r="AB98" s="324"/>
      <c r="AC98" s="324"/>
      <c r="AD98" s="324"/>
      <c r="AE98" s="324"/>
      <c r="AF98" s="324"/>
      <c r="AG98" s="324"/>
      <c r="AH98" s="324"/>
      <c r="AI98" s="324"/>
      <c r="AJ98" s="324"/>
      <c r="AK98" s="324"/>
      <c r="AL98" s="324"/>
      <c r="AM98" s="324"/>
    </row>
    <row r="99" spans="1:39" x14ac:dyDescent="0.3">
      <c r="A99" s="324"/>
      <c r="B99" s="854"/>
      <c r="C99" s="854"/>
      <c r="D99" s="324"/>
      <c r="E99" s="324"/>
      <c r="F99" s="324"/>
      <c r="G99" s="324"/>
      <c r="H99" s="324"/>
      <c r="I99" s="324"/>
      <c r="J99" s="324"/>
      <c r="K99" s="324"/>
      <c r="L99" s="324"/>
      <c r="M99" s="324"/>
      <c r="N99" s="324"/>
      <c r="O99" s="324"/>
      <c r="P99" s="324"/>
      <c r="Q99" s="324"/>
      <c r="R99" s="324"/>
      <c r="S99" s="324"/>
      <c r="T99" s="324"/>
      <c r="U99" s="324"/>
      <c r="V99" s="324"/>
      <c r="W99" s="324"/>
      <c r="X99" s="324"/>
      <c r="Y99" s="324"/>
      <c r="Z99" s="324"/>
      <c r="AA99" s="324"/>
      <c r="AB99" s="324"/>
      <c r="AC99" s="324"/>
      <c r="AD99" s="324"/>
      <c r="AE99" s="324"/>
      <c r="AF99" s="324"/>
      <c r="AG99" s="324"/>
      <c r="AH99" s="324"/>
      <c r="AI99" s="324"/>
      <c r="AJ99" s="324"/>
      <c r="AK99" s="324"/>
      <c r="AL99" s="324"/>
      <c r="AM99" s="324"/>
    </row>
    <row r="100" spans="1:39" x14ac:dyDescent="0.3">
      <c r="A100" s="324"/>
      <c r="B100" s="854"/>
      <c r="C100" s="854"/>
      <c r="D100" s="324"/>
      <c r="E100" s="324"/>
      <c r="F100" s="324"/>
      <c r="G100" s="324"/>
      <c r="H100" s="324"/>
      <c r="I100" s="324"/>
      <c r="J100" s="324"/>
      <c r="K100" s="324"/>
      <c r="L100" s="324"/>
      <c r="M100" s="324"/>
      <c r="N100" s="324"/>
      <c r="O100" s="324"/>
      <c r="P100" s="324"/>
      <c r="Q100" s="324"/>
      <c r="R100" s="324"/>
      <c r="S100" s="324"/>
      <c r="T100" s="324"/>
      <c r="U100" s="324"/>
      <c r="V100" s="324"/>
      <c r="W100" s="324"/>
      <c r="X100" s="324"/>
      <c r="Y100" s="324"/>
      <c r="Z100" s="324"/>
      <c r="AA100" s="324"/>
      <c r="AB100" s="324"/>
      <c r="AC100" s="324"/>
      <c r="AD100" s="324"/>
      <c r="AE100" s="324"/>
      <c r="AF100" s="324"/>
      <c r="AG100" s="324"/>
      <c r="AH100" s="324"/>
      <c r="AI100" s="324"/>
      <c r="AJ100" s="324"/>
      <c r="AK100" s="324"/>
      <c r="AL100" s="324"/>
      <c r="AM100" s="324"/>
    </row>
    <row r="101" spans="1:39" x14ac:dyDescent="0.3">
      <c r="A101" s="324"/>
      <c r="B101" s="459"/>
      <c r="C101" s="341"/>
      <c r="D101" s="459"/>
      <c r="E101" s="460"/>
      <c r="F101" s="461"/>
      <c r="G101" s="461"/>
      <c r="H101" s="459"/>
      <c r="I101" s="459"/>
      <c r="J101" s="325"/>
      <c r="K101" s="459"/>
      <c r="L101" s="462"/>
      <c r="M101" s="462"/>
      <c r="N101" s="459"/>
      <c r="O101" s="462"/>
      <c r="P101" s="459"/>
      <c r="Q101" s="462"/>
      <c r="R101" s="455"/>
      <c r="S101" s="455"/>
      <c r="T101" s="455"/>
      <c r="U101" s="455"/>
      <c r="V101" s="455"/>
      <c r="W101" s="455"/>
      <c r="X101" s="455"/>
      <c r="Y101" s="455"/>
      <c r="Z101" s="455"/>
      <c r="AA101" s="455"/>
      <c r="AB101" s="455"/>
      <c r="AC101" s="455"/>
      <c r="AD101" s="455"/>
      <c r="AE101" s="455"/>
      <c r="AF101" s="455"/>
      <c r="AG101" s="455"/>
      <c r="AH101" s="324"/>
      <c r="AI101" s="324"/>
      <c r="AJ101" s="324"/>
      <c r="AK101" s="324"/>
      <c r="AL101" s="324"/>
      <c r="AM101" s="324"/>
    </row>
    <row r="102" spans="1:39" s="302" customFormat="1" x14ac:dyDescent="0.3">
      <c r="A102" s="357"/>
      <c r="B102" s="463"/>
      <c r="C102" s="463"/>
      <c r="D102" s="463"/>
      <c r="E102" s="347"/>
      <c r="F102" s="347"/>
      <c r="G102" s="347"/>
      <c r="H102" s="463"/>
      <c r="I102" s="463"/>
      <c r="J102" s="463"/>
      <c r="K102" s="463"/>
      <c r="L102" s="463"/>
      <c r="M102" s="463"/>
      <c r="N102" s="357"/>
      <c r="O102" s="464"/>
      <c r="P102" s="463"/>
      <c r="Q102" s="463"/>
      <c r="R102" s="357"/>
      <c r="S102" s="357"/>
      <c r="T102" s="357"/>
      <c r="U102" s="357"/>
      <c r="V102" s="357"/>
      <c r="W102" s="357"/>
      <c r="X102" s="357"/>
      <c r="Y102" s="357"/>
      <c r="Z102" s="357"/>
      <c r="AA102" s="357"/>
      <c r="AB102" s="357"/>
      <c r="AC102" s="357"/>
      <c r="AD102" s="357"/>
      <c r="AE102" s="357"/>
      <c r="AF102" s="357"/>
      <c r="AG102" s="357"/>
      <c r="AH102" s="357"/>
      <c r="AI102" s="357"/>
      <c r="AJ102" s="357"/>
      <c r="AK102" s="357"/>
      <c r="AL102" s="357"/>
      <c r="AM102" s="357"/>
    </row>
    <row r="103" spans="1:39" x14ac:dyDescent="0.3">
      <c r="A103" s="324"/>
      <c r="B103" s="465"/>
      <c r="C103" s="463"/>
      <c r="D103" s="465"/>
      <c r="E103" s="351"/>
      <c r="F103" s="351"/>
      <c r="G103" s="351"/>
      <c r="H103" s="465"/>
      <c r="I103" s="465"/>
      <c r="J103" s="465"/>
      <c r="K103" s="465"/>
      <c r="L103" s="465"/>
      <c r="M103" s="465"/>
      <c r="N103" s="466"/>
      <c r="O103" s="467"/>
      <c r="P103" s="465"/>
      <c r="Q103" s="465"/>
      <c r="R103" s="324"/>
      <c r="S103" s="324"/>
      <c r="T103" s="324"/>
      <c r="U103" s="324"/>
      <c r="V103" s="324"/>
      <c r="W103" s="324"/>
      <c r="X103" s="324"/>
      <c r="Y103" s="324"/>
      <c r="Z103" s="324"/>
      <c r="AA103" s="324"/>
      <c r="AB103" s="324"/>
      <c r="AC103" s="324"/>
      <c r="AD103" s="324"/>
      <c r="AE103" s="324"/>
      <c r="AF103" s="324"/>
      <c r="AG103" s="324"/>
      <c r="AH103" s="324"/>
      <c r="AI103" s="324"/>
      <c r="AJ103" s="324"/>
      <c r="AK103" s="324"/>
      <c r="AL103" s="324"/>
      <c r="AM103" s="324"/>
    </row>
    <row r="104" spans="1:39" x14ac:dyDescent="0.3">
      <c r="A104" s="324"/>
      <c r="B104" s="465"/>
      <c r="C104" s="463"/>
      <c r="D104" s="465"/>
      <c r="E104" s="351"/>
      <c r="F104" s="351"/>
      <c r="G104" s="351"/>
      <c r="H104" s="465"/>
      <c r="I104" s="465"/>
      <c r="J104" s="465"/>
      <c r="K104" s="465"/>
      <c r="L104" s="465"/>
      <c r="M104" s="465"/>
      <c r="N104" s="466"/>
      <c r="O104" s="467"/>
      <c r="P104" s="465"/>
      <c r="Q104" s="465"/>
      <c r="R104" s="324"/>
      <c r="S104" s="324"/>
      <c r="T104" s="324"/>
      <c r="U104" s="324"/>
      <c r="V104" s="324"/>
      <c r="W104" s="324"/>
      <c r="X104" s="324"/>
      <c r="Y104" s="324"/>
      <c r="Z104" s="324"/>
      <c r="AA104" s="324"/>
      <c r="AB104" s="324"/>
      <c r="AC104" s="324"/>
      <c r="AD104" s="324"/>
      <c r="AE104" s="324"/>
      <c r="AF104" s="324"/>
      <c r="AG104" s="324"/>
      <c r="AH104" s="324"/>
      <c r="AI104" s="324"/>
      <c r="AJ104" s="324"/>
      <c r="AK104" s="324"/>
      <c r="AL104" s="324"/>
      <c r="AM104" s="324"/>
    </row>
    <row r="105" spans="1:39" x14ac:dyDescent="0.3">
      <c r="A105" s="324"/>
      <c r="B105" s="465"/>
      <c r="C105" s="463"/>
      <c r="D105" s="465"/>
      <c r="E105" s="351"/>
      <c r="F105" s="351"/>
      <c r="G105" s="351"/>
      <c r="H105" s="465"/>
      <c r="I105" s="465"/>
      <c r="J105" s="465"/>
      <c r="K105" s="465"/>
      <c r="L105" s="465"/>
      <c r="M105" s="465"/>
      <c r="N105" s="466"/>
      <c r="O105" s="467"/>
      <c r="P105" s="465"/>
      <c r="Q105" s="465"/>
      <c r="R105" s="324"/>
      <c r="S105" s="324"/>
      <c r="T105" s="324"/>
      <c r="U105" s="324"/>
      <c r="V105" s="324"/>
      <c r="W105" s="324"/>
      <c r="X105" s="324"/>
      <c r="Y105" s="324"/>
      <c r="Z105" s="324"/>
      <c r="AA105" s="324"/>
      <c r="AB105" s="324"/>
      <c r="AC105" s="324"/>
      <c r="AD105" s="324"/>
      <c r="AE105" s="324"/>
      <c r="AF105" s="324"/>
      <c r="AG105" s="324"/>
      <c r="AH105" s="324"/>
      <c r="AI105" s="324"/>
      <c r="AJ105" s="324"/>
      <c r="AK105" s="324"/>
      <c r="AL105" s="324"/>
      <c r="AM105" s="324"/>
    </row>
    <row r="106" spans="1:39" x14ac:dyDescent="0.3">
      <c r="A106" s="324"/>
      <c r="B106" s="465"/>
      <c r="C106" s="463"/>
      <c r="D106" s="465"/>
      <c r="E106" s="351"/>
      <c r="F106" s="351"/>
      <c r="G106" s="351"/>
      <c r="H106" s="465"/>
      <c r="I106" s="465"/>
      <c r="J106" s="465"/>
      <c r="K106" s="465"/>
      <c r="L106" s="465"/>
      <c r="M106" s="465"/>
      <c r="N106" s="466"/>
      <c r="O106" s="467"/>
      <c r="P106" s="465"/>
      <c r="Q106" s="465"/>
      <c r="R106" s="324"/>
      <c r="S106" s="324"/>
      <c r="T106" s="324"/>
      <c r="U106" s="324"/>
      <c r="V106" s="324"/>
      <c r="W106" s="324"/>
      <c r="X106" s="324"/>
      <c r="Y106" s="324"/>
      <c r="Z106" s="324"/>
      <c r="AA106" s="324"/>
      <c r="AB106" s="324"/>
      <c r="AC106" s="324"/>
      <c r="AD106" s="324"/>
      <c r="AE106" s="324"/>
      <c r="AF106" s="324"/>
      <c r="AG106" s="324"/>
      <c r="AH106" s="324"/>
      <c r="AI106" s="324"/>
      <c r="AJ106" s="324"/>
      <c r="AK106" s="324"/>
      <c r="AL106" s="324"/>
      <c r="AM106" s="324"/>
    </row>
    <row r="107" spans="1:39" x14ac:dyDescent="0.3">
      <c r="A107" s="324"/>
      <c r="B107" s="465"/>
      <c r="C107" s="463"/>
      <c r="D107" s="465"/>
      <c r="E107" s="351"/>
      <c r="F107" s="351"/>
      <c r="G107" s="351"/>
      <c r="H107" s="465"/>
      <c r="I107" s="465"/>
      <c r="J107" s="465"/>
      <c r="K107" s="465"/>
      <c r="L107" s="465"/>
      <c r="M107" s="465"/>
      <c r="N107" s="466"/>
      <c r="O107" s="467"/>
      <c r="P107" s="465"/>
      <c r="Q107" s="465"/>
      <c r="R107" s="324"/>
      <c r="S107" s="324"/>
      <c r="T107" s="324"/>
      <c r="U107" s="324"/>
      <c r="V107" s="324"/>
      <c r="W107" s="324"/>
      <c r="X107" s="324"/>
      <c r="Y107" s="324"/>
      <c r="Z107" s="324"/>
      <c r="AA107" s="324"/>
      <c r="AB107" s="324"/>
      <c r="AC107" s="324"/>
      <c r="AD107" s="324"/>
      <c r="AE107" s="324"/>
      <c r="AF107" s="324"/>
      <c r="AG107" s="324"/>
      <c r="AH107" s="324"/>
      <c r="AI107" s="324"/>
      <c r="AJ107" s="324"/>
      <c r="AK107" s="324"/>
      <c r="AL107" s="324"/>
      <c r="AM107" s="324"/>
    </row>
    <row r="108" spans="1:39" s="302" customFormat="1" x14ac:dyDescent="0.3">
      <c r="A108" s="468"/>
      <c r="B108" s="463"/>
      <c r="C108" s="463"/>
      <c r="D108" s="463"/>
      <c r="E108" s="347"/>
      <c r="F108" s="347"/>
      <c r="G108" s="347"/>
      <c r="H108" s="321"/>
      <c r="I108" s="463"/>
      <c r="J108" s="463"/>
      <c r="K108" s="463"/>
      <c r="L108" s="321"/>
      <c r="M108" s="463"/>
      <c r="N108" s="357"/>
      <c r="O108" s="469"/>
      <c r="P108" s="321"/>
      <c r="Q108" s="463"/>
      <c r="R108" s="357"/>
      <c r="S108" s="357"/>
      <c r="T108" s="357"/>
      <c r="U108" s="357"/>
      <c r="V108" s="357"/>
      <c r="W108" s="357"/>
      <c r="X108" s="357"/>
      <c r="Y108" s="357"/>
      <c r="Z108" s="357"/>
      <c r="AA108" s="357"/>
      <c r="AB108" s="357"/>
      <c r="AC108" s="357"/>
      <c r="AD108" s="357"/>
      <c r="AE108" s="357"/>
      <c r="AF108" s="357"/>
      <c r="AG108" s="357"/>
      <c r="AH108" s="357"/>
      <c r="AI108" s="357"/>
      <c r="AJ108" s="357"/>
      <c r="AK108" s="357"/>
      <c r="AL108" s="357"/>
      <c r="AM108" s="357"/>
    </row>
    <row r="109" spans="1:39" x14ac:dyDescent="0.3">
      <c r="A109" s="470"/>
      <c r="B109" s="465"/>
      <c r="C109" s="463"/>
      <c r="D109" s="465"/>
      <c r="E109" s="351"/>
      <c r="F109" s="351"/>
      <c r="G109" s="351"/>
      <c r="H109" s="312"/>
      <c r="I109" s="465"/>
      <c r="J109" s="465"/>
      <c r="K109" s="465"/>
      <c r="L109" s="312"/>
      <c r="M109" s="465"/>
      <c r="N109" s="466"/>
      <c r="O109" s="471"/>
      <c r="P109" s="312"/>
      <c r="Q109" s="465"/>
      <c r="R109" s="324"/>
      <c r="S109" s="324"/>
      <c r="T109" s="324"/>
      <c r="U109" s="324"/>
      <c r="V109" s="324"/>
      <c r="W109" s="324"/>
      <c r="X109" s="324"/>
      <c r="Y109" s="324"/>
      <c r="Z109" s="324"/>
      <c r="AA109" s="324"/>
      <c r="AB109" s="324"/>
      <c r="AC109" s="324"/>
      <c r="AD109" s="324"/>
      <c r="AE109" s="324"/>
      <c r="AF109" s="324"/>
      <c r="AG109" s="324"/>
      <c r="AH109" s="324"/>
      <c r="AI109" s="324"/>
      <c r="AJ109" s="324"/>
      <c r="AK109" s="324"/>
      <c r="AL109" s="324"/>
      <c r="AM109" s="324"/>
    </row>
    <row r="110" spans="1:39" x14ac:dyDescent="0.3">
      <c r="A110" s="470"/>
      <c r="B110" s="465"/>
      <c r="C110" s="463"/>
      <c r="D110" s="465"/>
      <c r="E110" s="351"/>
      <c r="F110" s="351"/>
      <c r="G110" s="351"/>
      <c r="H110" s="312"/>
      <c r="I110" s="465"/>
      <c r="J110" s="465"/>
      <c r="K110" s="465"/>
      <c r="L110" s="312"/>
      <c r="M110" s="465"/>
      <c r="N110" s="466"/>
      <c r="O110" s="471"/>
      <c r="P110" s="312"/>
      <c r="Q110" s="465"/>
      <c r="R110" s="324"/>
      <c r="S110" s="324"/>
      <c r="T110" s="324"/>
      <c r="U110" s="324"/>
      <c r="V110" s="324"/>
      <c r="W110" s="324"/>
      <c r="X110" s="324"/>
      <c r="Y110" s="324"/>
      <c r="Z110" s="324"/>
      <c r="AA110" s="324"/>
      <c r="AB110" s="324"/>
      <c r="AC110" s="324"/>
      <c r="AD110" s="324"/>
      <c r="AE110" s="324"/>
      <c r="AF110" s="324"/>
      <c r="AG110" s="324"/>
      <c r="AH110" s="324"/>
      <c r="AI110" s="324"/>
      <c r="AJ110" s="324"/>
      <c r="AK110" s="324"/>
      <c r="AL110" s="324"/>
      <c r="AM110" s="324"/>
    </row>
    <row r="111" spans="1:39" x14ac:dyDescent="0.3">
      <c r="A111" s="470"/>
      <c r="B111" s="465"/>
      <c r="C111" s="463"/>
      <c r="D111" s="465"/>
      <c r="E111" s="351"/>
      <c r="F111" s="351"/>
      <c r="G111" s="351"/>
      <c r="H111" s="312"/>
      <c r="I111" s="465"/>
      <c r="J111" s="465"/>
      <c r="K111" s="465"/>
      <c r="L111" s="312"/>
      <c r="M111" s="465"/>
      <c r="N111" s="466"/>
      <c r="O111" s="471"/>
      <c r="P111" s="312"/>
      <c r="Q111" s="465"/>
      <c r="R111" s="324"/>
      <c r="S111" s="324"/>
      <c r="T111" s="324"/>
      <c r="U111" s="324"/>
      <c r="V111" s="324"/>
      <c r="W111" s="324"/>
      <c r="X111" s="324"/>
      <c r="Y111" s="324"/>
      <c r="Z111" s="324"/>
      <c r="AA111" s="324"/>
      <c r="AB111" s="324"/>
      <c r="AC111" s="324"/>
      <c r="AD111" s="324"/>
      <c r="AE111" s="324"/>
      <c r="AF111" s="324"/>
      <c r="AG111" s="324"/>
      <c r="AH111" s="324"/>
      <c r="AI111" s="324"/>
      <c r="AJ111" s="324"/>
      <c r="AK111" s="324"/>
      <c r="AL111" s="324"/>
      <c r="AM111" s="324"/>
    </row>
    <row r="112" spans="1:39" x14ac:dyDescent="0.3">
      <c r="A112" s="470"/>
      <c r="B112" s="465"/>
      <c r="C112" s="463"/>
      <c r="D112" s="465"/>
      <c r="E112" s="351"/>
      <c r="F112" s="351"/>
      <c r="G112" s="351"/>
      <c r="H112" s="312"/>
      <c r="I112" s="465"/>
      <c r="J112" s="465"/>
      <c r="K112" s="465"/>
      <c r="L112" s="312"/>
      <c r="M112" s="465"/>
      <c r="N112" s="466"/>
      <c r="O112" s="471"/>
      <c r="P112" s="312"/>
      <c r="Q112" s="465"/>
      <c r="R112" s="324"/>
      <c r="S112" s="324"/>
      <c r="T112" s="324"/>
      <c r="U112" s="324"/>
      <c r="V112" s="324"/>
      <c r="W112" s="324"/>
      <c r="X112" s="324"/>
      <c r="Y112" s="324"/>
      <c r="Z112" s="324"/>
      <c r="AA112" s="324"/>
      <c r="AB112" s="324"/>
      <c r="AC112" s="324"/>
      <c r="AD112" s="324"/>
      <c r="AE112" s="324"/>
      <c r="AF112" s="324"/>
      <c r="AG112" s="324"/>
      <c r="AH112" s="324"/>
      <c r="AI112" s="324"/>
      <c r="AJ112" s="324"/>
      <c r="AK112" s="324"/>
      <c r="AL112" s="324"/>
      <c r="AM112" s="324"/>
    </row>
    <row r="113" spans="1:39" x14ac:dyDescent="0.3">
      <c r="A113" s="470"/>
      <c r="B113" s="465"/>
      <c r="C113" s="463"/>
      <c r="D113" s="465"/>
      <c r="E113" s="351"/>
      <c r="F113" s="351"/>
      <c r="G113" s="351"/>
      <c r="H113" s="312"/>
      <c r="I113" s="465"/>
      <c r="J113" s="465"/>
      <c r="K113" s="465"/>
      <c r="L113" s="312"/>
      <c r="M113" s="465"/>
      <c r="N113" s="466"/>
      <c r="O113" s="471"/>
      <c r="P113" s="312"/>
      <c r="Q113" s="465"/>
      <c r="R113" s="324"/>
      <c r="S113" s="324"/>
      <c r="T113" s="324"/>
      <c r="U113" s="324"/>
      <c r="V113" s="324"/>
      <c r="W113" s="324"/>
      <c r="X113" s="324"/>
      <c r="Y113" s="324"/>
      <c r="Z113" s="324"/>
      <c r="AA113" s="324"/>
      <c r="AB113" s="324"/>
      <c r="AC113" s="324"/>
      <c r="AD113" s="324"/>
      <c r="AE113" s="324"/>
      <c r="AF113" s="324"/>
      <c r="AG113" s="324"/>
      <c r="AH113" s="324"/>
      <c r="AI113" s="324"/>
      <c r="AJ113" s="324"/>
      <c r="AK113" s="324"/>
      <c r="AL113" s="324"/>
      <c r="AM113" s="324"/>
    </row>
    <row r="114" spans="1:39" s="302" customFormat="1" x14ac:dyDescent="0.3">
      <c r="A114" s="468"/>
      <c r="B114" s="463"/>
      <c r="C114" s="463"/>
      <c r="D114" s="463"/>
      <c r="E114" s="347"/>
      <c r="F114" s="347"/>
      <c r="G114" s="347"/>
      <c r="H114" s="321"/>
      <c r="I114" s="321"/>
      <c r="J114" s="321"/>
      <c r="K114" s="321"/>
      <c r="L114" s="321"/>
      <c r="M114" s="463"/>
      <c r="N114" s="357"/>
      <c r="O114" s="469"/>
      <c r="P114" s="321"/>
      <c r="Q114" s="463"/>
      <c r="R114" s="357"/>
      <c r="S114" s="357"/>
      <c r="T114" s="357"/>
      <c r="U114" s="357"/>
      <c r="V114" s="357"/>
      <c r="W114" s="357"/>
      <c r="X114" s="357"/>
      <c r="Y114" s="357"/>
      <c r="Z114" s="357"/>
      <c r="AA114" s="357"/>
      <c r="AB114" s="357"/>
      <c r="AC114" s="357"/>
      <c r="AD114" s="357"/>
      <c r="AE114" s="357"/>
      <c r="AF114" s="357"/>
      <c r="AG114" s="357"/>
      <c r="AH114" s="357"/>
      <c r="AI114" s="357"/>
      <c r="AJ114" s="357"/>
      <c r="AK114" s="357"/>
      <c r="AL114" s="357"/>
      <c r="AM114" s="357"/>
    </row>
    <row r="115" spans="1:39" x14ac:dyDescent="0.3">
      <c r="A115" s="470"/>
      <c r="B115" s="465"/>
      <c r="C115" s="463"/>
      <c r="D115" s="312"/>
      <c r="E115" s="351"/>
      <c r="F115" s="351"/>
      <c r="G115" s="351"/>
      <c r="H115" s="312"/>
      <c r="I115" s="312"/>
      <c r="J115" s="312"/>
      <c r="K115" s="312"/>
      <c r="L115" s="312"/>
      <c r="M115" s="465"/>
      <c r="N115" s="466"/>
      <c r="O115" s="471"/>
      <c r="P115" s="312"/>
      <c r="Q115" s="465"/>
      <c r="R115" s="324"/>
      <c r="S115" s="324"/>
      <c r="T115" s="324"/>
      <c r="U115" s="324"/>
      <c r="V115" s="324"/>
      <c r="W115" s="324"/>
      <c r="X115" s="324"/>
      <c r="Y115" s="324"/>
      <c r="Z115" s="324"/>
      <c r="AA115" s="324"/>
      <c r="AB115" s="324"/>
      <c r="AC115" s="324"/>
      <c r="AD115" s="324"/>
      <c r="AE115" s="324"/>
      <c r="AF115" s="324"/>
      <c r="AG115" s="324"/>
      <c r="AH115" s="324"/>
      <c r="AI115" s="324"/>
      <c r="AJ115" s="324"/>
      <c r="AK115" s="324"/>
      <c r="AL115" s="324"/>
      <c r="AM115" s="324"/>
    </row>
    <row r="116" spans="1:39" x14ac:dyDescent="0.3">
      <c r="A116" s="470"/>
      <c r="B116" s="465"/>
      <c r="C116" s="463"/>
      <c r="D116" s="312"/>
      <c r="E116" s="351"/>
      <c r="F116" s="351"/>
      <c r="G116" s="351"/>
      <c r="H116" s="312"/>
      <c r="I116" s="312"/>
      <c r="J116" s="312"/>
      <c r="K116" s="312"/>
      <c r="L116" s="312"/>
      <c r="M116" s="465"/>
      <c r="N116" s="466"/>
      <c r="O116" s="471"/>
      <c r="P116" s="312"/>
      <c r="Q116" s="465"/>
      <c r="R116" s="324"/>
      <c r="S116" s="324"/>
      <c r="T116" s="324"/>
      <c r="U116" s="324"/>
      <c r="V116" s="324"/>
      <c r="W116" s="324"/>
      <c r="X116" s="324"/>
      <c r="Y116" s="324"/>
      <c r="Z116" s="324"/>
      <c r="AA116" s="324"/>
      <c r="AB116" s="324"/>
      <c r="AC116" s="324"/>
      <c r="AD116" s="324"/>
      <c r="AE116" s="324"/>
      <c r="AF116" s="324"/>
      <c r="AG116" s="324"/>
      <c r="AH116" s="324"/>
      <c r="AI116" s="324"/>
      <c r="AJ116" s="324"/>
      <c r="AK116" s="324"/>
      <c r="AL116" s="324"/>
      <c r="AM116" s="324"/>
    </row>
    <row r="117" spans="1:39" x14ac:dyDescent="0.3">
      <c r="A117" s="470"/>
      <c r="B117" s="465"/>
      <c r="C117" s="463"/>
      <c r="D117" s="312"/>
      <c r="E117" s="351"/>
      <c r="F117" s="351"/>
      <c r="G117" s="351"/>
      <c r="H117" s="312"/>
      <c r="I117" s="312"/>
      <c r="J117" s="312"/>
      <c r="K117" s="312"/>
      <c r="L117" s="312"/>
      <c r="M117" s="465"/>
      <c r="N117" s="466"/>
      <c r="O117" s="471"/>
      <c r="P117" s="312"/>
      <c r="Q117" s="465"/>
      <c r="R117" s="324"/>
      <c r="S117" s="324"/>
      <c r="T117" s="324"/>
      <c r="U117" s="324"/>
      <c r="V117" s="324"/>
      <c r="W117" s="324"/>
      <c r="X117" s="324"/>
      <c r="Y117" s="324"/>
      <c r="Z117" s="324"/>
      <c r="AA117" s="324"/>
      <c r="AB117" s="324"/>
      <c r="AC117" s="324"/>
      <c r="AD117" s="324"/>
      <c r="AE117" s="324"/>
      <c r="AF117" s="324"/>
      <c r="AG117" s="324"/>
      <c r="AH117" s="324"/>
      <c r="AI117" s="324"/>
      <c r="AJ117" s="324"/>
      <c r="AK117" s="324"/>
      <c r="AL117" s="324"/>
      <c r="AM117" s="324"/>
    </row>
    <row r="118" spans="1:39" x14ac:dyDescent="0.3">
      <c r="A118" s="470"/>
      <c r="B118" s="465"/>
      <c r="C118" s="463"/>
      <c r="D118" s="312"/>
      <c r="E118" s="351"/>
      <c r="F118" s="351"/>
      <c r="G118" s="351"/>
      <c r="H118" s="312"/>
      <c r="I118" s="312"/>
      <c r="J118" s="312"/>
      <c r="K118" s="312"/>
      <c r="L118" s="312"/>
      <c r="M118" s="465"/>
      <c r="N118" s="466"/>
      <c r="O118" s="471"/>
      <c r="P118" s="312"/>
      <c r="Q118" s="465"/>
      <c r="R118" s="324"/>
      <c r="S118" s="324"/>
      <c r="T118" s="324"/>
      <c r="U118" s="324"/>
      <c r="V118" s="324"/>
      <c r="W118" s="324"/>
      <c r="X118" s="324"/>
      <c r="Y118" s="324"/>
      <c r="Z118" s="324"/>
      <c r="AA118" s="324"/>
      <c r="AB118" s="324"/>
      <c r="AC118" s="324"/>
      <c r="AD118" s="324"/>
      <c r="AE118" s="324"/>
      <c r="AF118" s="324"/>
      <c r="AG118" s="324"/>
      <c r="AH118" s="324"/>
      <c r="AI118" s="324"/>
      <c r="AJ118" s="324"/>
      <c r="AK118" s="324"/>
      <c r="AL118" s="324"/>
      <c r="AM118" s="324"/>
    </row>
    <row r="119" spans="1:39" x14ac:dyDescent="0.3">
      <c r="A119" s="470"/>
      <c r="B119" s="465"/>
      <c r="C119" s="463"/>
      <c r="D119" s="312"/>
      <c r="E119" s="351"/>
      <c r="F119" s="351"/>
      <c r="G119" s="351"/>
      <c r="H119" s="312"/>
      <c r="I119" s="312"/>
      <c r="J119" s="312"/>
      <c r="K119" s="312"/>
      <c r="L119" s="312"/>
      <c r="M119" s="465"/>
      <c r="N119" s="466"/>
      <c r="O119" s="471"/>
      <c r="P119" s="312"/>
      <c r="Q119" s="465"/>
      <c r="R119" s="324"/>
      <c r="S119" s="324"/>
      <c r="T119" s="324"/>
      <c r="U119" s="324"/>
      <c r="V119" s="324"/>
      <c r="W119" s="324"/>
      <c r="X119" s="324"/>
      <c r="Y119" s="324"/>
      <c r="Z119" s="324"/>
      <c r="AA119" s="324"/>
      <c r="AB119" s="324"/>
      <c r="AC119" s="324"/>
      <c r="AD119" s="324"/>
      <c r="AE119" s="324"/>
      <c r="AF119" s="324"/>
      <c r="AG119" s="324"/>
      <c r="AH119" s="324"/>
      <c r="AI119" s="324"/>
      <c r="AJ119" s="324"/>
      <c r="AK119" s="324"/>
      <c r="AL119" s="324"/>
      <c r="AM119" s="324"/>
    </row>
    <row r="120" spans="1:39" s="302" customFormat="1" x14ac:dyDescent="0.3">
      <c r="A120" s="357"/>
      <c r="B120" s="463"/>
      <c r="C120" s="463"/>
      <c r="D120" s="463"/>
      <c r="E120" s="347"/>
      <c r="F120" s="347"/>
      <c r="G120" s="347"/>
      <c r="H120" s="463"/>
      <c r="I120" s="463"/>
      <c r="J120" s="463"/>
      <c r="K120" s="463"/>
      <c r="L120" s="463"/>
      <c r="M120" s="463"/>
      <c r="N120" s="357"/>
      <c r="O120" s="464"/>
      <c r="P120" s="463"/>
      <c r="Q120" s="463"/>
      <c r="R120" s="357"/>
      <c r="S120" s="357"/>
      <c r="T120" s="357"/>
      <c r="U120" s="357"/>
      <c r="V120" s="357"/>
      <c r="W120" s="357"/>
      <c r="X120" s="357"/>
      <c r="Y120" s="357"/>
      <c r="Z120" s="357"/>
      <c r="AA120" s="357"/>
      <c r="AB120" s="357"/>
      <c r="AC120" s="357"/>
      <c r="AD120" s="357"/>
      <c r="AE120" s="357"/>
      <c r="AF120" s="357"/>
      <c r="AG120" s="357"/>
      <c r="AH120" s="357"/>
      <c r="AI120" s="357"/>
      <c r="AJ120" s="357"/>
      <c r="AK120" s="357"/>
      <c r="AL120" s="357"/>
      <c r="AM120" s="357"/>
    </row>
    <row r="121" spans="1:39" x14ac:dyDescent="0.3">
      <c r="A121" s="324"/>
      <c r="B121" s="465"/>
      <c r="C121" s="463"/>
      <c r="D121" s="465"/>
      <c r="E121" s="351"/>
      <c r="F121" s="351"/>
      <c r="G121" s="351"/>
      <c r="H121" s="465"/>
      <c r="I121" s="465"/>
      <c r="J121" s="465"/>
      <c r="K121" s="465"/>
      <c r="L121" s="465"/>
      <c r="M121" s="465"/>
      <c r="N121" s="466"/>
      <c r="O121" s="467"/>
      <c r="P121" s="465"/>
      <c r="Q121" s="465"/>
      <c r="R121" s="324"/>
      <c r="S121" s="324"/>
      <c r="T121" s="324"/>
      <c r="U121" s="324"/>
      <c r="V121" s="324"/>
      <c r="W121" s="324"/>
      <c r="X121" s="324"/>
      <c r="Y121" s="324"/>
      <c r="Z121" s="324"/>
      <c r="AA121" s="324"/>
      <c r="AB121" s="324"/>
      <c r="AC121" s="324"/>
      <c r="AD121" s="324"/>
      <c r="AE121" s="324"/>
      <c r="AF121" s="324"/>
      <c r="AG121" s="324"/>
      <c r="AH121" s="324"/>
      <c r="AI121" s="324"/>
      <c r="AJ121" s="324"/>
      <c r="AK121" s="324"/>
      <c r="AL121" s="324"/>
      <c r="AM121" s="324"/>
    </row>
    <row r="122" spans="1:39" x14ac:dyDescent="0.3">
      <c r="A122" s="324"/>
      <c r="B122" s="465"/>
      <c r="C122" s="463"/>
      <c r="D122" s="465"/>
      <c r="E122" s="351"/>
      <c r="F122" s="351"/>
      <c r="G122" s="351"/>
      <c r="H122" s="465"/>
      <c r="I122" s="465"/>
      <c r="J122" s="465"/>
      <c r="K122" s="465"/>
      <c r="L122" s="465"/>
      <c r="M122" s="465"/>
      <c r="N122" s="466"/>
      <c r="O122" s="467"/>
      <c r="P122" s="465"/>
      <c r="Q122" s="465"/>
      <c r="R122" s="324"/>
      <c r="S122" s="324"/>
      <c r="T122" s="324"/>
      <c r="U122" s="324"/>
      <c r="V122" s="324"/>
      <c r="W122" s="324"/>
      <c r="X122" s="324"/>
      <c r="Y122" s="324"/>
      <c r="Z122" s="324"/>
      <c r="AA122" s="324"/>
      <c r="AB122" s="324"/>
      <c r="AC122" s="324"/>
      <c r="AD122" s="324"/>
      <c r="AE122" s="324"/>
      <c r="AF122" s="324"/>
      <c r="AG122" s="324"/>
      <c r="AH122" s="324"/>
      <c r="AI122" s="324"/>
      <c r="AJ122" s="324"/>
      <c r="AK122" s="324"/>
      <c r="AL122" s="324"/>
      <c r="AM122" s="324"/>
    </row>
    <row r="123" spans="1:39" x14ac:dyDescent="0.3">
      <c r="A123" s="324"/>
      <c r="B123" s="465"/>
      <c r="C123" s="463"/>
      <c r="D123" s="465"/>
      <c r="E123" s="351"/>
      <c r="F123" s="351"/>
      <c r="G123" s="351"/>
      <c r="H123" s="465"/>
      <c r="I123" s="465"/>
      <c r="J123" s="465"/>
      <c r="K123" s="465"/>
      <c r="L123" s="465"/>
      <c r="M123" s="465"/>
      <c r="N123" s="466"/>
      <c r="O123" s="467"/>
      <c r="P123" s="465"/>
      <c r="Q123" s="465"/>
      <c r="R123" s="324"/>
      <c r="S123" s="324"/>
      <c r="T123" s="324"/>
      <c r="U123" s="324"/>
      <c r="V123" s="324"/>
      <c r="W123" s="324"/>
      <c r="X123" s="324"/>
      <c r="Y123" s="324"/>
      <c r="Z123" s="324"/>
      <c r="AA123" s="324"/>
      <c r="AB123" s="324"/>
      <c r="AC123" s="324"/>
      <c r="AD123" s="324"/>
      <c r="AE123" s="324"/>
      <c r="AF123" s="324"/>
      <c r="AG123" s="324"/>
      <c r="AH123" s="324"/>
      <c r="AI123" s="324"/>
      <c r="AJ123" s="324"/>
      <c r="AK123" s="324"/>
      <c r="AL123" s="324"/>
      <c r="AM123" s="324"/>
    </row>
    <row r="124" spans="1:39" x14ac:dyDescent="0.3">
      <c r="A124" s="324"/>
      <c r="B124" s="465"/>
      <c r="C124" s="463"/>
      <c r="D124" s="465"/>
      <c r="E124" s="351"/>
      <c r="F124" s="351"/>
      <c r="G124" s="351"/>
      <c r="H124" s="465"/>
      <c r="I124" s="465"/>
      <c r="J124" s="465"/>
      <c r="K124" s="465"/>
      <c r="L124" s="465"/>
      <c r="M124" s="465"/>
      <c r="N124" s="466"/>
      <c r="O124" s="467"/>
      <c r="P124" s="465"/>
      <c r="Q124" s="465"/>
      <c r="R124" s="324"/>
      <c r="S124" s="324"/>
      <c r="T124" s="324"/>
      <c r="U124" s="324"/>
      <c r="V124" s="324"/>
      <c r="W124" s="324"/>
      <c r="X124" s="324"/>
      <c r="Y124" s="324"/>
      <c r="Z124" s="324"/>
      <c r="AA124" s="324"/>
      <c r="AB124" s="324"/>
      <c r="AC124" s="324"/>
      <c r="AD124" s="324"/>
      <c r="AE124" s="324"/>
      <c r="AF124" s="324"/>
      <c r="AG124" s="324"/>
      <c r="AH124" s="324"/>
      <c r="AI124" s="324"/>
      <c r="AJ124" s="324"/>
      <c r="AK124" s="324"/>
      <c r="AL124" s="324"/>
      <c r="AM124" s="324"/>
    </row>
    <row r="125" spans="1:39" x14ac:dyDescent="0.3">
      <c r="A125" s="324"/>
      <c r="B125" s="465"/>
      <c r="C125" s="463"/>
      <c r="D125" s="465"/>
      <c r="E125" s="351"/>
      <c r="F125" s="351"/>
      <c r="G125" s="351"/>
      <c r="H125" s="465"/>
      <c r="I125" s="465"/>
      <c r="J125" s="465"/>
      <c r="K125" s="465"/>
      <c r="L125" s="465"/>
      <c r="M125" s="465"/>
      <c r="N125" s="466"/>
      <c r="O125" s="467"/>
      <c r="P125" s="465"/>
      <c r="Q125" s="465"/>
      <c r="R125" s="324"/>
      <c r="S125" s="324"/>
      <c r="T125" s="324"/>
      <c r="U125" s="324"/>
      <c r="V125" s="324"/>
      <c r="W125" s="324"/>
      <c r="X125" s="324"/>
      <c r="Y125" s="324"/>
      <c r="Z125" s="324"/>
      <c r="AA125" s="324"/>
      <c r="AB125" s="324"/>
      <c r="AC125" s="324"/>
      <c r="AD125" s="324"/>
      <c r="AE125" s="324"/>
      <c r="AF125" s="324"/>
      <c r="AG125" s="324"/>
      <c r="AH125" s="324"/>
      <c r="AI125" s="324"/>
      <c r="AJ125" s="324"/>
      <c r="AK125" s="324"/>
      <c r="AL125" s="324"/>
      <c r="AM125" s="324"/>
    </row>
    <row r="126" spans="1:39" s="302" customFormat="1" x14ac:dyDescent="0.3">
      <c r="A126" s="357"/>
      <c r="B126" s="463"/>
      <c r="C126" s="463"/>
      <c r="D126" s="463"/>
      <c r="E126" s="347"/>
      <c r="F126" s="347"/>
      <c r="G126" s="347"/>
      <c r="H126" s="393"/>
      <c r="I126" s="463"/>
      <c r="J126" s="463"/>
      <c r="K126" s="463"/>
      <c r="L126" s="463"/>
      <c r="M126" s="463"/>
      <c r="N126" s="357"/>
      <c r="O126" s="464"/>
      <c r="P126" s="463"/>
      <c r="Q126" s="463"/>
      <c r="R126" s="357"/>
      <c r="S126" s="357"/>
      <c r="T126" s="357"/>
      <c r="U126" s="357"/>
      <c r="V126" s="357"/>
      <c r="W126" s="357"/>
      <c r="X126" s="357"/>
      <c r="Y126" s="357"/>
      <c r="Z126" s="357"/>
      <c r="AA126" s="357"/>
      <c r="AB126" s="357"/>
      <c r="AC126" s="357"/>
      <c r="AD126" s="357"/>
      <c r="AE126" s="357"/>
      <c r="AF126" s="357"/>
      <c r="AG126" s="357"/>
      <c r="AH126" s="357"/>
      <c r="AI126" s="357"/>
      <c r="AJ126" s="357"/>
      <c r="AK126" s="357"/>
      <c r="AL126" s="357"/>
      <c r="AM126" s="357"/>
    </row>
    <row r="127" spans="1:39" x14ac:dyDescent="0.3">
      <c r="A127" s="324"/>
      <c r="B127" s="465"/>
      <c r="C127" s="463"/>
      <c r="D127" s="465"/>
      <c r="E127" s="351"/>
      <c r="F127" s="351"/>
      <c r="G127" s="351"/>
      <c r="H127" s="465"/>
      <c r="I127" s="465"/>
      <c r="J127" s="465"/>
      <c r="K127" s="465"/>
      <c r="L127" s="465"/>
      <c r="M127" s="465"/>
      <c r="N127" s="466"/>
      <c r="O127" s="467"/>
      <c r="P127" s="465"/>
      <c r="Q127" s="465"/>
      <c r="R127" s="324"/>
      <c r="S127" s="324"/>
      <c r="T127" s="324"/>
      <c r="U127" s="324"/>
      <c r="V127" s="324"/>
      <c r="W127" s="324"/>
      <c r="X127" s="324"/>
      <c r="Y127" s="324"/>
      <c r="Z127" s="324"/>
      <c r="AA127" s="324"/>
      <c r="AB127" s="324"/>
      <c r="AC127" s="324"/>
      <c r="AD127" s="324"/>
      <c r="AE127" s="324"/>
      <c r="AF127" s="324"/>
      <c r="AG127" s="324"/>
      <c r="AH127" s="324"/>
      <c r="AI127" s="324"/>
      <c r="AJ127" s="324"/>
      <c r="AK127" s="324"/>
      <c r="AL127" s="324"/>
      <c r="AM127" s="324"/>
    </row>
    <row r="128" spans="1:39" x14ac:dyDescent="0.3">
      <c r="A128" s="324"/>
      <c r="B128" s="465"/>
      <c r="C128" s="463"/>
      <c r="D128" s="465"/>
      <c r="E128" s="351"/>
      <c r="F128" s="351"/>
      <c r="G128" s="351"/>
      <c r="H128" s="465"/>
      <c r="I128" s="465"/>
      <c r="J128" s="465"/>
      <c r="K128" s="465"/>
      <c r="L128" s="465"/>
      <c r="M128" s="465"/>
      <c r="N128" s="466"/>
      <c r="O128" s="467"/>
      <c r="P128" s="465"/>
      <c r="Q128" s="465"/>
      <c r="R128" s="324"/>
      <c r="S128" s="324"/>
      <c r="T128" s="324"/>
      <c r="U128" s="324"/>
      <c r="V128" s="324"/>
      <c r="W128" s="324"/>
      <c r="X128" s="324"/>
      <c r="Y128" s="324"/>
      <c r="Z128" s="324"/>
      <c r="AA128" s="324"/>
      <c r="AB128" s="324"/>
      <c r="AC128" s="324"/>
      <c r="AD128" s="324"/>
      <c r="AE128" s="324"/>
      <c r="AF128" s="324"/>
      <c r="AG128" s="324"/>
      <c r="AH128" s="324"/>
      <c r="AI128" s="324"/>
      <c r="AJ128" s="324"/>
      <c r="AK128" s="324"/>
      <c r="AL128" s="324"/>
      <c r="AM128" s="324"/>
    </row>
    <row r="129" spans="1:42" x14ac:dyDescent="0.3">
      <c r="A129" s="324"/>
      <c r="B129" s="465"/>
      <c r="C129" s="463"/>
      <c r="D129" s="465"/>
      <c r="E129" s="351"/>
      <c r="F129" s="351"/>
      <c r="G129" s="351"/>
      <c r="H129" s="465"/>
      <c r="I129" s="465"/>
      <c r="J129" s="465"/>
      <c r="K129" s="465"/>
      <c r="L129" s="465"/>
      <c r="M129" s="465"/>
      <c r="N129" s="466"/>
      <c r="O129" s="467"/>
      <c r="P129" s="465"/>
      <c r="Q129" s="465"/>
      <c r="R129" s="324"/>
      <c r="S129" s="324"/>
      <c r="T129" s="324"/>
      <c r="U129" s="324"/>
      <c r="V129" s="324"/>
      <c r="W129" s="324"/>
      <c r="X129" s="324"/>
      <c r="Y129" s="324"/>
      <c r="Z129" s="324"/>
      <c r="AA129" s="324"/>
      <c r="AB129" s="324"/>
      <c r="AC129" s="324"/>
      <c r="AD129" s="324"/>
      <c r="AE129" s="324"/>
      <c r="AF129" s="324"/>
      <c r="AG129" s="324"/>
      <c r="AH129" s="324"/>
      <c r="AI129" s="324"/>
      <c r="AJ129" s="324"/>
      <c r="AK129" s="324"/>
      <c r="AL129" s="324"/>
      <c r="AM129" s="324"/>
    </row>
    <row r="130" spans="1:42" x14ac:dyDescent="0.3">
      <c r="A130" s="324"/>
      <c r="B130" s="465"/>
      <c r="C130" s="463"/>
      <c r="D130" s="465"/>
      <c r="E130" s="351"/>
      <c r="F130" s="351"/>
      <c r="G130" s="351"/>
      <c r="H130" s="465"/>
      <c r="I130" s="465"/>
      <c r="J130" s="465"/>
      <c r="K130" s="465"/>
      <c r="L130" s="465"/>
      <c r="M130" s="465"/>
      <c r="N130" s="466"/>
      <c r="O130" s="467"/>
      <c r="P130" s="465"/>
      <c r="Q130" s="465"/>
      <c r="R130" s="324"/>
      <c r="S130" s="324"/>
      <c r="T130" s="324"/>
      <c r="U130" s="324"/>
      <c r="V130" s="324"/>
      <c r="W130" s="324"/>
      <c r="X130" s="324"/>
      <c r="Y130" s="324"/>
      <c r="Z130" s="324"/>
      <c r="AA130" s="324"/>
      <c r="AB130" s="324"/>
      <c r="AC130" s="324"/>
      <c r="AD130" s="324"/>
      <c r="AE130" s="324"/>
      <c r="AF130" s="324"/>
      <c r="AG130" s="324"/>
      <c r="AH130" s="324"/>
      <c r="AI130" s="324"/>
      <c r="AJ130" s="324"/>
      <c r="AK130" s="324"/>
      <c r="AL130" s="324"/>
      <c r="AM130" s="324"/>
    </row>
    <row r="131" spans="1:42" x14ac:dyDescent="0.3">
      <c r="A131" s="324"/>
      <c r="B131" s="465"/>
      <c r="C131" s="463"/>
      <c r="D131" s="465"/>
      <c r="E131" s="351"/>
      <c r="F131" s="351"/>
      <c r="G131" s="351"/>
      <c r="H131" s="465"/>
      <c r="I131" s="465"/>
      <c r="J131" s="465"/>
      <c r="K131" s="465"/>
      <c r="L131" s="465"/>
      <c r="M131" s="465"/>
      <c r="N131" s="466"/>
      <c r="O131" s="467"/>
      <c r="P131" s="465"/>
      <c r="Q131" s="465"/>
      <c r="R131" s="324"/>
      <c r="S131" s="324"/>
      <c r="T131" s="324"/>
      <c r="U131" s="324"/>
      <c r="V131" s="324"/>
      <c r="W131" s="324"/>
      <c r="X131" s="324"/>
      <c r="Y131" s="324"/>
      <c r="Z131" s="324"/>
      <c r="AA131" s="324"/>
      <c r="AB131" s="324"/>
      <c r="AC131" s="324"/>
      <c r="AD131" s="324"/>
      <c r="AE131" s="324"/>
      <c r="AF131" s="324"/>
      <c r="AG131" s="324"/>
      <c r="AH131" s="324"/>
      <c r="AI131" s="324"/>
      <c r="AJ131" s="324"/>
      <c r="AK131" s="324"/>
      <c r="AL131" s="324"/>
      <c r="AM131" s="324"/>
    </row>
    <row r="132" spans="1:42" x14ac:dyDescent="0.3">
      <c r="A132" s="324"/>
      <c r="B132" s="324"/>
      <c r="C132" s="324"/>
      <c r="D132" s="324"/>
      <c r="E132" s="324"/>
      <c r="F132" s="324"/>
      <c r="G132" s="324"/>
      <c r="H132" s="324"/>
      <c r="I132" s="324"/>
      <c r="J132" s="324"/>
      <c r="K132" s="324"/>
      <c r="L132" s="324"/>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c r="AJ132" s="324"/>
      <c r="AK132" s="324"/>
      <c r="AL132" s="324"/>
      <c r="AM132" s="324"/>
      <c r="AN132" s="407"/>
      <c r="AO132" s="407"/>
      <c r="AP132" s="407"/>
    </row>
    <row r="133" spans="1:42" x14ac:dyDescent="0.3">
      <c r="A133" s="324"/>
      <c r="B133" s="324"/>
      <c r="C133" s="324"/>
      <c r="D133" s="324"/>
      <c r="E133" s="324"/>
      <c r="F133" s="324"/>
      <c r="G133" s="324"/>
      <c r="H133" s="324"/>
      <c r="I133" s="324"/>
      <c r="J133" s="324"/>
      <c r="K133" s="324"/>
      <c r="L133" s="324"/>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c r="AJ133" s="324"/>
      <c r="AK133" s="324"/>
      <c r="AL133" s="324"/>
      <c r="AM133" s="324"/>
      <c r="AN133" s="407"/>
      <c r="AO133" s="407"/>
      <c r="AP133" s="407"/>
    </row>
    <row r="134" spans="1:42" x14ac:dyDescent="0.3">
      <c r="A134" s="324"/>
      <c r="B134" s="357"/>
      <c r="C134" s="324"/>
      <c r="D134" s="324"/>
      <c r="E134" s="324"/>
      <c r="F134" s="324"/>
      <c r="G134" s="324"/>
      <c r="H134" s="324"/>
      <c r="I134" s="324"/>
      <c r="J134" s="324"/>
      <c r="K134" s="324"/>
      <c r="L134" s="324"/>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c r="AJ134" s="324"/>
      <c r="AK134" s="324"/>
      <c r="AL134" s="324"/>
      <c r="AM134" s="324"/>
      <c r="AN134" s="407"/>
      <c r="AO134" s="407"/>
      <c r="AP134" s="407"/>
    </row>
    <row r="135" spans="1:42" x14ac:dyDescent="0.3">
      <c r="A135" s="324"/>
      <c r="B135" s="447"/>
      <c r="C135" s="447"/>
      <c r="D135" s="447"/>
      <c r="E135" s="447"/>
      <c r="F135" s="447"/>
      <c r="G135" s="447"/>
      <c r="H135" s="447"/>
      <c r="I135" s="447"/>
      <c r="J135" s="447"/>
      <c r="K135" s="447"/>
      <c r="L135" s="447"/>
      <c r="M135" s="447"/>
      <c r="N135" s="447"/>
      <c r="O135" s="447"/>
      <c r="P135" s="447"/>
      <c r="Q135" s="447"/>
      <c r="R135" s="447"/>
      <c r="S135" s="447"/>
      <c r="T135" s="447"/>
      <c r="U135" s="447"/>
      <c r="V135" s="447"/>
      <c r="W135" s="447"/>
      <c r="X135" s="447"/>
      <c r="Y135" s="447"/>
      <c r="Z135" s="447"/>
      <c r="AA135" s="447"/>
      <c r="AB135" s="447"/>
      <c r="AC135" s="447"/>
      <c r="AD135" s="447"/>
      <c r="AE135" s="447"/>
      <c r="AF135" s="447"/>
      <c r="AG135" s="447"/>
      <c r="AH135" s="447"/>
      <c r="AI135" s="447"/>
      <c r="AJ135" s="447"/>
      <c r="AK135" s="447"/>
      <c r="AL135" s="447"/>
      <c r="AM135" s="447"/>
      <c r="AN135" s="447"/>
      <c r="AO135" s="447"/>
      <c r="AP135" s="447"/>
    </row>
    <row r="136" spans="1:42" x14ac:dyDescent="0.3">
      <c r="A136" s="324"/>
      <c r="B136" s="465"/>
      <c r="C136" s="324"/>
      <c r="D136" s="324"/>
      <c r="E136" s="324"/>
      <c r="F136" s="324"/>
      <c r="G136" s="324"/>
      <c r="H136" s="324"/>
      <c r="I136" s="324"/>
      <c r="J136" s="324"/>
      <c r="K136" s="324"/>
      <c r="L136" s="324"/>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c r="AJ136" s="324"/>
      <c r="AK136" s="324"/>
      <c r="AL136" s="324"/>
      <c r="AM136" s="324"/>
      <c r="AN136" s="407"/>
      <c r="AO136" s="407"/>
      <c r="AP136" s="407"/>
    </row>
    <row r="137" spans="1:42" x14ac:dyDescent="0.3">
      <c r="A137" s="324"/>
      <c r="B137" s="465"/>
      <c r="C137" s="324"/>
      <c r="D137" s="324"/>
      <c r="E137" s="324"/>
      <c r="F137" s="324"/>
      <c r="G137" s="324"/>
      <c r="H137" s="324"/>
      <c r="I137" s="324"/>
      <c r="J137" s="324"/>
      <c r="K137" s="324"/>
      <c r="L137" s="324"/>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c r="AJ137" s="324"/>
      <c r="AK137" s="324"/>
      <c r="AL137" s="324"/>
      <c r="AM137" s="324"/>
      <c r="AN137" s="407"/>
      <c r="AO137" s="407"/>
      <c r="AP137" s="407"/>
    </row>
    <row r="138" spans="1:42" x14ac:dyDescent="0.3">
      <c r="A138" s="324"/>
      <c r="B138" s="465"/>
      <c r="C138" s="324"/>
      <c r="D138" s="324"/>
      <c r="E138" s="324"/>
      <c r="F138" s="324"/>
      <c r="G138" s="324"/>
      <c r="H138" s="324"/>
      <c r="I138" s="324"/>
      <c r="J138" s="324"/>
      <c r="K138" s="324"/>
      <c r="L138" s="324"/>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c r="AJ138" s="324"/>
      <c r="AK138" s="324"/>
      <c r="AL138" s="324"/>
      <c r="AM138" s="324"/>
      <c r="AN138" s="407"/>
      <c r="AO138" s="407"/>
      <c r="AP138" s="407"/>
    </row>
    <row r="139" spans="1:42" x14ac:dyDescent="0.3">
      <c r="A139" s="324"/>
      <c r="B139" s="465"/>
      <c r="C139" s="324"/>
      <c r="D139" s="324"/>
      <c r="E139" s="324"/>
      <c r="F139" s="324"/>
      <c r="G139" s="324"/>
      <c r="H139" s="324"/>
      <c r="I139" s="324"/>
      <c r="J139" s="324"/>
      <c r="K139" s="324"/>
      <c r="L139" s="324"/>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c r="AJ139" s="324"/>
      <c r="AK139" s="324"/>
      <c r="AL139" s="324"/>
      <c r="AM139" s="324"/>
      <c r="AN139" s="407"/>
      <c r="AO139" s="407"/>
      <c r="AP139" s="407"/>
    </row>
    <row r="140" spans="1:42" x14ac:dyDescent="0.3">
      <c r="A140" s="324"/>
      <c r="B140" s="465"/>
      <c r="C140" s="324"/>
      <c r="D140" s="324"/>
      <c r="E140" s="324"/>
      <c r="F140" s="324"/>
      <c r="G140" s="465"/>
      <c r="H140" s="324"/>
      <c r="I140" s="324"/>
      <c r="J140" s="324"/>
      <c r="K140" s="324"/>
      <c r="L140" s="324"/>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c r="AJ140" s="324"/>
      <c r="AK140" s="324"/>
      <c r="AL140" s="324"/>
      <c r="AM140" s="324"/>
      <c r="AN140" s="407"/>
      <c r="AO140" s="407"/>
      <c r="AP140" s="407"/>
    </row>
    <row r="141" spans="1:42" x14ac:dyDescent="0.3">
      <c r="A141" s="324"/>
      <c r="B141" s="324"/>
      <c r="C141" s="324"/>
      <c r="D141" s="324"/>
      <c r="E141" s="324"/>
      <c r="F141" s="324"/>
      <c r="G141" s="324"/>
      <c r="H141" s="324"/>
      <c r="I141" s="324"/>
      <c r="J141" s="324"/>
      <c r="K141" s="324"/>
      <c r="L141" s="324"/>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c r="AJ141" s="324"/>
      <c r="AK141" s="324"/>
      <c r="AL141" s="324"/>
      <c r="AM141" s="324"/>
      <c r="AN141" s="407"/>
      <c r="AO141" s="407"/>
      <c r="AP141" s="407"/>
    </row>
    <row r="142" spans="1:42" x14ac:dyDescent="0.3">
      <c r="A142" s="324"/>
      <c r="B142" s="324"/>
      <c r="C142" s="324"/>
      <c r="D142" s="324"/>
      <c r="E142" s="324"/>
      <c r="F142" s="324"/>
      <c r="G142" s="324"/>
      <c r="H142" s="324"/>
      <c r="I142" s="324"/>
      <c r="J142" s="324"/>
      <c r="K142" s="324"/>
      <c r="L142" s="324"/>
      <c r="M142" s="324"/>
      <c r="N142" s="324"/>
      <c r="O142" s="324"/>
      <c r="P142" s="324"/>
      <c r="Q142" s="324"/>
      <c r="R142" s="324"/>
      <c r="S142" s="324"/>
      <c r="T142" s="324"/>
      <c r="U142" s="324"/>
      <c r="V142" s="324"/>
      <c r="W142" s="324"/>
      <c r="X142" s="324"/>
      <c r="Y142" s="324"/>
      <c r="Z142" s="324"/>
      <c r="AA142" s="324"/>
      <c r="AB142" s="324"/>
      <c r="AC142" s="324"/>
      <c r="AD142" s="324"/>
      <c r="AE142" s="324"/>
      <c r="AF142" s="324"/>
      <c r="AG142" s="324"/>
      <c r="AH142" s="324"/>
      <c r="AI142" s="324"/>
      <c r="AJ142" s="324"/>
      <c r="AK142" s="324"/>
      <c r="AL142" s="324"/>
      <c r="AM142" s="324"/>
      <c r="AN142" s="407"/>
      <c r="AO142" s="407"/>
      <c r="AP142" s="407"/>
    </row>
    <row r="143" spans="1:42" x14ac:dyDescent="0.3">
      <c r="A143" s="324"/>
      <c r="B143" s="357"/>
      <c r="C143" s="324"/>
      <c r="D143" s="324"/>
      <c r="E143" s="324"/>
      <c r="F143" s="324"/>
      <c r="G143" s="324"/>
      <c r="H143" s="324"/>
      <c r="I143" s="324"/>
      <c r="J143" s="855"/>
      <c r="K143" s="855"/>
      <c r="L143" s="855"/>
      <c r="M143" s="855"/>
      <c r="N143" s="855"/>
      <c r="O143" s="324"/>
      <c r="P143" s="324"/>
      <c r="Q143" s="324"/>
      <c r="R143" s="324"/>
      <c r="S143" s="324"/>
      <c r="T143" s="324"/>
      <c r="U143" s="324"/>
      <c r="V143" s="324"/>
      <c r="W143" s="324"/>
      <c r="X143" s="324"/>
      <c r="Y143" s="324"/>
      <c r="Z143" s="324"/>
      <c r="AA143" s="324"/>
      <c r="AB143" s="324"/>
      <c r="AC143" s="324"/>
      <c r="AD143" s="324"/>
      <c r="AE143" s="324"/>
      <c r="AF143" s="324"/>
      <c r="AG143" s="324"/>
      <c r="AH143" s="324"/>
      <c r="AI143" s="324"/>
      <c r="AJ143" s="324"/>
      <c r="AK143" s="324"/>
      <c r="AL143" s="324"/>
      <c r="AM143" s="324"/>
    </row>
    <row r="144" spans="1:42" ht="9.75" customHeight="1" x14ac:dyDescent="0.3">
      <c r="A144" s="324"/>
      <c r="B144" s="853"/>
      <c r="C144" s="853"/>
      <c r="D144" s="853"/>
      <c r="E144" s="853"/>
      <c r="F144" s="853"/>
      <c r="G144" s="853"/>
      <c r="H144" s="852"/>
      <c r="I144" s="852"/>
      <c r="J144" s="853"/>
      <c r="K144" s="853"/>
      <c r="L144" s="853"/>
      <c r="M144" s="852"/>
      <c r="N144" s="852"/>
      <c r="O144" s="324"/>
      <c r="P144" s="324"/>
      <c r="Q144" s="324"/>
      <c r="R144" s="324"/>
      <c r="S144" s="324"/>
      <c r="T144" s="324"/>
      <c r="U144" s="324"/>
      <c r="V144" s="324"/>
      <c r="W144" s="324"/>
      <c r="X144" s="324"/>
      <c r="Y144" s="324"/>
      <c r="Z144" s="324"/>
      <c r="AA144" s="324"/>
      <c r="AB144" s="324"/>
      <c r="AC144" s="324"/>
      <c r="AD144" s="324"/>
      <c r="AE144" s="324"/>
      <c r="AF144" s="324"/>
      <c r="AG144" s="324"/>
      <c r="AH144" s="324"/>
      <c r="AI144" s="324"/>
      <c r="AJ144" s="324"/>
      <c r="AK144" s="324"/>
      <c r="AL144" s="324"/>
      <c r="AM144" s="324"/>
    </row>
    <row r="145" spans="1:39" ht="10.5" customHeight="1" x14ac:dyDescent="0.3">
      <c r="A145" s="324"/>
      <c r="B145" s="853"/>
      <c r="C145" s="853"/>
      <c r="D145" s="853"/>
      <c r="E145" s="853"/>
      <c r="F145" s="853"/>
      <c r="G145" s="853"/>
      <c r="H145" s="852"/>
      <c r="I145" s="852"/>
      <c r="J145" s="853"/>
      <c r="K145" s="853"/>
      <c r="L145" s="853"/>
      <c r="M145" s="852"/>
      <c r="N145" s="852"/>
      <c r="O145" s="324"/>
      <c r="P145" s="324"/>
      <c r="Q145" s="324"/>
      <c r="R145" s="324"/>
      <c r="S145" s="324"/>
      <c r="T145" s="324"/>
      <c r="U145" s="324"/>
      <c r="V145" s="324"/>
      <c r="W145" s="324"/>
      <c r="X145" s="324"/>
      <c r="Y145" s="324"/>
      <c r="Z145" s="324"/>
      <c r="AA145" s="324"/>
      <c r="AB145" s="324"/>
      <c r="AC145" s="324"/>
      <c r="AD145" s="324"/>
      <c r="AE145" s="324"/>
      <c r="AF145" s="324"/>
      <c r="AG145" s="324"/>
      <c r="AH145" s="324"/>
      <c r="AI145" s="324"/>
      <c r="AJ145" s="324"/>
      <c r="AK145" s="324"/>
      <c r="AL145" s="324"/>
      <c r="AM145" s="324"/>
    </row>
    <row r="146" spans="1:39" x14ac:dyDescent="0.3">
      <c r="A146" s="324"/>
      <c r="B146" s="465"/>
      <c r="C146" s="472"/>
      <c r="D146" s="472"/>
      <c r="E146" s="315"/>
      <c r="F146" s="315"/>
      <c r="G146" s="315"/>
      <c r="H146" s="315"/>
      <c r="I146" s="315"/>
      <c r="J146" s="315"/>
      <c r="K146" s="315"/>
      <c r="L146" s="315"/>
      <c r="M146" s="315"/>
      <c r="N146" s="315"/>
      <c r="O146" s="324"/>
      <c r="P146" s="324"/>
      <c r="Q146" s="324"/>
      <c r="R146" s="324"/>
      <c r="S146" s="324"/>
      <c r="T146" s="324"/>
      <c r="U146" s="324"/>
      <c r="V146" s="324"/>
      <c r="W146" s="324"/>
      <c r="X146" s="324"/>
      <c r="Y146" s="324"/>
      <c r="Z146" s="324"/>
      <c r="AA146" s="324"/>
      <c r="AB146" s="324"/>
      <c r="AC146" s="324"/>
      <c r="AD146" s="324"/>
      <c r="AE146" s="324"/>
      <c r="AF146" s="324"/>
      <c r="AG146" s="324"/>
      <c r="AH146" s="324"/>
      <c r="AI146" s="324"/>
      <c r="AJ146" s="324"/>
      <c r="AK146" s="324"/>
      <c r="AL146" s="324"/>
      <c r="AM146" s="324"/>
    </row>
    <row r="147" spans="1:39" x14ac:dyDescent="0.3">
      <c r="J147" s="324"/>
    </row>
  </sheetData>
  <sheetProtection algorithmName="SHA-512" hashValue="1pApfdHIACuCzE7eLlykKWKO7LLtsJeOj86552Jo4GQpdQw80yY+3x3oZL4RKisWp/+0kY/N3r0lC87VRmNQuQ==" saltValue="ov8p4pD8GKLopJnxA9XA6w==" spinCount="100000" sheet="1" objects="1" scenarios="1" selectLockedCells="1"/>
  <mergeCells count="36">
    <mergeCell ref="L82:N82"/>
    <mergeCell ref="G83:G84"/>
    <mergeCell ref="B3:B4"/>
    <mergeCell ref="B13:C14"/>
    <mergeCell ref="B26:C27"/>
    <mergeCell ref="B81:C82"/>
    <mergeCell ref="G82:I82"/>
    <mergeCell ref="N83:N84"/>
    <mergeCell ref="B144:B145"/>
    <mergeCell ref="C144:C145"/>
    <mergeCell ref="D144:D145"/>
    <mergeCell ref="E144:E145"/>
    <mergeCell ref="F144:F145"/>
    <mergeCell ref="O83:O84"/>
    <mergeCell ref="P83:P84"/>
    <mergeCell ref="B99:C100"/>
    <mergeCell ref="J143:N143"/>
    <mergeCell ref="H83:H84"/>
    <mergeCell ref="I83:I84"/>
    <mergeCell ref="J83:J84"/>
    <mergeCell ref="K83:K84"/>
    <mergeCell ref="L83:L84"/>
    <mergeCell ref="M83:M84"/>
    <mergeCell ref="B83:B84"/>
    <mergeCell ref="C83:C84"/>
    <mergeCell ref="D83:D84"/>
    <mergeCell ref="E83:E84"/>
    <mergeCell ref="F83:F84"/>
    <mergeCell ref="M144:M145"/>
    <mergeCell ref="N144:N145"/>
    <mergeCell ref="G144:G145"/>
    <mergeCell ref="H144:H145"/>
    <mergeCell ref="I144:I145"/>
    <mergeCell ref="J144:J145"/>
    <mergeCell ref="K144:K145"/>
    <mergeCell ref="L144:L145"/>
  </mergeCells>
  <dataValidations count="2">
    <dataValidation type="list" allowBlank="1" showInputMessage="1" showErrorMessage="1" sqref="D102:D131" xr:uid="{AA28DE40-E6A9-4A97-9DEA-F943B667A6CF}">
      <formula1>$C$1:$C$2</formula1>
    </dataValidation>
    <dataValidation type="list" allowBlank="1" showInputMessage="1" showErrorMessage="1" sqref="Q102:Q131" xr:uid="{8B1C5317-0614-46C5-9699-B577A54F4CE1}">
      <formula1>$P$1:$P$2</formula1>
    </dataValidation>
  </dataValidations>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F7B7E-65B4-4AFB-ACCF-4C9C6481D464}">
  <dimension ref="A1:AW147"/>
  <sheetViews>
    <sheetView zoomScale="87" workbookViewId="0">
      <selection activeCell="B58" sqref="B58:D59"/>
    </sheetView>
  </sheetViews>
  <sheetFormatPr defaultRowHeight="14.4" x14ac:dyDescent="0.3"/>
  <cols>
    <col min="3" max="3" width="11.5546875" customWidth="1"/>
    <col min="6" max="6" width="8.5546875" customWidth="1"/>
    <col min="7" max="7" width="8" customWidth="1"/>
    <col min="8" max="8" width="7.5546875" customWidth="1"/>
    <col min="9" max="9" width="8" customWidth="1"/>
    <col min="14" max="15" width="9.109375" customWidth="1"/>
    <col min="16" max="16" width="10.44140625" customWidth="1"/>
    <col min="18" max="18" width="10.5546875" customWidth="1"/>
    <col min="19" max="19" width="10.44140625" customWidth="1"/>
    <col min="21" max="21" width="10.109375" customWidth="1"/>
    <col min="22" max="22" width="10.5546875" customWidth="1"/>
    <col min="31" max="31" width="9.44140625" customWidth="1"/>
    <col min="32" max="32" width="9.88671875" customWidth="1"/>
    <col min="34" max="34" width="10.44140625" customWidth="1"/>
    <col min="35" max="35" width="10.109375" customWidth="1"/>
  </cols>
  <sheetData>
    <row r="1" spans="2:49" x14ac:dyDescent="0.3">
      <c r="V1" s="324"/>
      <c r="W1" s="324"/>
      <c r="X1" s="324"/>
      <c r="Y1" s="324"/>
      <c r="Z1" s="324"/>
      <c r="AA1" s="324"/>
      <c r="AB1" s="324"/>
      <c r="AC1" s="324"/>
      <c r="AD1" s="324"/>
      <c r="AE1" s="324"/>
      <c r="AF1" s="324"/>
      <c r="AG1" s="324"/>
      <c r="AH1" s="324"/>
      <c r="AI1" s="324"/>
    </row>
    <row r="2" spans="2:49" x14ac:dyDescent="0.3">
      <c r="V2" s="324"/>
      <c r="W2" s="324"/>
      <c r="X2" s="324"/>
      <c r="Y2" s="324"/>
      <c r="Z2" s="324"/>
      <c r="AA2" s="324"/>
      <c r="AB2" s="324"/>
      <c r="AC2" s="324"/>
      <c r="AD2" s="324"/>
      <c r="AE2" s="324"/>
      <c r="AF2" s="324"/>
      <c r="AG2" s="324"/>
      <c r="AH2" s="324"/>
      <c r="AI2" s="324"/>
    </row>
    <row r="3" spans="2:49" x14ac:dyDescent="0.3">
      <c r="B3" s="854" t="s">
        <v>607</v>
      </c>
      <c r="V3" s="324"/>
      <c r="W3" s="324"/>
      <c r="X3" s="324"/>
      <c r="Y3" s="324"/>
      <c r="Z3" s="324"/>
      <c r="AA3" s="324"/>
      <c r="AB3" s="324"/>
      <c r="AC3" s="324"/>
      <c r="AD3" s="324"/>
      <c r="AE3" s="324"/>
      <c r="AF3" s="324"/>
      <c r="AG3" s="324"/>
      <c r="AH3" s="324"/>
      <c r="AI3" s="324"/>
    </row>
    <row r="4" spans="2:49" x14ac:dyDescent="0.3">
      <c r="B4" s="854"/>
      <c r="V4" s="324"/>
      <c r="W4" s="324"/>
      <c r="X4" s="324"/>
      <c r="Y4" s="324"/>
      <c r="Z4" s="324"/>
      <c r="AA4" s="324"/>
      <c r="AB4" s="324"/>
      <c r="AC4" s="324"/>
      <c r="AD4" s="324"/>
      <c r="AE4" s="324"/>
      <c r="AF4" s="324"/>
      <c r="AG4" s="324"/>
      <c r="AH4" s="324"/>
      <c r="AI4" s="324"/>
    </row>
    <row r="5" spans="2:49" ht="17.25" customHeight="1" x14ac:dyDescent="0.3">
      <c r="B5" s="337" t="s">
        <v>608</v>
      </c>
      <c r="C5" s="337" t="s">
        <v>609</v>
      </c>
      <c r="D5" s="337" t="s">
        <v>610</v>
      </c>
      <c r="E5" s="338" t="s">
        <v>611</v>
      </c>
      <c r="F5" s="338" t="s">
        <v>612</v>
      </c>
      <c r="G5" s="338" t="s">
        <v>613</v>
      </c>
      <c r="H5" s="339" t="s">
        <v>614</v>
      </c>
      <c r="I5" s="339" t="s">
        <v>646</v>
      </c>
      <c r="J5" s="338" t="s">
        <v>615</v>
      </c>
      <c r="K5" s="340" t="s">
        <v>616</v>
      </c>
      <c r="L5" s="340" t="s">
        <v>617</v>
      </c>
      <c r="M5" s="340" t="s">
        <v>618</v>
      </c>
      <c r="N5" s="340" t="s">
        <v>765</v>
      </c>
      <c r="O5" s="340" t="s">
        <v>773</v>
      </c>
      <c r="V5" s="324"/>
      <c r="W5" s="325"/>
      <c r="X5" s="325"/>
      <c r="Y5" s="325"/>
      <c r="Z5" s="326"/>
      <c r="AA5" s="326"/>
      <c r="AB5" s="326"/>
      <c r="AC5" s="327"/>
      <c r="AD5" s="327"/>
      <c r="AE5" s="326"/>
      <c r="AF5" s="328"/>
      <c r="AG5" s="328"/>
      <c r="AH5" s="328"/>
      <c r="AI5" s="324"/>
    </row>
    <row r="6" spans="2:49" x14ac:dyDescent="0.3">
      <c r="B6" s="329">
        <f>Intro!$E$69</f>
        <v>0</v>
      </c>
      <c r="C6" s="329" t="s">
        <v>619</v>
      </c>
      <c r="D6" s="329" t="s">
        <v>620</v>
      </c>
      <c r="E6" s="330" t="s">
        <v>621</v>
      </c>
      <c r="F6" s="330" t="s">
        <v>622</v>
      </c>
      <c r="G6" s="330"/>
      <c r="H6" s="331" t="str">
        <f>_xlfn.TEXTJOIN(", ", TRUE,IF(Public!$K$17="X","Retailer",""),IF(Public!$K$18="X","Distributor",""),IF(Public!$K$19="X","End User",""),IF(Public!$K$21="X","End User",""))</f>
        <v/>
      </c>
      <c r="I6" s="332" t="s">
        <v>570</v>
      </c>
      <c r="J6" s="360" t="s">
        <v>623</v>
      </c>
      <c r="K6" s="363" t="str">
        <f>Confirm!E60</f>
        <v>-</v>
      </c>
      <c r="L6" s="333" t="str">
        <f>Confirm!F60</f>
        <v>-</v>
      </c>
      <c r="M6" s="333" t="str">
        <f>Confirm!G60</f>
        <v>-</v>
      </c>
      <c r="N6" s="333" t="str">
        <f>Confirm!H60</f>
        <v>-</v>
      </c>
      <c r="O6" s="333" t="str">
        <f>Confirm!I60</f>
        <v>-</v>
      </c>
      <c r="V6" s="324"/>
      <c r="W6" s="329"/>
      <c r="X6" s="329"/>
      <c r="Y6" s="329"/>
      <c r="Z6" s="330"/>
      <c r="AA6" s="330"/>
      <c r="AB6" s="330"/>
      <c r="AC6" s="331"/>
      <c r="AD6" s="332"/>
      <c r="AE6" s="330"/>
      <c r="AF6" s="333"/>
      <c r="AG6" s="333"/>
      <c r="AH6" s="333"/>
      <c r="AI6" s="324"/>
    </row>
    <row r="7" spans="2:49" x14ac:dyDescent="0.3">
      <c r="B7" s="329">
        <f>Intro!$E$69</f>
        <v>0</v>
      </c>
      <c r="C7" s="334" t="str">
        <f>C6</f>
        <v>Importer   |  Importateurs</v>
      </c>
      <c r="D7" s="334" t="s">
        <v>620</v>
      </c>
      <c r="E7" s="335" t="s">
        <v>624</v>
      </c>
      <c r="F7" s="335" t="s">
        <v>625</v>
      </c>
      <c r="G7" s="335"/>
      <c r="H7" s="331" t="str">
        <f>_xlfn.TEXTJOIN(", ", TRUE,IF(Public!$K$17="X","Retailer",""),IF(Public!$K$18="X","Distributor",""),IF(Public!$K$19="X","End User",""),IF(Public!$K$21="X","End User",""))</f>
        <v/>
      </c>
      <c r="I7" s="332" t="s">
        <v>570</v>
      </c>
      <c r="J7" s="361" t="s">
        <v>623</v>
      </c>
      <c r="K7" s="363" t="str">
        <f>Confirm!E61</f>
        <v>-</v>
      </c>
      <c r="L7" s="333" t="str">
        <f>Confirm!F61</f>
        <v>-</v>
      </c>
      <c r="M7" s="333" t="str">
        <f>Confirm!G61</f>
        <v>-</v>
      </c>
      <c r="N7" s="333" t="str">
        <f>Confirm!H61</f>
        <v>-</v>
      </c>
      <c r="O7" s="333" t="str">
        <f>Confirm!I61</f>
        <v>-</v>
      </c>
      <c r="V7" s="324"/>
      <c r="W7" s="329"/>
      <c r="X7" s="334"/>
      <c r="Y7" s="334"/>
      <c r="Z7" s="335"/>
      <c r="AA7" s="335"/>
      <c r="AB7" s="335"/>
      <c r="AC7" s="334"/>
      <c r="AD7" s="332"/>
      <c r="AE7" s="335"/>
      <c r="AF7" s="336"/>
      <c r="AG7" s="336"/>
      <c r="AH7" s="336"/>
      <c r="AI7" s="324"/>
    </row>
    <row r="8" spans="2:49" x14ac:dyDescent="0.3">
      <c r="B8" s="329">
        <f>Intro!$E$69</f>
        <v>0</v>
      </c>
      <c r="C8" s="334" t="str">
        <f>C7</f>
        <v>Importer   |  Importateurs</v>
      </c>
      <c r="D8" s="334" t="s">
        <v>620</v>
      </c>
      <c r="E8" s="335" t="s">
        <v>626</v>
      </c>
      <c r="F8" s="335" t="s">
        <v>625</v>
      </c>
      <c r="G8" s="335">
        <f>Confirm!E79</f>
        <v>0</v>
      </c>
      <c r="H8" s="331" t="str">
        <f>_xlfn.TEXTJOIN(", ", TRUE,IF(Public!$K$17="X","Retailer",""),IF(Public!$K$18="X","Distributor",""),IF(Public!$K$19="X","End User",""),IF(Public!$K$21="X","End User",""))</f>
        <v/>
      </c>
      <c r="I8" s="332" t="s">
        <v>570</v>
      </c>
      <c r="J8" s="361" t="s">
        <v>623</v>
      </c>
      <c r="K8" s="363" t="str">
        <f>Confirm!E62</f>
        <v>-</v>
      </c>
      <c r="L8" s="333" t="str">
        <f>Confirm!F62</f>
        <v>-</v>
      </c>
      <c r="M8" s="333" t="str">
        <f>Confirm!G62</f>
        <v>-</v>
      </c>
      <c r="N8" s="333" t="str">
        <f>Confirm!H62</f>
        <v>-</v>
      </c>
      <c r="O8" s="333" t="str">
        <f>Confirm!I62</f>
        <v>-</v>
      </c>
      <c r="V8" s="324"/>
      <c r="W8" s="329"/>
      <c r="X8" s="334"/>
      <c r="Y8" s="334"/>
      <c r="Z8" s="335"/>
      <c r="AA8" s="335"/>
      <c r="AB8" s="335"/>
      <c r="AC8" s="334"/>
      <c r="AD8" s="332"/>
      <c r="AE8" s="335"/>
      <c r="AF8" s="336"/>
      <c r="AG8" s="336"/>
      <c r="AH8" s="336"/>
      <c r="AI8" s="324"/>
    </row>
    <row r="9" spans="2:49" x14ac:dyDescent="0.3">
      <c r="B9" s="329">
        <f>Intro!$E$69</f>
        <v>0</v>
      </c>
      <c r="C9" s="334" t="str">
        <f t="shared" ref="C9:C11" si="0">C8</f>
        <v>Importer   |  Importateurs</v>
      </c>
      <c r="D9" s="334" t="s">
        <v>627</v>
      </c>
      <c r="E9" s="335" t="s">
        <v>628</v>
      </c>
      <c r="F9" s="335" t="s">
        <v>623</v>
      </c>
      <c r="G9" s="335"/>
      <c r="H9" s="331" t="str">
        <f>_xlfn.TEXTJOIN(", ", TRUE,IF(Public!$K$17="X","Retailer",""),IF(Public!$K$18="X","Distributor",""),IF(Public!$K$19="X","End User",""),IF(Public!$K$21="X","End User",""))</f>
        <v/>
      </c>
      <c r="I9" s="332" t="s">
        <v>570</v>
      </c>
      <c r="J9" s="361" t="s">
        <v>767</v>
      </c>
      <c r="K9" s="365" t="str">
        <f>Confirm!E66</f>
        <v>-</v>
      </c>
      <c r="L9" s="336" t="str">
        <f>Confirm!F66</f>
        <v>-</v>
      </c>
      <c r="M9" s="336" t="str">
        <f>Confirm!G66</f>
        <v>-</v>
      </c>
      <c r="N9" s="336" t="str">
        <f>Confirm!H66</f>
        <v>-</v>
      </c>
      <c r="O9" s="336" t="str">
        <f>Confirm!I66</f>
        <v>-</v>
      </c>
      <c r="U9" s="10"/>
      <c r="V9" s="324"/>
      <c r="W9" s="329"/>
      <c r="X9" s="334"/>
      <c r="Y9" s="334"/>
      <c r="Z9" s="335"/>
      <c r="AA9" s="335"/>
      <c r="AB9" s="335"/>
      <c r="AC9" s="334"/>
      <c r="AD9" s="332"/>
      <c r="AE9" s="335"/>
      <c r="AF9" s="336"/>
      <c r="AG9" s="336"/>
      <c r="AH9" s="336"/>
      <c r="AI9" s="324"/>
    </row>
    <row r="10" spans="2:49" x14ac:dyDescent="0.3">
      <c r="B10" s="329">
        <f>Intro!$E$69</f>
        <v>0</v>
      </c>
      <c r="C10" s="334" t="str">
        <f t="shared" si="0"/>
        <v>Importer   |  Importateurs</v>
      </c>
      <c r="D10" s="334" t="s">
        <v>627</v>
      </c>
      <c r="E10" s="335" t="s">
        <v>628</v>
      </c>
      <c r="F10" s="335" t="s">
        <v>623</v>
      </c>
      <c r="G10" s="335"/>
      <c r="H10" s="331" t="str">
        <f>_xlfn.TEXTJOIN(", ", TRUE,IF(Public!$K$17="X","Retailer",""),IF(Public!$K$18="X","Distributor",""),IF(Public!$K$19="X","End User",""),IF(Public!$K$21="X","End User",""))</f>
        <v/>
      </c>
      <c r="I10" s="332" t="s">
        <v>570</v>
      </c>
      <c r="J10" s="361" t="s">
        <v>766</v>
      </c>
      <c r="K10" s="365" t="str">
        <f>Confirm!E67</f>
        <v>-</v>
      </c>
      <c r="L10" s="336" t="str">
        <f>Confirm!F67</f>
        <v>-</v>
      </c>
      <c r="M10" s="336" t="str">
        <f>Confirm!G67</f>
        <v>-</v>
      </c>
      <c r="N10" s="336" t="str">
        <f>Confirm!H67</f>
        <v>-</v>
      </c>
      <c r="O10" s="336" t="str">
        <f>Confirm!I67</f>
        <v>-</v>
      </c>
      <c r="U10" s="10"/>
      <c r="V10" s="324"/>
      <c r="W10" s="329"/>
      <c r="X10" s="334"/>
      <c r="Y10" s="334"/>
      <c r="Z10" s="335"/>
      <c r="AA10" s="335"/>
      <c r="AB10" s="335"/>
      <c r="AC10" s="334"/>
      <c r="AD10" s="332"/>
      <c r="AE10" s="335"/>
      <c r="AF10" s="336"/>
      <c r="AG10" s="336"/>
      <c r="AH10" s="336"/>
      <c r="AI10" s="324"/>
    </row>
    <row r="11" spans="2:49" x14ac:dyDescent="0.3">
      <c r="B11" s="329">
        <f>Intro!$E$69</f>
        <v>0</v>
      </c>
      <c r="C11" s="334" t="str">
        <f t="shared" si="0"/>
        <v>Importer   |  Importateurs</v>
      </c>
      <c r="D11" s="334" t="s">
        <v>629</v>
      </c>
      <c r="E11" s="335" t="s">
        <v>628</v>
      </c>
      <c r="F11" s="335" t="s">
        <v>623</v>
      </c>
      <c r="G11" s="335"/>
      <c r="H11" s="331" t="str">
        <f>_xlfn.TEXTJOIN(", ", TRUE,IF(Public!$K$17="X","Retailer",""),IF(Public!$K$18="X","Distributor",""),IF(Public!$K$19="X","End User",""),IF(Public!$K$21="X","End User",""))</f>
        <v/>
      </c>
      <c r="I11" s="332" t="s">
        <v>570</v>
      </c>
      <c r="J11" s="361" t="s">
        <v>623</v>
      </c>
      <c r="K11" s="365" t="str">
        <f>Confirm!E68</f>
        <v>-</v>
      </c>
      <c r="L11" s="336" t="str">
        <f>Confirm!F68</f>
        <v>-</v>
      </c>
      <c r="M11" s="336" t="str">
        <f>Confirm!G68</f>
        <v>-</v>
      </c>
      <c r="N11" s="336" t="str">
        <f>Confirm!H68</f>
        <v>-</v>
      </c>
      <c r="O11" s="336" t="str">
        <f>Confirm!I68</f>
        <v>-</v>
      </c>
      <c r="U11" s="10"/>
      <c r="V11" s="324"/>
      <c r="W11" s="329"/>
      <c r="X11" s="334"/>
      <c r="Y11" s="334"/>
      <c r="Z11" s="335"/>
      <c r="AA11" s="335"/>
      <c r="AB11" s="335"/>
      <c r="AC11" s="334"/>
      <c r="AD11" s="332"/>
      <c r="AE11" s="335"/>
      <c r="AF11" s="336"/>
      <c r="AG11" s="336"/>
      <c r="AH11" s="336"/>
      <c r="AI11" s="324"/>
      <c r="AJ11" s="324"/>
      <c r="AK11" s="324"/>
      <c r="AL11" s="324"/>
      <c r="AM11" s="324"/>
      <c r="AN11" s="324"/>
      <c r="AO11" s="324"/>
      <c r="AP11" s="324"/>
      <c r="AQ11" s="324"/>
      <c r="AR11" s="324"/>
      <c r="AS11" s="324"/>
      <c r="AT11" s="324"/>
      <c r="AU11" s="324"/>
      <c r="AV11" s="324"/>
      <c r="AW11" s="324"/>
    </row>
    <row r="12" spans="2:49" x14ac:dyDescent="0.3">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row>
    <row r="13" spans="2:49" x14ac:dyDescent="0.3">
      <c r="B13" s="858" t="s">
        <v>630</v>
      </c>
      <c r="C13" s="858"/>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row>
    <row r="14" spans="2:49" x14ac:dyDescent="0.3">
      <c r="B14" s="858"/>
      <c r="C14" s="858"/>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row>
    <row r="15" spans="2:49" ht="35.4" x14ac:dyDescent="0.3">
      <c r="B15" s="439" t="s">
        <v>631</v>
      </c>
      <c r="C15" s="440" t="s">
        <v>632</v>
      </c>
      <c r="D15" s="431" t="s">
        <v>633</v>
      </c>
      <c r="E15" s="431" t="s">
        <v>634</v>
      </c>
      <c r="F15" s="432" t="s">
        <v>635</v>
      </c>
      <c r="G15" s="432" t="s">
        <v>636</v>
      </c>
      <c r="H15" s="432" t="s">
        <v>637</v>
      </c>
      <c r="I15" s="431" t="s">
        <v>638</v>
      </c>
      <c r="J15" s="431" t="s">
        <v>639</v>
      </c>
      <c r="K15" s="433" t="s">
        <v>640</v>
      </c>
      <c r="L15" s="431" t="s">
        <v>641</v>
      </c>
      <c r="M15" s="434" t="s">
        <v>642</v>
      </c>
      <c r="N15" s="431" t="s">
        <v>643</v>
      </c>
      <c r="O15" s="431" t="s">
        <v>644</v>
      </c>
      <c r="P15" s="431" t="s">
        <v>645</v>
      </c>
      <c r="Q15" s="431" t="s">
        <v>646</v>
      </c>
      <c r="R15" s="435" t="s">
        <v>790</v>
      </c>
      <c r="S15" s="436" t="s">
        <v>791</v>
      </c>
      <c r="T15" s="436" t="s">
        <v>792</v>
      </c>
      <c r="U15" s="436" t="s">
        <v>769</v>
      </c>
      <c r="V15" s="436" t="s">
        <v>770</v>
      </c>
      <c r="W15" s="436" t="s">
        <v>647</v>
      </c>
      <c r="X15" s="437" t="s">
        <v>793</v>
      </c>
      <c r="Y15" s="437" t="s">
        <v>794</v>
      </c>
      <c r="Z15" s="437" t="s">
        <v>795</v>
      </c>
      <c r="AA15" s="437" t="s">
        <v>771</v>
      </c>
      <c r="AB15" s="438" t="s">
        <v>771</v>
      </c>
      <c r="AC15" s="341"/>
      <c r="AD15" s="342"/>
      <c r="AE15" s="342"/>
      <c r="AF15" s="342"/>
      <c r="AG15" s="341"/>
      <c r="AH15" s="341"/>
      <c r="AI15" s="343"/>
      <c r="AJ15" s="341"/>
      <c r="AK15" s="344"/>
      <c r="AL15" s="341"/>
      <c r="AM15" s="341"/>
      <c r="AN15" s="341"/>
      <c r="AO15" s="341"/>
      <c r="AP15" s="345"/>
      <c r="AQ15" s="345"/>
      <c r="AR15" s="345"/>
      <c r="AS15" s="345"/>
      <c r="AT15" s="346"/>
      <c r="AU15" s="346"/>
      <c r="AV15" s="346"/>
      <c r="AW15" s="324"/>
    </row>
    <row r="16" spans="2:49" s="302" customFormat="1" x14ac:dyDescent="0.3">
      <c r="B16" s="371">
        <f>Intro!$E$69</f>
        <v>0</v>
      </c>
      <c r="C16" s="371">
        <f>B16</f>
        <v>0</v>
      </c>
      <c r="D16" s="372" t="s">
        <v>648</v>
      </c>
      <c r="E16" s="371">
        <f>Public!G15</f>
        <v>0</v>
      </c>
      <c r="F16" s="373"/>
      <c r="G16" s="373"/>
      <c r="H16" s="373"/>
      <c r="I16" s="371" t="s">
        <v>649</v>
      </c>
      <c r="J16" s="371" t="s">
        <v>650</v>
      </c>
      <c r="K16" s="371" t="s">
        <v>651</v>
      </c>
      <c r="L16" s="371" t="s">
        <v>621</v>
      </c>
      <c r="M16" s="374"/>
      <c r="N16" s="371" t="s">
        <v>652</v>
      </c>
      <c r="O16" s="375" t="s">
        <v>653</v>
      </c>
      <c r="P16" s="376" t="s">
        <v>623</v>
      </c>
      <c r="Q16" s="473" t="s">
        <v>570</v>
      </c>
      <c r="R16" s="367">
        <f>'Imp-Exp1'!G59+'Imp-Exp2'!G59+'Imp-Exp3'!G59</f>
        <v>0</v>
      </c>
      <c r="S16" s="368">
        <f>'Imp-Exp1'!H59+'Imp-Exp2'!H59+'Imp-Exp3'!H59</f>
        <v>0</v>
      </c>
      <c r="T16" s="368">
        <f>'Imp-Exp1'!I59+'Imp-Exp2'!I59+'Imp-Exp3'!I59</f>
        <v>0</v>
      </c>
      <c r="U16" s="368">
        <f>'Imp-Exp1'!J59+'Imp-Exp2'!J59+'Imp-Exp3'!J59</f>
        <v>0</v>
      </c>
      <c r="V16" s="368">
        <f>'Imp-Exp1'!K59+'Imp-Exp2'!K59+'Imp-Exp3'!K59</f>
        <v>0</v>
      </c>
      <c r="W16" s="368"/>
      <c r="X16" s="368">
        <f>'Imp-Exp1'!G60+'Imp-Exp2'!G60+'Imp-Exp3'!G60</f>
        <v>0</v>
      </c>
      <c r="Y16" s="368">
        <f>'Imp-Exp1'!H60+'Imp-Exp2'!H60+'Imp-Exp3'!H60</f>
        <v>0</v>
      </c>
      <c r="Z16" s="368">
        <f>'Imp-Exp1'!I60+'Imp-Exp2'!I60+'Imp-Exp3'!I60</f>
        <v>0</v>
      </c>
      <c r="AA16" s="368">
        <f>'Imp-Exp1'!J60+'Imp-Exp2'!J60+'Imp-Exp3'!J60</f>
        <v>0</v>
      </c>
      <c r="AB16" s="319">
        <f>'Imp-Exp1'!K60+'Imp-Exp2'!K60+'Imp-Exp3'!K60</f>
        <v>0</v>
      </c>
      <c r="AC16" s="347"/>
      <c r="AD16" s="347"/>
      <c r="AE16" s="347"/>
      <c r="AF16" s="347"/>
      <c r="AG16" s="347"/>
      <c r="AH16" s="347"/>
      <c r="AI16" s="347"/>
      <c r="AJ16" s="347"/>
      <c r="AK16" s="348"/>
      <c r="AL16" s="347"/>
      <c r="AM16" s="349"/>
      <c r="AN16" s="350"/>
      <c r="AO16" s="350"/>
      <c r="AP16" s="357"/>
      <c r="AQ16" s="357"/>
      <c r="AR16" s="357"/>
      <c r="AS16" s="357"/>
      <c r="AT16" s="357"/>
      <c r="AU16" s="357"/>
      <c r="AV16" s="357"/>
      <c r="AW16" s="357"/>
    </row>
    <row r="17" spans="1:49" x14ac:dyDescent="0.3">
      <c r="B17" s="377">
        <f>Intro!$E$69</f>
        <v>0</v>
      </c>
      <c r="C17" s="377">
        <f t="shared" ref="C17:C24" si="1">B17</f>
        <v>0</v>
      </c>
      <c r="D17" s="377" t="str">
        <f t="shared" ref="D17:E18" si="2">D16</f>
        <v>2 - Importer</v>
      </c>
      <c r="E17" s="377">
        <f t="shared" si="2"/>
        <v>0</v>
      </c>
      <c r="F17" s="378"/>
      <c r="G17" s="378"/>
      <c r="H17" s="378"/>
      <c r="I17" s="377" t="s">
        <v>649</v>
      </c>
      <c r="J17" s="377" t="s">
        <v>650</v>
      </c>
      <c r="K17" s="377" t="s">
        <v>651</v>
      </c>
      <c r="L17" s="377" t="s">
        <v>621</v>
      </c>
      <c r="M17" s="379"/>
      <c r="N17" s="377" t="s">
        <v>652</v>
      </c>
      <c r="O17" s="380" t="s">
        <v>654</v>
      </c>
      <c r="P17" s="381" t="str">
        <f>J9</f>
        <v>End users  |  Utilisateurs finals</v>
      </c>
      <c r="Q17" s="474" t="s">
        <v>570</v>
      </c>
      <c r="R17" s="369">
        <f>'Imp-Exp1'!G63+'Imp-Exp2'!G63+'Imp-Exp3'!G63</f>
        <v>0</v>
      </c>
      <c r="S17" s="370">
        <f>'Imp-Exp1'!H63+'Imp-Exp2'!H63+'Imp-Exp3'!H63</f>
        <v>0</v>
      </c>
      <c r="T17" s="370">
        <f>'Imp-Exp1'!I63+'Imp-Exp2'!I63+'Imp-Exp3'!I63</f>
        <v>0</v>
      </c>
      <c r="U17" s="370">
        <f>'Imp-Exp1'!J63+'Imp-Exp2'!J63+'Imp-Exp3'!J63</f>
        <v>0</v>
      </c>
      <c r="V17" s="370">
        <f>'Imp-Exp1'!K63+'Imp-Exp2'!K63+'Imp-Exp3'!K63</f>
        <v>0</v>
      </c>
      <c r="W17" s="370"/>
      <c r="X17" s="370">
        <f>'Imp-Exp1'!G64+'Imp-Exp2'!G64+'Imp-Exp3'!G64</f>
        <v>0</v>
      </c>
      <c r="Y17" s="370">
        <f>'Imp-Exp1'!H64+'Imp-Exp2'!H64+'Imp-Exp3'!H64</f>
        <v>0</v>
      </c>
      <c r="Z17" s="370">
        <f>'Imp-Exp1'!I64+'Imp-Exp2'!I64+'Imp-Exp3'!I64</f>
        <v>0</v>
      </c>
      <c r="AA17" s="370">
        <f>'Imp-Exp1'!J64+'Imp-Exp2'!J64+'Imp-Exp3'!J64</f>
        <v>0</v>
      </c>
      <c r="AB17" s="309">
        <f>'Imp-Exp1'!K64+'Imp-Exp2'!K64+'Imp-Exp3'!K64</f>
        <v>0</v>
      </c>
      <c r="AC17" s="351"/>
      <c r="AD17" s="351"/>
      <c r="AE17" s="351"/>
      <c r="AF17" s="351"/>
      <c r="AG17" s="351"/>
      <c r="AH17" s="351"/>
      <c r="AI17" s="351"/>
      <c r="AJ17" s="351"/>
      <c r="AK17" s="352"/>
      <c r="AL17" s="351"/>
      <c r="AM17" s="353"/>
      <c r="AN17" s="354"/>
      <c r="AO17" s="350"/>
      <c r="AP17" s="324"/>
      <c r="AQ17" s="324"/>
      <c r="AR17" s="324"/>
      <c r="AS17" s="324"/>
      <c r="AT17" s="324"/>
      <c r="AU17" s="324"/>
      <c r="AV17" s="324"/>
      <c r="AW17" s="324"/>
    </row>
    <row r="18" spans="1:49" ht="13.5" customHeight="1" x14ac:dyDescent="0.3">
      <c r="B18" s="377">
        <f>Intro!$E$69</f>
        <v>0</v>
      </c>
      <c r="C18" s="377">
        <f t="shared" si="1"/>
        <v>0</v>
      </c>
      <c r="D18" s="377" t="str">
        <f t="shared" si="2"/>
        <v>2 - Importer</v>
      </c>
      <c r="E18" s="377">
        <f>E17</f>
        <v>0</v>
      </c>
      <c r="F18" s="378"/>
      <c r="G18" s="378"/>
      <c r="H18" s="378"/>
      <c r="I18" s="377" t="s">
        <v>649</v>
      </c>
      <c r="J18" s="377" t="s">
        <v>650</v>
      </c>
      <c r="K18" s="377" t="s">
        <v>651</v>
      </c>
      <c r="L18" s="377" t="s">
        <v>621</v>
      </c>
      <c r="M18" s="379"/>
      <c r="N18" s="377" t="s">
        <v>652</v>
      </c>
      <c r="O18" s="380" t="s">
        <v>654</v>
      </c>
      <c r="P18" s="381" t="str">
        <f>J10</f>
        <v>Others  |  Autres</v>
      </c>
      <c r="Q18" s="474" t="s">
        <v>570</v>
      </c>
      <c r="R18" s="369">
        <f>'Imp-Exp1'!G66+'Imp-Exp2'!G66+'Imp-Exp3'!G66</f>
        <v>0</v>
      </c>
      <c r="S18" s="370">
        <f>'Imp-Exp1'!H66+'Imp-Exp2'!H66+'Imp-Exp3'!H66</f>
        <v>0</v>
      </c>
      <c r="T18" s="370">
        <f>'Imp-Exp1'!I66+'Imp-Exp2'!I66+'Imp-Exp3'!I66</f>
        <v>0</v>
      </c>
      <c r="U18" s="370">
        <f>'Imp-Exp1'!J66+'Imp-Exp2'!J66+'Imp-Exp3'!J66</f>
        <v>0</v>
      </c>
      <c r="V18" s="370">
        <f>'Imp-Exp1'!K66+'Imp-Exp2'!K66+'Imp-Exp3'!K66</f>
        <v>0</v>
      </c>
      <c r="W18" s="370"/>
      <c r="X18" s="370">
        <f>'Imp-Exp1'!G67+'Imp-Exp2'!G67+'Imp-Exp3'!G67</f>
        <v>0</v>
      </c>
      <c r="Y18" s="370">
        <f>'Imp-Exp1'!H67+'Imp-Exp2'!H67+'Imp-Exp3'!H67</f>
        <v>0</v>
      </c>
      <c r="Z18" s="370">
        <f>'Imp-Exp1'!I67+'Imp-Exp2'!I67+'Imp-Exp3'!I67</f>
        <v>0</v>
      </c>
      <c r="AA18" s="370">
        <f>'Imp-Exp1'!J67+'Imp-Exp2'!J67+'Imp-Exp3'!J67</f>
        <v>0</v>
      </c>
      <c r="AB18" s="309">
        <f>'Imp-Exp1'!K67+'Imp-Exp2'!K67+'Imp-Exp3'!K67</f>
        <v>0</v>
      </c>
      <c r="AC18" s="351"/>
      <c r="AD18" s="351"/>
      <c r="AE18" s="351"/>
      <c r="AF18" s="351"/>
      <c r="AG18" s="351"/>
      <c r="AH18" s="351"/>
      <c r="AI18" s="351"/>
      <c r="AJ18" s="351"/>
      <c r="AK18" s="352"/>
      <c r="AL18" s="351"/>
      <c r="AM18" s="353"/>
      <c r="AN18" s="354"/>
      <c r="AO18" s="350"/>
      <c r="AP18" s="324"/>
      <c r="AQ18" s="324"/>
      <c r="AR18" s="324"/>
      <c r="AS18" s="324"/>
      <c r="AT18" s="324"/>
      <c r="AU18" s="324"/>
      <c r="AV18" s="324"/>
      <c r="AW18" s="324"/>
    </row>
    <row r="19" spans="1:49" s="302" customFormat="1" x14ac:dyDescent="0.3">
      <c r="B19" s="371">
        <f>Intro!$E$69</f>
        <v>0</v>
      </c>
      <c r="C19" s="371">
        <f t="shared" si="1"/>
        <v>0</v>
      </c>
      <c r="D19" s="372" t="s">
        <v>648</v>
      </c>
      <c r="E19" s="371">
        <f>E16</f>
        <v>0</v>
      </c>
      <c r="F19" s="373"/>
      <c r="G19" s="373"/>
      <c r="H19" s="373"/>
      <c r="I19" s="371" t="s">
        <v>655</v>
      </c>
      <c r="J19" s="371" t="s">
        <v>656</v>
      </c>
      <c r="K19" s="371" t="s">
        <v>657</v>
      </c>
      <c r="L19" s="371" t="s">
        <v>658</v>
      </c>
      <c r="M19" s="374"/>
      <c r="N19" s="371" t="s">
        <v>659</v>
      </c>
      <c r="O19" s="375" t="s">
        <v>653</v>
      </c>
      <c r="P19" s="376" t="s">
        <v>623</v>
      </c>
      <c r="Q19" s="473" t="s">
        <v>570</v>
      </c>
      <c r="R19" s="367">
        <f>'Imp-US'!G59</f>
        <v>0</v>
      </c>
      <c r="S19" s="368">
        <f>'Imp-US'!H59</f>
        <v>0</v>
      </c>
      <c r="T19" s="368">
        <f>'Imp-US'!I59</f>
        <v>0</v>
      </c>
      <c r="U19" s="368">
        <f>'Imp-US'!J59</f>
        <v>0</v>
      </c>
      <c r="V19" s="368">
        <f>'Imp-US'!K59</f>
        <v>0</v>
      </c>
      <c r="W19" s="368"/>
      <c r="X19" s="368">
        <f>'Imp-US'!G60</f>
        <v>0</v>
      </c>
      <c r="Y19" s="368">
        <f>'Imp-US'!H60</f>
        <v>0</v>
      </c>
      <c r="Z19" s="368">
        <f>'Imp-US'!I60</f>
        <v>0</v>
      </c>
      <c r="AA19" s="368">
        <f>'Imp-US'!J60</f>
        <v>0</v>
      </c>
      <c r="AB19" s="319">
        <f>'Imp-US'!K60</f>
        <v>0</v>
      </c>
      <c r="AC19" s="347"/>
      <c r="AD19" s="347"/>
      <c r="AE19" s="347"/>
      <c r="AF19" s="347"/>
      <c r="AG19" s="347"/>
      <c r="AH19" s="347"/>
      <c r="AI19" s="347"/>
      <c r="AJ19" s="347"/>
      <c r="AK19" s="348"/>
      <c r="AL19" s="347"/>
      <c r="AM19" s="349"/>
      <c r="AN19" s="350"/>
      <c r="AO19" s="350"/>
      <c r="AP19" s="357"/>
      <c r="AQ19" s="357"/>
      <c r="AR19" s="357"/>
      <c r="AS19" s="357"/>
      <c r="AT19" s="357"/>
      <c r="AU19" s="357"/>
      <c r="AV19" s="357"/>
      <c r="AW19" s="357"/>
    </row>
    <row r="20" spans="1:49" x14ac:dyDescent="0.3">
      <c r="B20" s="377">
        <f>Intro!$E$69</f>
        <v>0</v>
      </c>
      <c r="C20" s="377">
        <f t="shared" si="1"/>
        <v>0</v>
      </c>
      <c r="D20" s="377" t="str">
        <f t="shared" ref="D20:E20" si="3">D19</f>
        <v>2 - Importer</v>
      </c>
      <c r="E20" s="377">
        <f t="shared" si="3"/>
        <v>0</v>
      </c>
      <c r="F20" s="378"/>
      <c r="G20" s="378"/>
      <c r="H20" s="378"/>
      <c r="I20" s="377" t="s">
        <v>655</v>
      </c>
      <c r="J20" s="377" t="s">
        <v>656</v>
      </c>
      <c r="K20" s="377" t="s">
        <v>657</v>
      </c>
      <c r="L20" s="377" t="s">
        <v>658</v>
      </c>
      <c r="M20" s="379"/>
      <c r="N20" s="377" t="s">
        <v>659</v>
      </c>
      <c r="O20" s="380" t="s">
        <v>654</v>
      </c>
      <c r="P20" s="381" t="str">
        <f>P17</f>
        <v>End users  |  Utilisateurs finals</v>
      </c>
      <c r="Q20" s="474" t="s">
        <v>570</v>
      </c>
      <c r="R20" s="369">
        <f>'Imp-US'!G63</f>
        <v>0</v>
      </c>
      <c r="S20" s="370">
        <f>'Imp-US'!H63</f>
        <v>0</v>
      </c>
      <c r="T20" s="370">
        <f>'Imp-US'!I63</f>
        <v>0</v>
      </c>
      <c r="U20" s="370">
        <f>'Imp-US'!J63</f>
        <v>0</v>
      </c>
      <c r="V20" s="370">
        <f>'Imp-US'!K63</f>
        <v>0</v>
      </c>
      <c r="W20" s="370"/>
      <c r="X20" s="370">
        <f>'Imp-US'!G64</f>
        <v>0</v>
      </c>
      <c r="Y20" s="370">
        <f>'Imp-US'!H64</f>
        <v>0</v>
      </c>
      <c r="Z20" s="370">
        <f>'Imp-US'!I64</f>
        <v>0</v>
      </c>
      <c r="AA20" s="370">
        <f>'Imp-US'!J64</f>
        <v>0</v>
      </c>
      <c r="AB20" s="309">
        <f>'Imp-US'!K64</f>
        <v>0</v>
      </c>
      <c r="AC20" s="351"/>
      <c r="AD20" s="351"/>
      <c r="AE20" s="351"/>
      <c r="AF20" s="351"/>
      <c r="AG20" s="351"/>
      <c r="AH20" s="351"/>
      <c r="AI20" s="351"/>
      <c r="AJ20" s="351"/>
      <c r="AK20" s="352"/>
      <c r="AL20" s="351"/>
      <c r="AM20" s="353"/>
      <c r="AN20" s="354"/>
      <c r="AO20" s="350"/>
      <c r="AP20" s="324"/>
      <c r="AQ20" s="324"/>
      <c r="AR20" s="324"/>
      <c r="AS20" s="324"/>
      <c r="AT20" s="324"/>
      <c r="AU20" s="324"/>
      <c r="AV20" s="324"/>
      <c r="AW20" s="324"/>
    </row>
    <row r="21" spans="1:49" x14ac:dyDescent="0.3">
      <c r="B21" s="377">
        <f>Intro!$E$69</f>
        <v>0</v>
      </c>
      <c r="C21" s="377">
        <f t="shared" si="1"/>
        <v>0</v>
      </c>
      <c r="D21" s="377" t="str">
        <f>D20</f>
        <v>2 - Importer</v>
      </c>
      <c r="E21" s="377">
        <f>E20</f>
        <v>0</v>
      </c>
      <c r="F21" s="378"/>
      <c r="G21" s="378"/>
      <c r="H21" s="378"/>
      <c r="I21" s="377" t="s">
        <v>655</v>
      </c>
      <c r="J21" s="377" t="s">
        <v>656</v>
      </c>
      <c r="K21" s="377" t="s">
        <v>657</v>
      </c>
      <c r="L21" s="377" t="s">
        <v>658</v>
      </c>
      <c r="M21" s="379"/>
      <c r="N21" s="377" t="s">
        <v>659</v>
      </c>
      <c r="O21" s="380" t="s">
        <v>654</v>
      </c>
      <c r="P21" s="381" t="str">
        <f>P18</f>
        <v>Others  |  Autres</v>
      </c>
      <c r="Q21" s="474" t="s">
        <v>570</v>
      </c>
      <c r="R21" s="369">
        <f>'Imp-US'!G66</f>
        <v>0</v>
      </c>
      <c r="S21" s="370">
        <f>'Imp-US'!H66</f>
        <v>0</v>
      </c>
      <c r="T21" s="370">
        <f>'Imp-US'!I66</f>
        <v>0</v>
      </c>
      <c r="U21" s="370">
        <f>'Imp-US'!J66</f>
        <v>0</v>
      </c>
      <c r="V21" s="370">
        <f>'Imp-US'!K66</f>
        <v>0</v>
      </c>
      <c r="W21" s="370"/>
      <c r="X21" s="370">
        <f>'Imp-US'!G67</f>
        <v>0</v>
      </c>
      <c r="Y21" s="370">
        <f>'Imp-US'!H67</f>
        <v>0</v>
      </c>
      <c r="Z21" s="370">
        <f>'Imp-US'!I67</f>
        <v>0</v>
      </c>
      <c r="AA21" s="370">
        <f>'Imp-US'!J67</f>
        <v>0</v>
      </c>
      <c r="AB21" s="309">
        <f>'Imp-US'!K67</f>
        <v>0</v>
      </c>
      <c r="AC21" s="351"/>
      <c r="AD21" s="351"/>
      <c r="AE21" s="351"/>
      <c r="AF21" s="351"/>
      <c r="AG21" s="351"/>
      <c r="AH21" s="351"/>
      <c r="AI21" s="351"/>
      <c r="AJ21" s="351"/>
      <c r="AK21" s="352"/>
      <c r="AL21" s="351"/>
      <c r="AM21" s="353"/>
      <c r="AN21" s="354"/>
      <c r="AO21" s="350"/>
      <c r="AP21" s="324"/>
      <c r="AQ21" s="324"/>
      <c r="AR21" s="324"/>
      <c r="AS21" s="324"/>
      <c r="AT21" s="324"/>
      <c r="AU21" s="324"/>
      <c r="AV21" s="324"/>
      <c r="AW21" s="324"/>
    </row>
    <row r="22" spans="1:49" s="302" customFormat="1" x14ac:dyDescent="0.3">
      <c r="B22" s="371">
        <f>Intro!$E$69</f>
        <v>0</v>
      </c>
      <c r="C22" s="371">
        <f t="shared" si="1"/>
        <v>0</v>
      </c>
      <c r="D22" s="371" t="s">
        <v>648</v>
      </c>
      <c r="E22" s="371">
        <f>E16</f>
        <v>0</v>
      </c>
      <c r="F22" s="373"/>
      <c r="G22" s="373"/>
      <c r="H22" s="373"/>
      <c r="I22" s="371" t="s">
        <v>768</v>
      </c>
      <c r="J22" s="371" t="s">
        <v>656</v>
      </c>
      <c r="K22" s="371" t="s">
        <v>657</v>
      </c>
      <c r="L22" s="382" t="s">
        <v>626</v>
      </c>
      <c r="M22" s="383">
        <f>'Imp-Other-Autre'!D23</f>
        <v>0</v>
      </c>
      <c r="N22" s="371" t="s">
        <v>659</v>
      </c>
      <c r="O22" s="375" t="s">
        <v>653</v>
      </c>
      <c r="P22" s="371" t="s">
        <v>623</v>
      </c>
      <c r="Q22" s="473" t="s">
        <v>570</v>
      </c>
      <c r="R22" s="367">
        <f>'Imp-Other-Autre'!G59</f>
        <v>0</v>
      </c>
      <c r="S22" s="368">
        <f>'Imp-Other-Autre'!H59</f>
        <v>0</v>
      </c>
      <c r="T22" s="368">
        <f>'Imp-Other-Autre'!I59</f>
        <v>0</v>
      </c>
      <c r="U22" s="368">
        <f>'Imp-Other-Autre'!J59</f>
        <v>0</v>
      </c>
      <c r="V22" s="368">
        <f>'Imp-Other-Autre'!K59</f>
        <v>0</v>
      </c>
      <c r="W22" s="368"/>
      <c r="X22" s="368">
        <f>'Imp-Other-Autre'!G60</f>
        <v>0</v>
      </c>
      <c r="Y22" s="368">
        <f>'Imp-Other-Autre'!H60</f>
        <v>0</v>
      </c>
      <c r="Z22" s="368">
        <f>'Imp-Other-Autre'!I60</f>
        <v>0</v>
      </c>
      <c r="AA22" s="368">
        <f>'Imp-Other-Autre'!J60</f>
        <v>0</v>
      </c>
      <c r="AB22" s="319">
        <f>'Imp-Other-Autre'!K60</f>
        <v>0</v>
      </c>
      <c r="AC22" s="347"/>
      <c r="AD22" s="347"/>
      <c r="AE22" s="347"/>
      <c r="AF22" s="347"/>
      <c r="AG22" s="347"/>
      <c r="AH22" s="347"/>
      <c r="AI22" s="347"/>
      <c r="AJ22" s="355"/>
      <c r="AK22" s="356"/>
      <c r="AL22" s="347"/>
      <c r="AM22" s="349"/>
      <c r="AN22" s="347"/>
      <c r="AO22" s="350"/>
      <c r="AP22" s="357"/>
      <c r="AQ22" s="357"/>
      <c r="AR22" s="357"/>
      <c r="AS22" s="357"/>
      <c r="AT22" s="357"/>
      <c r="AU22" s="357"/>
      <c r="AV22" s="357"/>
      <c r="AW22" s="357"/>
    </row>
    <row r="23" spans="1:49" x14ac:dyDescent="0.3">
      <c r="B23" s="377">
        <f>Intro!$E$69</f>
        <v>0</v>
      </c>
      <c r="C23" s="377">
        <f t="shared" si="1"/>
        <v>0</v>
      </c>
      <c r="D23" s="377" t="str">
        <f t="shared" ref="D23:E24" si="4">D22</f>
        <v>2 - Importer</v>
      </c>
      <c r="E23" s="377">
        <f t="shared" si="4"/>
        <v>0</v>
      </c>
      <c r="F23" s="378"/>
      <c r="G23" s="378"/>
      <c r="H23" s="378"/>
      <c r="I23" s="377" t="s">
        <v>768</v>
      </c>
      <c r="J23" s="377" t="s">
        <v>656</v>
      </c>
      <c r="K23" s="377" t="s">
        <v>657</v>
      </c>
      <c r="L23" s="384" t="s">
        <v>626</v>
      </c>
      <c r="M23" s="385">
        <f t="shared" ref="M23:M24" si="5">$G$8</f>
        <v>0</v>
      </c>
      <c r="N23" s="377" t="s">
        <v>659</v>
      </c>
      <c r="O23" s="380" t="s">
        <v>654</v>
      </c>
      <c r="P23" s="386" t="str">
        <f>P17</f>
        <v>End users  |  Utilisateurs finals</v>
      </c>
      <c r="Q23" s="474" t="s">
        <v>570</v>
      </c>
      <c r="R23" s="369">
        <f>'Imp-Other-Autre'!G63</f>
        <v>0</v>
      </c>
      <c r="S23" s="370">
        <f>'Imp-Other-Autre'!H63</f>
        <v>0</v>
      </c>
      <c r="T23" s="370">
        <f>'Imp-Other-Autre'!I63</f>
        <v>0</v>
      </c>
      <c r="U23" s="370">
        <f>'Imp-Other-Autre'!J63</f>
        <v>0</v>
      </c>
      <c r="V23" s="370">
        <f>'Imp-Other-Autre'!K63</f>
        <v>0</v>
      </c>
      <c r="W23" s="370"/>
      <c r="X23" s="370">
        <f>'Imp-Other-Autre'!G64</f>
        <v>0</v>
      </c>
      <c r="Y23" s="370">
        <f>'Imp-Other-Autre'!H64</f>
        <v>0</v>
      </c>
      <c r="Z23" s="370">
        <f>'Imp-Other-Autre'!I64</f>
        <v>0</v>
      </c>
      <c r="AA23" s="370">
        <f>'Imp-Other-Autre'!J64</f>
        <v>0</v>
      </c>
      <c r="AB23" s="309">
        <f>'Imp-Other-Autre'!K64</f>
        <v>0</v>
      </c>
      <c r="AC23" s="351"/>
      <c r="AD23" s="351"/>
      <c r="AE23" s="351"/>
      <c r="AF23" s="351"/>
      <c r="AG23" s="351"/>
      <c r="AH23" s="351"/>
      <c r="AI23" s="351"/>
      <c r="AJ23" s="358"/>
      <c r="AK23" s="359"/>
      <c r="AL23" s="351"/>
      <c r="AM23" s="353"/>
      <c r="AN23" s="351"/>
      <c r="AO23" s="350"/>
      <c r="AP23" s="324"/>
      <c r="AQ23" s="324"/>
      <c r="AR23" s="324"/>
      <c r="AS23" s="324"/>
      <c r="AT23" s="324"/>
      <c r="AU23" s="324"/>
      <c r="AV23" s="324"/>
      <c r="AW23" s="324"/>
    </row>
    <row r="24" spans="1:49" x14ac:dyDescent="0.3">
      <c r="B24" s="377">
        <f>Intro!$E$69</f>
        <v>0</v>
      </c>
      <c r="C24" s="377">
        <f t="shared" si="1"/>
        <v>0</v>
      </c>
      <c r="D24" s="377" t="str">
        <f t="shared" si="4"/>
        <v>2 - Importer</v>
      </c>
      <c r="E24" s="377">
        <f>E23</f>
        <v>0</v>
      </c>
      <c r="F24" s="378"/>
      <c r="G24" s="378"/>
      <c r="H24" s="378"/>
      <c r="I24" s="377" t="s">
        <v>768</v>
      </c>
      <c r="J24" s="377" t="s">
        <v>656</v>
      </c>
      <c r="K24" s="377" t="s">
        <v>657</v>
      </c>
      <c r="L24" s="384" t="s">
        <v>626</v>
      </c>
      <c r="M24" s="385">
        <f t="shared" si="5"/>
        <v>0</v>
      </c>
      <c r="N24" s="377" t="s">
        <v>659</v>
      </c>
      <c r="O24" s="380" t="s">
        <v>654</v>
      </c>
      <c r="P24" s="386" t="str">
        <f>P18</f>
        <v>Others  |  Autres</v>
      </c>
      <c r="Q24" s="474" t="s">
        <v>570</v>
      </c>
      <c r="R24" s="369">
        <f>'Imp-Other-Autre'!G66</f>
        <v>0</v>
      </c>
      <c r="S24" s="370">
        <f>'Imp-Other-Autre'!H66</f>
        <v>0</v>
      </c>
      <c r="T24" s="370">
        <f>'Imp-Other-Autre'!I66</f>
        <v>0</v>
      </c>
      <c r="U24" s="370">
        <f>'Imp-Other-Autre'!J66</f>
        <v>0</v>
      </c>
      <c r="V24" s="370">
        <f>'Imp-Other-Autre'!K66</f>
        <v>0</v>
      </c>
      <c r="W24" s="370"/>
      <c r="X24" s="370">
        <f>'Imp-Other-Autre'!G67</f>
        <v>0</v>
      </c>
      <c r="Y24" s="370">
        <f>'Imp-Other-Autre'!H67</f>
        <v>0</v>
      </c>
      <c r="Z24" s="370">
        <f>'Imp-Other-Autre'!I67</f>
        <v>0</v>
      </c>
      <c r="AA24" s="370">
        <f>'Imp-Other-Autre'!J67</f>
        <v>0</v>
      </c>
      <c r="AB24" s="309">
        <f>'Imp-Other-Autre'!K67</f>
        <v>0</v>
      </c>
      <c r="AC24" s="351"/>
      <c r="AD24" s="351"/>
      <c r="AE24" s="351"/>
      <c r="AF24" s="351"/>
      <c r="AG24" s="351"/>
      <c r="AH24" s="351"/>
      <c r="AI24" s="351"/>
      <c r="AJ24" s="358"/>
      <c r="AK24" s="359"/>
      <c r="AL24" s="351"/>
      <c r="AM24" s="353"/>
      <c r="AN24" s="351"/>
      <c r="AO24" s="350"/>
      <c r="AP24" s="324"/>
      <c r="AQ24" s="324"/>
      <c r="AR24" s="324"/>
      <c r="AS24" s="324"/>
      <c r="AT24" s="324"/>
      <c r="AU24" s="324"/>
      <c r="AV24" s="324"/>
      <c r="AW24" s="324"/>
    </row>
    <row r="25" spans="1:49" x14ac:dyDescent="0.3">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row>
    <row r="26" spans="1:49" x14ac:dyDescent="0.3">
      <c r="A26" s="324"/>
      <c r="B26" s="854"/>
      <c r="C26" s="854"/>
      <c r="D26" s="324"/>
      <c r="E26" s="324"/>
      <c r="F26" s="324"/>
      <c r="G26" s="324"/>
      <c r="H26" s="324"/>
      <c r="I26" s="324"/>
      <c r="J26" s="324"/>
      <c r="K26" s="324"/>
      <c r="L26" s="324"/>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324"/>
      <c r="AL26" s="324"/>
      <c r="AM26" s="324"/>
    </row>
    <row r="27" spans="1:49" x14ac:dyDescent="0.3">
      <c r="A27" s="324"/>
      <c r="B27" s="854"/>
      <c r="C27" s="854"/>
      <c r="D27" s="324"/>
      <c r="E27" s="324"/>
      <c r="F27" s="324"/>
      <c r="G27" s="324"/>
      <c r="H27" s="324"/>
      <c r="I27" s="324"/>
      <c r="J27" s="324"/>
      <c r="K27" s="324"/>
      <c r="L27" s="324"/>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4"/>
      <c r="AL27" s="324"/>
      <c r="AM27" s="324"/>
    </row>
    <row r="28" spans="1:49" ht="46.5" customHeight="1" x14ac:dyDescent="0.3">
      <c r="A28" s="324"/>
      <c r="B28" s="448"/>
      <c r="C28" s="448"/>
      <c r="D28" s="448"/>
      <c r="E28" s="448"/>
      <c r="F28" s="453"/>
      <c r="G28" s="453"/>
      <c r="H28" s="453"/>
      <c r="I28" s="448"/>
      <c r="J28" s="448"/>
      <c r="K28" s="454"/>
      <c r="L28" s="448"/>
      <c r="M28" s="448"/>
      <c r="N28" s="448"/>
      <c r="O28" s="448"/>
      <c r="P28" s="448"/>
      <c r="Q28" s="448"/>
      <c r="R28" s="455"/>
      <c r="S28" s="455"/>
      <c r="T28" s="455"/>
      <c r="U28" s="455"/>
      <c r="V28" s="455"/>
      <c r="W28" s="455"/>
      <c r="X28" s="455"/>
      <c r="Y28" s="455"/>
      <c r="Z28" s="455"/>
      <c r="AA28" s="455"/>
      <c r="AB28" s="455"/>
      <c r="AC28" s="455"/>
      <c r="AD28" s="455"/>
      <c r="AE28" s="455"/>
      <c r="AF28" s="455"/>
      <c r="AG28" s="455"/>
      <c r="AH28" s="324"/>
      <c r="AI28" s="324"/>
      <c r="AJ28" s="324"/>
      <c r="AK28" s="324"/>
      <c r="AL28" s="324"/>
      <c r="AM28" s="324"/>
    </row>
    <row r="29" spans="1:49" s="302" customFormat="1" x14ac:dyDescent="0.3">
      <c r="A29" s="357"/>
      <c r="B29" s="387"/>
      <c r="C29" s="387"/>
      <c r="D29" s="387"/>
      <c r="E29" s="387"/>
      <c r="F29" s="388"/>
      <c r="G29" s="388"/>
      <c r="H29" s="388"/>
      <c r="I29" s="387"/>
      <c r="J29" s="387"/>
      <c r="K29" s="387"/>
      <c r="L29" s="387"/>
      <c r="M29" s="387"/>
      <c r="N29" s="387"/>
      <c r="O29" s="387"/>
      <c r="P29" s="387"/>
      <c r="Q29" s="387"/>
      <c r="R29" s="389"/>
      <c r="S29" s="389"/>
      <c r="T29" s="389"/>
      <c r="U29" s="389"/>
      <c r="V29" s="389"/>
      <c r="W29" s="389"/>
      <c r="X29" s="389"/>
      <c r="Y29" s="389"/>
      <c r="Z29" s="389"/>
      <c r="AA29" s="389"/>
      <c r="AB29" s="389"/>
      <c r="AC29" s="389"/>
      <c r="AD29" s="389"/>
      <c r="AE29" s="389"/>
      <c r="AF29" s="389"/>
      <c r="AG29" s="389"/>
      <c r="AH29" s="357"/>
      <c r="AI29" s="357"/>
      <c r="AJ29" s="357"/>
      <c r="AK29" s="357"/>
      <c r="AL29" s="357"/>
      <c r="AM29" s="357"/>
    </row>
    <row r="30" spans="1:49" x14ac:dyDescent="0.3">
      <c r="A30" s="324"/>
      <c r="B30" s="387"/>
      <c r="C30" s="387"/>
      <c r="D30" s="390"/>
      <c r="E30" s="387"/>
      <c r="F30" s="391"/>
      <c r="G30" s="391"/>
      <c r="H30" s="391"/>
      <c r="I30" s="390"/>
      <c r="J30" s="390"/>
      <c r="K30" s="390"/>
      <c r="L30" s="390"/>
      <c r="M30" s="390"/>
      <c r="N30" s="390"/>
      <c r="O30" s="390"/>
      <c r="P30" s="390"/>
      <c r="Q30" s="390"/>
      <c r="R30" s="392"/>
      <c r="S30" s="392"/>
      <c r="T30" s="392"/>
      <c r="U30" s="392"/>
      <c r="V30" s="392"/>
      <c r="W30" s="392"/>
      <c r="X30" s="392"/>
      <c r="Y30" s="392"/>
      <c r="Z30" s="392"/>
      <c r="AA30" s="392"/>
      <c r="AB30" s="392"/>
      <c r="AC30" s="392"/>
      <c r="AD30" s="392"/>
      <c r="AE30" s="392"/>
      <c r="AF30" s="392"/>
      <c r="AG30" s="392"/>
      <c r="AH30" s="324"/>
      <c r="AI30" s="324"/>
      <c r="AJ30" s="324"/>
      <c r="AK30" s="324"/>
      <c r="AL30" s="324"/>
      <c r="AM30" s="324"/>
    </row>
    <row r="31" spans="1:49" x14ac:dyDescent="0.3">
      <c r="A31" s="324"/>
      <c r="B31" s="387"/>
      <c r="C31" s="387"/>
      <c r="D31" s="390"/>
      <c r="E31" s="387"/>
      <c r="F31" s="391"/>
      <c r="G31" s="391"/>
      <c r="H31" s="391"/>
      <c r="I31" s="390"/>
      <c r="J31" s="390"/>
      <c r="K31" s="390"/>
      <c r="L31" s="390"/>
      <c r="M31" s="390"/>
      <c r="N31" s="390"/>
      <c r="O31" s="390"/>
      <c r="P31" s="390"/>
      <c r="Q31" s="390"/>
      <c r="R31" s="392"/>
      <c r="S31" s="392"/>
      <c r="T31" s="392"/>
      <c r="U31" s="392"/>
      <c r="V31" s="392"/>
      <c r="W31" s="392"/>
      <c r="X31" s="392"/>
      <c r="Y31" s="392"/>
      <c r="Z31" s="392"/>
      <c r="AA31" s="392"/>
      <c r="AB31" s="392"/>
      <c r="AC31" s="392"/>
      <c r="AD31" s="392"/>
      <c r="AE31" s="392"/>
      <c r="AF31" s="392"/>
      <c r="AG31" s="392"/>
      <c r="AH31" s="324"/>
      <c r="AI31" s="324"/>
      <c r="AJ31" s="324"/>
      <c r="AK31" s="324"/>
      <c r="AL31" s="324"/>
      <c r="AM31" s="324"/>
    </row>
    <row r="32" spans="1:49" x14ac:dyDescent="0.3">
      <c r="A32" s="324"/>
      <c r="B32" s="387"/>
      <c r="C32" s="387"/>
      <c r="D32" s="390"/>
      <c r="E32" s="387"/>
      <c r="F32" s="391"/>
      <c r="G32" s="391"/>
      <c r="H32" s="391"/>
      <c r="I32" s="390"/>
      <c r="J32" s="390"/>
      <c r="K32" s="390"/>
      <c r="L32" s="390"/>
      <c r="M32" s="390"/>
      <c r="N32" s="390"/>
      <c r="O32" s="390"/>
      <c r="P32" s="390"/>
      <c r="Q32" s="390"/>
      <c r="R32" s="392"/>
      <c r="S32" s="392"/>
      <c r="T32" s="392"/>
      <c r="U32" s="392"/>
      <c r="V32" s="392"/>
      <c r="W32" s="392"/>
      <c r="X32" s="392"/>
      <c r="Y32" s="392"/>
      <c r="Z32" s="392"/>
      <c r="AA32" s="392"/>
      <c r="AB32" s="392"/>
      <c r="AC32" s="392"/>
      <c r="AD32" s="392"/>
      <c r="AE32" s="392"/>
      <c r="AF32" s="392"/>
      <c r="AG32" s="392"/>
      <c r="AH32" s="324"/>
      <c r="AI32" s="324"/>
      <c r="AJ32" s="324"/>
      <c r="AK32" s="324"/>
      <c r="AL32" s="324"/>
      <c r="AM32" s="324"/>
    </row>
    <row r="33" spans="1:39" x14ac:dyDescent="0.3">
      <c r="A33" s="324"/>
      <c r="B33" s="387"/>
      <c r="C33" s="387"/>
      <c r="D33" s="390"/>
      <c r="E33" s="387"/>
      <c r="F33" s="391"/>
      <c r="G33" s="391"/>
      <c r="H33" s="391"/>
      <c r="I33" s="390"/>
      <c r="J33" s="390"/>
      <c r="K33" s="390"/>
      <c r="L33" s="390"/>
      <c r="M33" s="390"/>
      <c r="N33" s="390"/>
      <c r="O33" s="390"/>
      <c r="P33" s="390"/>
      <c r="Q33" s="390"/>
      <c r="R33" s="392"/>
      <c r="S33" s="392"/>
      <c r="T33" s="392"/>
      <c r="U33" s="392"/>
      <c r="V33" s="392"/>
      <c r="W33" s="392"/>
      <c r="X33" s="392"/>
      <c r="Y33" s="392"/>
      <c r="Z33" s="392"/>
      <c r="AA33" s="392"/>
      <c r="AB33" s="392"/>
      <c r="AC33" s="392"/>
      <c r="AD33" s="392"/>
      <c r="AE33" s="392"/>
      <c r="AF33" s="392"/>
      <c r="AG33" s="392"/>
      <c r="AH33" s="324"/>
      <c r="AI33" s="324"/>
      <c r="AJ33" s="324"/>
      <c r="AK33" s="324"/>
      <c r="AL33" s="324"/>
      <c r="AM33" s="324"/>
    </row>
    <row r="34" spans="1:39" s="302" customFormat="1" x14ac:dyDescent="0.3">
      <c r="A34" s="357"/>
      <c r="B34" s="387"/>
      <c r="C34" s="387"/>
      <c r="D34" s="387"/>
      <c r="E34" s="387"/>
      <c r="F34" s="388"/>
      <c r="G34" s="388"/>
      <c r="H34" s="388"/>
      <c r="I34" s="387"/>
      <c r="J34" s="387"/>
      <c r="K34" s="387"/>
      <c r="L34" s="387"/>
      <c r="M34" s="387"/>
      <c r="N34" s="387"/>
      <c r="O34" s="387"/>
      <c r="P34" s="387"/>
      <c r="Q34" s="387"/>
      <c r="R34" s="389"/>
      <c r="S34" s="389"/>
      <c r="T34" s="389"/>
      <c r="U34" s="389"/>
      <c r="V34" s="389"/>
      <c r="W34" s="389"/>
      <c r="X34" s="389"/>
      <c r="Y34" s="389"/>
      <c r="Z34" s="389"/>
      <c r="AA34" s="389"/>
      <c r="AB34" s="389"/>
      <c r="AC34" s="389"/>
      <c r="AD34" s="389"/>
      <c r="AE34" s="389"/>
      <c r="AF34" s="389"/>
      <c r="AG34" s="389"/>
      <c r="AH34" s="357"/>
      <c r="AI34" s="357"/>
      <c r="AJ34" s="357"/>
      <c r="AK34" s="357"/>
      <c r="AL34" s="357"/>
      <c r="AM34" s="357"/>
    </row>
    <row r="35" spans="1:39" x14ac:dyDescent="0.3">
      <c r="A35" s="324"/>
      <c r="B35" s="387"/>
      <c r="C35" s="387"/>
      <c r="D35" s="390"/>
      <c r="E35" s="387"/>
      <c r="F35" s="391"/>
      <c r="G35" s="391"/>
      <c r="H35" s="391"/>
      <c r="I35" s="390"/>
      <c r="J35" s="390"/>
      <c r="K35" s="390"/>
      <c r="L35" s="390"/>
      <c r="M35" s="390"/>
      <c r="N35" s="390"/>
      <c r="O35" s="390"/>
      <c r="P35" s="390"/>
      <c r="Q35" s="390"/>
      <c r="R35" s="392"/>
      <c r="S35" s="392"/>
      <c r="T35" s="392"/>
      <c r="U35" s="392"/>
      <c r="V35" s="392"/>
      <c r="W35" s="392"/>
      <c r="X35" s="392"/>
      <c r="Y35" s="392"/>
      <c r="Z35" s="392"/>
      <c r="AA35" s="392"/>
      <c r="AB35" s="392"/>
      <c r="AC35" s="392"/>
      <c r="AD35" s="392"/>
      <c r="AE35" s="392"/>
      <c r="AF35" s="392"/>
      <c r="AG35" s="392"/>
      <c r="AH35" s="324"/>
      <c r="AI35" s="324"/>
      <c r="AJ35" s="324"/>
      <c r="AK35" s="324"/>
      <c r="AL35" s="324"/>
      <c r="AM35" s="324"/>
    </row>
    <row r="36" spans="1:39" x14ac:dyDescent="0.3">
      <c r="A36" s="324"/>
      <c r="B36" s="387"/>
      <c r="C36" s="387"/>
      <c r="D36" s="390"/>
      <c r="E36" s="387"/>
      <c r="F36" s="391"/>
      <c r="G36" s="391"/>
      <c r="H36" s="391"/>
      <c r="I36" s="390"/>
      <c r="J36" s="390"/>
      <c r="K36" s="390"/>
      <c r="L36" s="390"/>
      <c r="M36" s="390"/>
      <c r="N36" s="390"/>
      <c r="O36" s="390"/>
      <c r="P36" s="390"/>
      <c r="Q36" s="390"/>
      <c r="R36" s="392"/>
      <c r="S36" s="392"/>
      <c r="T36" s="392"/>
      <c r="U36" s="392"/>
      <c r="V36" s="392"/>
      <c r="W36" s="392"/>
      <c r="X36" s="392"/>
      <c r="Y36" s="392"/>
      <c r="Z36" s="392"/>
      <c r="AA36" s="392"/>
      <c r="AB36" s="392"/>
      <c r="AC36" s="392"/>
      <c r="AD36" s="392"/>
      <c r="AE36" s="392"/>
      <c r="AF36" s="392"/>
      <c r="AG36" s="392"/>
      <c r="AH36" s="324"/>
      <c r="AI36" s="324"/>
      <c r="AJ36" s="324"/>
      <c r="AK36" s="324"/>
      <c r="AL36" s="324"/>
      <c r="AM36" s="324"/>
    </row>
    <row r="37" spans="1:39" x14ac:dyDescent="0.3">
      <c r="A37" s="324"/>
      <c r="B37" s="387"/>
      <c r="C37" s="387"/>
      <c r="D37" s="390"/>
      <c r="E37" s="387"/>
      <c r="F37" s="391"/>
      <c r="G37" s="391"/>
      <c r="H37" s="391"/>
      <c r="I37" s="390"/>
      <c r="J37" s="390"/>
      <c r="K37" s="390"/>
      <c r="L37" s="390"/>
      <c r="M37" s="390"/>
      <c r="N37" s="390"/>
      <c r="O37" s="390"/>
      <c r="P37" s="390"/>
      <c r="Q37" s="390"/>
      <c r="R37" s="392"/>
      <c r="S37" s="392"/>
      <c r="T37" s="392"/>
      <c r="U37" s="392"/>
      <c r="V37" s="392"/>
      <c r="W37" s="392"/>
      <c r="X37" s="392"/>
      <c r="Y37" s="392"/>
      <c r="Z37" s="392"/>
      <c r="AA37" s="392"/>
      <c r="AB37" s="392"/>
      <c r="AC37" s="392"/>
      <c r="AD37" s="392"/>
      <c r="AE37" s="392"/>
      <c r="AF37" s="392"/>
      <c r="AG37" s="392"/>
      <c r="AH37" s="324"/>
      <c r="AI37" s="324"/>
      <c r="AJ37" s="324"/>
      <c r="AK37" s="324"/>
      <c r="AL37" s="324"/>
      <c r="AM37" s="324"/>
    </row>
    <row r="38" spans="1:39" x14ac:dyDescent="0.3">
      <c r="A38" s="324"/>
      <c r="B38" s="387"/>
      <c r="C38" s="387"/>
      <c r="D38" s="390"/>
      <c r="E38" s="387"/>
      <c r="F38" s="391"/>
      <c r="G38" s="391"/>
      <c r="H38" s="391"/>
      <c r="I38" s="390"/>
      <c r="J38" s="390"/>
      <c r="K38" s="390"/>
      <c r="L38" s="390"/>
      <c r="M38" s="390"/>
      <c r="N38" s="390"/>
      <c r="O38" s="390"/>
      <c r="P38" s="390"/>
      <c r="Q38" s="390"/>
      <c r="R38" s="392"/>
      <c r="S38" s="392"/>
      <c r="T38" s="392"/>
      <c r="U38" s="392"/>
      <c r="V38" s="392"/>
      <c r="W38" s="392"/>
      <c r="X38" s="392"/>
      <c r="Y38" s="392"/>
      <c r="Z38" s="392"/>
      <c r="AA38" s="392"/>
      <c r="AB38" s="392"/>
      <c r="AC38" s="392"/>
      <c r="AD38" s="392"/>
      <c r="AE38" s="392"/>
      <c r="AF38" s="392"/>
      <c r="AG38" s="392"/>
      <c r="AH38" s="324"/>
      <c r="AI38" s="324"/>
      <c r="AJ38" s="324"/>
      <c r="AK38" s="324"/>
      <c r="AL38" s="324"/>
      <c r="AM38" s="324"/>
    </row>
    <row r="39" spans="1:39" s="302" customFormat="1" x14ac:dyDescent="0.3">
      <c r="A39" s="357"/>
      <c r="B39" s="387"/>
      <c r="C39" s="387"/>
      <c r="D39" s="387"/>
      <c r="E39" s="387"/>
      <c r="F39" s="388"/>
      <c r="G39" s="388"/>
      <c r="H39" s="388"/>
      <c r="I39" s="387"/>
      <c r="J39" s="387"/>
      <c r="K39" s="387"/>
      <c r="L39" s="387"/>
      <c r="M39" s="387"/>
      <c r="N39" s="387"/>
      <c r="O39" s="387"/>
      <c r="P39" s="387"/>
      <c r="Q39" s="387"/>
      <c r="R39" s="389"/>
      <c r="S39" s="389"/>
      <c r="T39" s="389"/>
      <c r="U39" s="389"/>
      <c r="V39" s="389"/>
      <c r="W39" s="389"/>
      <c r="X39" s="389"/>
      <c r="Y39" s="389"/>
      <c r="Z39" s="389"/>
      <c r="AA39" s="389"/>
      <c r="AB39" s="389"/>
      <c r="AC39" s="389"/>
      <c r="AD39" s="389"/>
      <c r="AE39" s="389"/>
      <c r="AF39" s="389"/>
      <c r="AG39" s="389"/>
      <c r="AH39" s="357"/>
      <c r="AI39" s="357"/>
      <c r="AJ39" s="357"/>
      <c r="AK39" s="357"/>
      <c r="AL39" s="357"/>
      <c r="AM39" s="357"/>
    </row>
    <row r="40" spans="1:39" x14ac:dyDescent="0.3">
      <c r="A40" s="324"/>
      <c r="B40" s="387"/>
      <c r="C40" s="387"/>
      <c r="D40" s="390"/>
      <c r="E40" s="387"/>
      <c r="F40" s="391"/>
      <c r="G40" s="391"/>
      <c r="H40" s="391"/>
      <c r="I40" s="390"/>
      <c r="J40" s="390"/>
      <c r="K40" s="390"/>
      <c r="L40" s="390"/>
      <c r="M40" s="390"/>
      <c r="N40" s="390"/>
      <c r="O40" s="390"/>
      <c r="P40" s="390"/>
      <c r="Q40" s="390"/>
      <c r="R40" s="392"/>
      <c r="S40" s="392"/>
      <c r="T40" s="392"/>
      <c r="U40" s="392"/>
      <c r="V40" s="392"/>
      <c r="W40" s="392"/>
      <c r="X40" s="392"/>
      <c r="Y40" s="392"/>
      <c r="Z40" s="392"/>
      <c r="AA40" s="392"/>
      <c r="AB40" s="392"/>
      <c r="AC40" s="392"/>
      <c r="AD40" s="392"/>
      <c r="AE40" s="392"/>
      <c r="AF40" s="392"/>
      <c r="AG40" s="392"/>
      <c r="AH40" s="324"/>
      <c r="AI40" s="324"/>
      <c r="AJ40" s="324"/>
      <c r="AK40" s="324"/>
      <c r="AL40" s="324"/>
      <c r="AM40" s="324"/>
    </row>
    <row r="41" spans="1:39" x14ac:dyDescent="0.3">
      <c r="A41" s="324"/>
      <c r="B41" s="387"/>
      <c r="C41" s="387"/>
      <c r="D41" s="390"/>
      <c r="E41" s="387"/>
      <c r="F41" s="391"/>
      <c r="G41" s="391"/>
      <c r="H41" s="391"/>
      <c r="I41" s="390"/>
      <c r="J41" s="390"/>
      <c r="K41" s="390"/>
      <c r="L41" s="390"/>
      <c r="M41" s="390"/>
      <c r="N41" s="390"/>
      <c r="O41" s="390"/>
      <c r="P41" s="390"/>
      <c r="Q41" s="390"/>
      <c r="R41" s="392"/>
      <c r="S41" s="392"/>
      <c r="T41" s="392"/>
      <c r="U41" s="392"/>
      <c r="V41" s="392"/>
      <c r="W41" s="392"/>
      <c r="X41" s="392"/>
      <c r="Y41" s="392"/>
      <c r="Z41" s="392"/>
      <c r="AA41" s="392"/>
      <c r="AB41" s="392"/>
      <c r="AC41" s="392"/>
      <c r="AD41" s="392"/>
      <c r="AE41" s="392"/>
      <c r="AF41" s="392"/>
      <c r="AG41" s="392"/>
      <c r="AH41" s="324"/>
      <c r="AI41" s="324"/>
      <c r="AJ41" s="324"/>
      <c r="AK41" s="324"/>
      <c r="AL41" s="324"/>
      <c r="AM41" s="324"/>
    </row>
    <row r="42" spans="1:39" x14ac:dyDescent="0.3">
      <c r="A42" s="324"/>
      <c r="B42" s="387"/>
      <c r="C42" s="387"/>
      <c r="D42" s="390"/>
      <c r="E42" s="387"/>
      <c r="F42" s="391"/>
      <c r="G42" s="391"/>
      <c r="H42" s="391"/>
      <c r="I42" s="390"/>
      <c r="J42" s="390"/>
      <c r="K42" s="390"/>
      <c r="L42" s="390"/>
      <c r="M42" s="390"/>
      <c r="N42" s="390"/>
      <c r="O42" s="390"/>
      <c r="P42" s="390"/>
      <c r="Q42" s="390"/>
      <c r="R42" s="392"/>
      <c r="S42" s="392"/>
      <c r="T42" s="392"/>
      <c r="U42" s="392"/>
      <c r="V42" s="392"/>
      <c r="W42" s="392"/>
      <c r="X42" s="392"/>
      <c r="Y42" s="392"/>
      <c r="Z42" s="392"/>
      <c r="AA42" s="392"/>
      <c r="AB42" s="392"/>
      <c r="AC42" s="392"/>
      <c r="AD42" s="392"/>
      <c r="AE42" s="392"/>
      <c r="AF42" s="392"/>
      <c r="AG42" s="392"/>
      <c r="AH42" s="324"/>
      <c r="AI42" s="324"/>
      <c r="AJ42" s="324"/>
      <c r="AK42" s="324"/>
      <c r="AL42" s="324"/>
      <c r="AM42" s="324"/>
    </row>
    <row r="43" spans="1:39" x14ac:dyDescent="0.3">
      <c r="A43" s="324"/>
      <c r="B43" s="387"/>
      <c r="C43" s="387"/>
      <c r="D43" s="390"/>
      <c r="E43" s="387"/>
      <c r="F43" s="391"/>
      <c r="G43" s="391"/>
      <c r="H43" s="391"/>
      <c r="I43" s="390"/>
      <c r="J43" s="390"/>
      <c r="K43" s="390"/>
      <c r="L43" s="390"/>
      <c r="M43" s="390"/>
      <c r="N43" s="390"/>
      <c r="O43" s="390"/>
      <c r="P43" s="390"/>
      <c r="Q43" s="390"/>
      <c r="R43" s="392"/>
      <c r="S43" s="392"/>
      <c r="T43" s="392"/>
      <c r="U43" s="392"/>
      <c r="V43" s="392"/>
      <c r="W43" s="392"/>
      <c r="X43" s="392"/>
      <c r="Y43" s="392"/>
      <c r="Z43" s="392"/>
      <c r="AA43" s="392"/>
      <c r="AB43" s="392"/>
      <c r="AC43" s="392"/>
      <c r="AD43" s="392"/>
      <c r="AE43" s="392"/>
      <c r="AF43" s="392"/>
      <c r="AG43" s="392"/>
      <c r="AH43" s="324"/>
      <c r="AI43" s="324"/>
      <c r="AJ43" s="324"/>
      <c r="AK43" s="324"/>
      <c r="AL43" s="324"/>
      <c r="AM43" s="324"/>
    </row>
    <row r="44" spans="1:39" s="302" customFormat="1" x14ac:dyDescent="0.3">
      <c r="A44" s="357"/>
      <c r="B44" s="387"/>
      <c r="C44" s="387"/>
      <c r="D44" s="387"/>
      <c r="E44" s="387"/>
      <c r="F44" s="388"/>
      <c r="G44" s="388"/>
      <c r="H44" s="388"/>
      <c r="I44" s="387"/>
      <c r="J44" s="387"/>
      <c r="K44" s="387"/>
      <c r="L44" s="387"/>
      <c r="M44" s="387"/>
      <c r="N44" s="387"/>
      <c r="O44" s="387"/>
      <c r="P44" s="387"/>
      <c r="Q44" s="387"/>
      <c r="R44" s="389"/>
      <c r="S44" s="389"/>
      <c r="T44" s="389"/>
      <c r="U44" s="389"/>
      <c r="V44" s="389"/>
      <c r="W44" s="389"/>
      <c r="X44" s="389"/>
      <c r="Y44" s="389"/>
      <c r="Z44" s="389"/>
      <c r="AA44" s="389"/>
      <c r="AB44" s="389"/>
      <c r="AC44" s="389"/>
      <c r="AD44" s="389"/>
      <c r="AE44" s="389"/>
      <c r="AF44" s="389"/>
      <c r="AG44" s="389"/>
      <c r="AH44" s="357"/>
      <c r="AI44" s="357"/>
      <c r="AJ44" s="357"/>
      <c r="AK44" s="357"/>
      <c r="AL44" s="357"/>
      <c r="AM44" s="357"/>
    </row>
    <row r="45" spans="1:39" x14ac:dyDescent="0.3">
      <c r="A45" s="324"/>
      <c r="B45" s="387"/>
      <c r="C45" s="387"/>
      <c r="D45" s="390"/>
      <c r="E45" s="387"/>
      <c r="F45" s="391"/>
      <c r="G45" s="391"/>
      <c r="H45" s="391"/>
      <c r="I45" s="390"/>
      <c r="J45" s="390"/>
      <c r="K45" s="390"/>
      <c r="L45" s="390"/>
      <c r="M45" s="390"/>
      <c r="N45" s="390"/>
      <c r="O45" s="390"/>
      <c r="P45" s="390"/>
      <c r="Q45" s="390"/>
      <c r="R45" s="392"/>
      <c r="S45" s="392"/>
      <c r="T45" s="392"/>
      <c r="U45" s="392"/>
      <c r="V45" s="392"/>
      <c r="W45" s="392"/>
      <c r="X45" s="392"/>
      <c r="Y45" s="392"/>
      <c r="Z45" s="392"/>
      <c r="AA45" s="392"/>
      <c r="AB45" s="392"/>
      <c r="AC45" s="392"/>
      <c r="AD45" s="392"/>
      <c r="AE45" s="392"/>
      <c r="AF45" s="392"/>
      <c r="AG45" s="392"/>
      <c r="AH45" s="324"/>
      <c r="AI45" s="324"/>
      <c r="AJ45" s="324"/>
      <c r="AK45" s="324"/>
      <c r="AL45" s="324"/>
      <c r="AM45" s="324"/>
    </row>
    <row r="46" spans="1:39" x14ac:dyDescent="0.3">
      <c r="A46" s="324"/>
      <c r="B46" s="387"/>
      <c r="C46" s="387"/>
      <c r="D46" s="390"/>
      <c r="E46" s="387"/>
      <c r="F46" s="391"/>
      <c r="G46" s="391"/>
      <c r="H46" s="391"/>
      <c r="I46" s="390"/>
      <c r="J46" s="390"/>
      <c r="K46" s="390"/>
      <c r="L46" s="390"/>
      <c r="M46" s="390"/>
      <c r="N46" s="390"/>
      <c r="O46" s="390"/>
      <c r="P46" s="390"/>
      <c r="Q46" s="390"/>
      <c r="R46" s="392"/>
      <c r="S46" s="392"/>
      <c r="T46" s="392"/>
      <c r="U46" s="392"/>
      <c r="V46" s="392"/>
      <c r="W46" s="392"/>
      <c r="X46" s="392"/>
      <c r="Y46" s="392"/>
      <c r="Z46" s="392"/>
      <c r="AA46" s="392"/>
      <c r="AB46" s="392"/>
      <c r="AC46" s="392"/>
      <c r="AD46" s="392"/>
      <c r="AE46" s="392"/>
      <c r="AF46" s="392"/>
      <c r="AG46" s="392"/>
      <c r="AH46" s="324"/>
      <c r="AI46" s="324"/>
      <c r="AJ46" s="324"/>
      <c r="AK46" s="324"/>
      <c r="AL46" s="324"/>
      <c r="AM46" s="324"/>
    </row>
    <row r="47" spans="1:39" x14ac:dyDescent="0.3">
      <c r="A47" s="324"/>
      <c r="B47" s="387"/>
      <c r="C47" s="387"/>
      <c r="D47" s="390"/>
      <c r="E47" s="387"/>
      <c r="F47" s="391"/>
      <c r="G47" s="391"/>
      <c r="H47" s="391"/>
      <c r="I47" s="390"/>
      <c r="J47" s="390"/>
      <c r="K47" s="390"/>
      <c r="L47" s="390"/>
      <c r="M47" s="390"/>
      <c r="N47" s="390"/>
      <c r="O47" s="390"/>
      <c r="P47" s="390"/>
      <c r="Q47" s="390"/>
      <c r="R47" s="392"/>
      <c r="S47" s="392"/>
      <c r="T47" s="392"/>
      <c r="U47" s="392"/>
      <c r="V47" s="392"/>
      <c r="W47" s="392"/>
      <c r="X47" s="392"/>
      <c r="Y47" s="392"/>
      <c r="Z47" s="392"/>
      <c r="AA47" s="392"/>
      <c r="AB47" s="392"/>
      <c r="AC47" s="392"/>
      <c r="AD47" s="392"/>
      <c r="AE47" s="392"/>
      <c r="AF47" s="392"/>
      <c r="AG47" s="392"/>
      <c r="AH47" s="324"/>
      <c r="AI47" s="324"/>
      <c r="AJ47" s="324"/>
      <c r="AK47" s="324"/>
      <c r="AL47" s="324"/>
      <c r="AM47" s="324"/>
    </row>
    <row r="48" spans="1:39" x14ac:dyDescent="0.3">
      <c r="A48" s="324"/>
      <c r="B48" s="387"/>
      <c r="C48" s="387"/>
      <c r="D48" s="390"/>
      <c r="E48" s="387"/>
      <c r="F48" s="391"/>
      <c r="G48" s="391"/>
      <c r="H48" s="391"/>
      <c r="I48" s="390"/>
      <c r="J48" s="390"/>
      <c r="K48" s="390"/>
      <c r="L48" s="390"/>
      <c r="M48" s="390"/>
      <c r="N48" s="390"/>
      <c r="O48" s="390"/>
      <c r="P48" s="390"/>
      <c r="Q48" s="390"/>
      <c r="R48" s="392"/>
      <c r="S48" s="392"/>
      <c r="T48" s="392"/>
      <c r="U48" s="392"/>
      <c r="V48" s="392"/>
      <c r="W48" s="392"/>
      <c r="X48" s="392"/>
      <c r="Y48" s="392"/>
      <c r="Z48" s="392"/>
      <c r="AA48" s="392"/>
      <c r="AB48" s="392"/>
      <c r="AC48" s="392"/>
      <c r="AD48" s="392"/>
      <c r="AE48" s="392"/>
      <c r="AF48" s="392"/>
      <c r="AG48" s="392"/>
      <c r="AH48" s="324"/>
      <c r="AI48" s="324"/>
      <c r="AJ48" s="324"/>
      <c r="AK48" s="324"/>
      <c r="AL48" s="324"/>
      <c r="AM48" s="324"/>
    </row>
    <row r="49" spans="1:39" s="302" customFormat="1" x14ac:dyDescent="0.3">
      <c r="A49" s="357"/>
      <c r="B49" s="387"/>
      <c r="C49" s="387"/>
      <c r="D49" s="387"/>
      <c r="E49" s="387"/>
      <c r="F49" s="388"/>
      <c r="G49" s="388"/>
      <c r="H49" s="388"/>
      <c r="I49" s="387"/>
      <c r="J49" s="387"/>
      <c r="K49" s="387"/>
      <c r="L49" s="387"/>
      <c r="M49" s="387"/>
      <c r="N49" s="387"/>
      <c r="O49" s="387"/>
      <c r="P49" s="387"/>
      <c r="Q49" s="387"/>
      <c r="R49" s="389"/>
      <c r="S49" s="389"/>
      <c r="T49" s="389"/>
      <c r="U49" s="389"/>
      <c r="V49" s="389"/>
      <c r="W49" s="389"/>
      <c r="X49" s="389"/>
      <c r="Y49" s="389"/>
      <c r="Z49" s="389"/>
      <c r="AA49" s="389"/>
      <c r="AB49" s="389"/>
      <c r="AC49" s="389"/>
      <c r="AD49" s="389"/>
      <c r="AE49" s="389"/>
      <c r="AF49" s="389"/>
      <c r="AG49" s="389"/>
      <c r="AH49" s="357"/>
      <c r="AI49" s="357"/>
      <c r="AJ49" s="357"/>
      <c r="AK49" s="357"/>
      <c r="AL49" s="357"/>
      <c r="AM49" s="357"/>
    </row>
    <row r="50" spans="1:39" x14ac:dyDescent="0.3">
      <c r="A50" s="324"/>
      <c r="B50" s="387"/>
      <c r="C50" s="387"/>
      <c r="D50" s="390"/>
      <c r="E50" s="387"/>
      <c r="F50" s="391"/>
      <c r="G50" s="391"/>
      <c r="H50" s="391"/>
      <c r="I50" s="390"/>
      <c r="J50" s="390"/>
      <c r="K50" s="390"/>
      <c r="L50" s="390"/>
      <c r="M50" s="390"/>
      <c r="N50" s="390"/>
      <c r="O50" s="390"/>
      <c r="P50" s="390"/>
      <c r="Q50" s="390"/>
      <c r="R50" s="392"/>
      <c r="S50" s="392"/>
      <c r="T50" s="392"/>
      <c r="U50" s="392"/>
      <c r="V50" s="392"/>
      <c r="W50" s="392"/>
      <c r="X50" s="392"/>
      <c r="Y50" s="392"/>
      <c r="Z50" s="392"/>
      <c r="AA50" s="392"/>
      <c r="AB50" s="392"/>
      <c r="AC50" s="392"/>
      <c r="AD50" s="392"/>
      <c r="AE50" s="392"/>
      <c r="AF50" s="392"/>
      <c r="AG50" s="392"/>
      <c r="AH50" s="324"/>
      <c r="AI50" s="324"/>
      <c r="AJ50" s="324"/>
      <c r="AK50" s="324"/>
      <c r="AL50" s="324"/>
      <c r="AM50" s="324"/>
    </row>
    <row r="51" spans="1:39" x14ac:dyDescent="0.3">
      <c r="A51" s="324"/>
      <c r="B51" s="387"/>
      <c r="C51" s="387"/>
      <c r="D51" s="390"/>
      <c r="E51" s="387"/>
      <c r="F51" s="391"/>
      <c r="G51" s="391"/>
      <c r="H51" s="391"/>
      <c r="I51" s="390"/>
      <c r="J51" s="390"/>
      <c r="K51" s="390"/>
      <c r="L51" s="390"/>
      <c r="M51" s="390"/>
      <c r="N51" s="390"/>
      <c r="O51" s="390"/>
      <c r="P51" s="390"/>
      <c r="Q51" s="390"/>
      <c r="R51" s="392"/>
      <c r="S51" s="392"/>
      <c r="T51" s="392"/>
      <c r="U51" s="392"/>
      <c r="V51" s="392"/>
      <c r="W51" s="392"/>
      <c r="X51" s="392"/>
      <c r="Y51" s="392"/>
      <c r="Z51" s="392"/>
      <c r="AA51" s="392"/>
      <c r="AB51" s="392"/>
      <c r="AC51" s="392"/>
      <c r="AD51" s="392"/>
      <c r="AE51" s="392"/>
      <c r="AF51" s="392"/>
      <c r="AG51" s="392"/>
      <c r="AH51" s="324"/>
      <c r="AI51" s="324"/>
      <c r="AJ51" s="324"/>
      <c r="AK51" s="324"/>
      <c r="AL51" s="324"/>
      <c r="AM51" s="324"/>
    </row>
    <row r="52" spans="1:39" x14ac:dyDescent="0.3">
      <c r="A52" s="324"/>
      <c r="B52" s="387"/>
      <c r="C52" s="387"/>
      <c r="D52" s="390"/>
      <c r="E52" s="387"/>
      <c r="F52" s="391"/>
      <c r="G52" s="391"/>
      <c r="H52" s="391"/>
      <c r="I52" s="390"/>
      <c r="J52" s="390"/>
      <c r="K52" s="390"/>
      <c r="L52" s="390"/>
      <c r="M52" s="390"/>
      <c r="N52" s="390"/>
      <c r="O52" s="390"/>
      <c r="P52" s="390"/>
      <c r="Q52" s="390"/>
      <c r="R52" s="392"/>
      <c r="S52" s="392"/>
      <c r="T52" s="392"/>
      <c r="U52" s="392"/>
      <c r="V52" s="392"/>
      <c r="W52" s="392"/>
      <c r="X52" s="392"/>
      <c r="Y52" s="392"/>
      <c r="Z52" s="392"/>
      <c r="AA52" s="392"/>
      <c r="AB52" s="392"/>
      <c r="AC52" s="392"/>
      <c r="AD52" s="392"/>
      <c r="AE52" s="392"/>
      <c r="AF52" s="392"/>
      <c r="AG52" s="392"/>
      <c r="AH52" s="324"/>
      <c r="AI52" s="324"/>
      <c r="AJ52" s="324"/>
      <c r="AK52" s="324"/>
      <c r="AL52" s="324"/>
      <c r="AM52" s="324"/>
    </row>
    <row r="53" spans="1:39" x14ac:dyDescent="0.3">
      <c r="A53" s="324"/>
      <c r="B53" s="387"/>
      <c r="C53" s="387"/>
      <c r="D53" s="390"/>
      <c r="E53" s="387"/>
      <c r="F53" s="391"/>
      <c r="G53" s="391"/>
      <c r="H53" s="391"/>
      <c r="I53" s="390"/>
      <c r="J53" s="390"/>
      <c r="K53" s="390"/>
      <c r="L53" s="390"/>
      <c r="M53" s="390"/>
      <c r="N53" s="390"/>
      <c r="O53" s="390"/>
      <c r="P53" s="390"/>
      <c r="Q53" s="390"/>
      <c r="R53" s="392"/>
      <c r="S53" s="392"/>
      <c r="T53" s="392"/>
      <c r="U53" s="392"/>
      <c r="V53" s="392"/>
      <c r="W53" s="392"/>
      <c r="X53" s="392"/>
      <c r="Y53" s="392"/>
      <c r="Z53" s="392"/>
      <c r="AA53" s="392"/>
      <c r="AB53" s="392"/>
      <c r="AC53" s="392"/>
      <c r="AD53" s="392"/>
      <c r="AE53" s="392"/>
      <c r="AF53" s="392"/>
      <c r="AG53" s="392"/>
      <c r="AH53" s="324"/>
      <c r="AI53" s="324"/>
      <c r="AJ53" s="324"/>
      <c r="AK53" s="324"/>
      <c r="AL53" s="324"/>
      <c r="AM53" s="324"/>
    </row>
    <row r="54" spans="1:39" s="302" customFormat="1" x14ac:dyDescent="0.3">
      <c r="A54" s="357"/>
      <c r="B54" s="387"/>
      <c r="C54" s="387"/>
      <c r="D54" s="387"/>
      <c r="E54" s="387"/>
      <c r="F54" s="388"/>
      <c r="G54" s="388"/>
      <c r="H54" s="388"/>
      <c r="I54" s="387"/>
      <c r="J54" s="387"/>
      <c r="K54" s="387"/>
      <c r="L54" s="387"/>
      <c r="M54" s="387"/>
      <c r="N54" s="387"/>
      <c r="O54" s="387"/>
      <c r="P54" s="387"/>
      <c r="Q54" s="387"/>
      <c r="R54" s="389"/>
      <c r="S54" s="389"/>
      <c r="T54" s="389"/>
      <c r="U54" s="389"/>
      <c r="V54" s="389"/>
      <c r="W54" s="389"/>
      <c r="X54" s="389"/>
      <c r="Y54" s="389"/>
      <c r="Z54" s="389"/>
      <c r="AA54" s="389"/>
      <c r="AB54" s="389"/>
      <c r="AC54" s="389"/>
      <c r="AD54" s="389"/>
      <c r="AE54" s="389"/>
      <c r="AF54" s="389"/>
      <c r="AG54" s="389"/>
      <c r="AH54" s="357"/>
      <c r="AI54" s="357"/>
      <c r="AJ54" s="357"/>
      <c r="AK54" s="357"/>
      <c r="AL54" s="357"/>
      <c r="AM54" s="357"/>
    </row>
    <row r="55" spans="1:39" x14ac:dyDescent="0.3">
      <c r="A55" s="324"/>
      <c r="B55" s="387"/>
      <c r="C55" s="387"/>
      <c r="D55" s="390"/>
      <c r="E55" s="387"/>
      <c r="F55" s="391"/>
      <c r="G55" s="391"/>
      <c r="H55" s="391"/>
      <c r="I55" s="390"/>
      <c r="J55" s="390"/>
      <c r="K55" s="390"/>
      <c r="L55" s="390"/>
      <c r="M55" s="390"/>
      <c r="N55" s="390"/>
      <c r="O55" s="390"/>
      <c r="P55" s="390"/>
      <c r="Q55" s="390"/>
      <c r="R55" s="392"/>
      <c r="S55" s="392"/>
      <c r="T55" s="392"/>
      <c r="U55" s="392"/>
      <c r="V55" s="392"/>
      <c r="W55" s="392"/>
      <c r="X55" s="392"/>
      <c r="Y55" s="392"/>
      <c r="Z55" s="392"/>
      <c r="AA55" s="392"/>
      <c r="AB55" s="392"/>
      <c r="AC55" s="392"/>
      <c r="AD55" s="392"/>
      <c r="AE55" s="392"/>
      <c r="AF55" s="392"/>
      <c r="AG55" s="392"/>
      <c r="AH55" s="324"/>
      <c r="AI55" s="324"/>
      <c r="AJ55" s="324"/>
      <c r="AK55" s="324"/>
      <c r="AL55" s="324"/>
      <c r="AM55" s="324"/>
    </row>
    <row r="56" spans="1:39" x14ac:dyDescent="0.3">
      <c r="A56" s="324"/>
      <c r="B56" s="387"/>
      <c r="C56" s="387"/>
      <c r="D56" s="390"/>
      <c r="E56" s="387"/>
      <c r="F56" s="391"/>
      <c r="G56" s="391"/>
      <c r="H56" s="391"/>
      <c r="I56" s="390"/>
      <c r="J56" s="390"/>
      <c r="K56" s="390"/>
      <c r="L56" s="390"/>
      <c r="M56" s="390"/>
      <c r="N56" s="390"/>
      <c r="O56" s="390"/>
      <c r="P56" s="390"/>
      <c r="Q56" s="390"/>
      <c r="R56" s="392"/>
      <c r="S56" s="392"/>
      <c r="T56" s="392"/>
      <c r="U56" s="392"/>
      <c r="V56" s="392"/>
      <c r="W56" s="392"/>
      <c r="X56" s="392"/>
      <c r="Y56" s="392"/>
      <c r="Z56" s="392"/>
      <c r="AA56" s="392"/>
      <c r="AB56" s="392"/>
      <c r="AC56" s="392"/>
      <c r="AD56" s="392"/>
      <c r="AE56" s="392"/>
      <c r="AF56" s="392"/>
      <c r="AG56" s="392"/>
      <c r="AH56" s="324"/>
      <c r="AI56" s="324"/>
      <c r="AJ56" s="324"/>
      <c r="AK56" s="324"/>
      <c r="AL56" s="324"/>
      <c r="AM56" s="324"/>
    </row>
    <row r="57" spans="1:39" x14ac:dyDescent="0.3">
      <c r="A57" s="324"/>
      <c r="B57" s="387"/>
      <c r="C57" s="387"/>
      <c r="D57" s="390"/>
      <c r="E57" s="387"/>
      <c r="F57" s="391"/>
      <c r="G57" s="391"/>
      <c r="H57" s="391"/>
      <c r="I57" s="390"/>
      <c r="J57" s="390"/>
      <c r="K57" s="390"/>
      <c r="L57" s="390"/>
      <c r="M57" s="390"/>
      <c r="N57" s="390"/>
      <c r="O57" s="390"/>
      <c r="P57" s="390"/>
      <c r="Q57" s="390"/>
      <c r="R57" s="392"/>
      <c r="S57" s="392"/>
      <c r="T57" s="392"/>
      <c r="U57" s="392"/>
      <c r="V57" s="392"/>
      <c r="W57" s="392"/>
      <c r="X57" s="392"/>
      <c r="Y57" s="392"/>
      <c r="Z57" s="392"/>
      <c r="AA57" s="392"/>
      <c r="AB57" s="392"/>
      <c r="AC57" s="392"/>
      <c r="AD57" s="392"/>
      <c r="AE57" s="392"/>
      <c r="AF57" s="392"/>
      <c r="AG57" s="392"/>
      <c r="AH57" s="324"/>
      <c r="AI57" s="324"/>
      <c r="AJ57" s="324"/>
      <c r="AK57" s="324"/>
      <c r="AL57" s="324"/>
      <c r="AM57" s="324"/>
    </row>
    <row r="58" spans="1:39" x14ac:dyDescent="0.3">
      <c r="A58" s="324"/>
      <c r="B58" s="387"/>
      <c r="C58" s="387"/>
      <c r="D58" s="390"/>
      <c r="E58" s="387"/>
      <c r="F58" s="391"/>
      <c r="G58" s="391"/>
      <c r="H58" s="391"/>
      <c r="I58" s="390"/>
      <c r="J58" s="390"/>
      <c r="K58" s="390"/>
      <c r="L58" s="390"/>
      <c r="M58" s="390"/>
      <c r="N58" s="390"/>
      <c r="O58" s="390"/>
      <c r="P58" s="390"/>
      <c r="Q58" s="390"/>
      <c r="R58" s="392"/>
      <c r="S58" s="392"/>
      <c r="T58" s="392"/>
      <c r="U58" s="392"/>
      <c r="V58" s="392"/>
      <c r="W58" s="392"/>
      <c r="X58" s="392"/>
      <c r="Y58" s="392"/>
      <c r="Z58" s="392"/>
      <c r="AA58" s="392"/>
      <c r="AB58" s="392"/>
      <c r="AC58" s="392"/>
      <c r="AD58" s="392"/>
      <c r="AE58" s="392"/>
      <c r="AF58" s="392"/>
      <c r="AG58" s="392"/>
      <c r="AH58" s="324"/>
      <c r="AI58" s="324"/>
      <c r="AJ58" s="324"/>
      <c r="AK58" s="324"/>
      <c r="AL58" s="324"/>
      <c r="AM58" s="324"/>
    </row>
    <row r="59" spans="1:39" s="302" customFormat="1" x14ac:dyDescent="0.3">
      <c r="A59" s="357"/>
      <c r="B59" s="387"/>
      <c r="C59" s="387"/>
      <c r="D59" s="387"/>
      <c r="E59" s="387"/>
      <c r="F59" s="388"/>
      <c r="G59" s="388"/>
      <c r="H59" s="388"/>
      <c r="I59" s="387"/>
      <c r="J59" s="387"/>
      <c r="K59" s="387"/>
      <c r="L59" s="387"/>
      <c r="M59" s="387"/>
      <c r="N59" s="387"/>
      <c r="O59" s="387"/>
      <c r="P59" s="387"/>
      <c r="Q59" s="387"/>
      <c r="R59" s="389"/>
      <c r="S59" s="389"/>
      <c r="T59" s="389"/>
      <c r="U59" s="389"/>
      <c r="V59" s="389"/>
      <c r="W59" s="389"/>
      <c r="X59" s="389"/>
      <c r="Y59" s="389"/>
      <c r="Z59" s="389"/>
      <c r="AA59" s="389"/>
      <c r="AB59" s="389"/>
      <c r="AC59" s="389"/>
      <c r="AD59" s="389"/>
      <c r="AE59" s="389"/>
      <c r="AF59" s="389"/>
      <c r="AG59" s="389"/>
      <c r="AH59" s="357"/>
      <c r="AI59" s="357"/>
      <c r="AJ59" s="357"/>
      <c r="AK59" s="357"/>
      <c r="AL59" s="357"/>
      <c r="AM59" s="357"/>
    </row>
    <row r="60" spans="1:39" x14ac:dyDescent="0.3">
      <c r="A60" s="324"/>
      <c r="B60" s="387"/>
      <c r="C60" s="387"/>
      <c r="D60" s="390"/>
      <c r="E60" s="387"/>
      <c r="F60" s="391"/>
      <c r="G60" s="391"/>
      <c r="H60" s="391"/>
      <c r="I60" s="390"/>
      <c r="J60" s="390"/>
      <c r="K60" s="390"/>
      <c r="L60" s="390"/>
      <c r="M60" s="390"/>
      <c r="N60" s="390"/>
      <c r="O60" s="390"/>
      <c r="P60" s="390"/>
      <c r="Q60" s="390"/>
      <c r="R60" s="392"/>
      <c r="S60" s="392"/>
      <c r="T60" s="392"/>
      <c r="U60" s="392"/>
      <c r="V60" s="392"/>
      <c r="W60" s="392"/>
      <c r="X60" s="392"/>
      <c r="Y60" s="392"/>
      <c r="Z60" s="392"/>
      <c r="AA60" s="392"/>
      <c r="AB60" s="392"/>
      <c r="AC60" s="392"/>
      <c r="AD60" s="392"/>
      <c r="AE60" s="392"/>
      <c r="AF60" s="392"/>
      <c r="AG60" s="392"/>
      <c r="AH60" s="324"/>
      <c r="AI60" s="324"/>
      <c r="AJ60" s="324"/>
      <c r="AK60" s="324"/>
      <c r="AL60" s="324"/>
      <c r="AM60" s="324"/>
    </row>
    <row r="61" spans="1:39" x14ac:dyDescent="0.3">
      <c r="A61" s="324"/>
      <c r="B61" s="387"/>
      <c r="C61" s="387"/>
      <c r="D61" s="390"/>
      <c r="E61" s="387"/>
      <c r="F61" s="391"/>
      <c r="G61" s="391"/>
      <c r="H61" s="391"/>
      <c r="I61" s="390"/>
      <c r="J61" s="390"/>
      <c r="K61" s="390"/>
      <c r="L61" s="390"/>
      <c r="M61" s="390"/>
      <c r="N61" s="390"/>
      <c r="O61" s="390"/>
      <c r="P61" s="390"/>
      <c r="Q61" s="390"/>
      <c r="R61" s="392"/>
      <c r="S61" s="392"/>
      <c r="T61" s="392"/>
      <c r="U61" s="392"/>
      <c r="V61" s="392"/>
      <c r="W61" s="392"/>
      <c r="X61" s="392"/>
      <c r="Y61" s="392"/>
      <c r="Z61" s="392"/>
      <c r="AA61" s="392"/>
      <c r="AB61" s="392"/>
      <c r="AC61" s="392"/>
      <c r="AD61" s="392"/>
      <c r="AE61" s="392"/>
      <c r="AF61" s="392"/>
      <c r="AG61" s="392"/>
      <c r="AH61" s="324"/>
      <c r="AI61" s="324"/>
      <c r="AJ61" s="324"/>
      <c r="AK61" s="324"/>
      <c r="AL61" s="324"/>
      <c r="AM61" s="324"/>
    </row>
    <row r="62" spans="1:39" x14ac:dyDescent="0.3">
      <c r="A62" s="324"/>
      <c r="B62" s="387"/>
      <c r="C62" s="387"/>
      <c r="D62" s="390"/>
      <c r="E62" s="387"/>
      <c r="F62" s="391"/>
      <c r="G62" s="391"/>
      <c r="H62" s="391"/>
      <c r="I62" s="390"/>
      <c r="J62" s="390"/>
      <c r="K62" s="390"/>
      <c r="L62" s="390"/>
      <c r="M62" s="390"/>
      <c r="N62" s="390"/>
      <c r="O62" s="390"/>
      <c r="P62" s="390"/>
      <c r="Q62" s="390"/>
      <c r="R62" s="392"/>
      <c r="S62" s="392"/>
      <c r="T62" s="392"/>
      <c r="U62" s="392"/>
      <c r="V62" s="392"/>
      <c r="W62" s="392"/>
      <c r="X62" s="392"/>
      <c r="Y62" s="392"/>
      <c r="Z62" s="392"/>
      <c r="AA62" s="392"/>
      <c r="AB62" s="392"/>
      <c r="AC62" s="392"/>
      <c r="AD62" s="392"/>
      <c r="AE62" s="392"/>
      <c r="AF62" s="392"/>
      <c r="AG62" s="392"/>
      <c r="AH62" s="324"/>
      <c r="AI62" s="324"/>
      <c r="AJ62" s="324"/>
      <c r="AK62" s="324"/>
      <c r="AL62" s="324"/>
      <c r="AM62" s="324"/>
    </row>
    <row r="63" spans="1:39" x14ac:dyDescent="0.3">
      <c r="A63" s="324"/>
      <c r="B63" s="387"/>
      <c r="C63" s="387"/>
      <c r="D63" s="390"/>
      <c r="E63" s="387"/>
      <c r="F63" s="391"/>
      <c r="G63" s="391"/>
      <c r="H63" s="391"/>
      <c r="I63" s="390"/>
      <c r="J63" s="390"/>
      <c r="K63" s="390"/>
      <c r="L63" s="390"/>
      <c r="M63" s="390"/>
      <c r="N63" s="390"/>
      <c r="O63" s="390"/>
      <c r="P63" s="390"/>
      <c r="Q63" s="390"/>
      <c r="R63" s="392"/>
      <c r="S63" s="392"/>
      <c r="T63" s="392"/>
      <c r="U63" s="392"/>
      <c r="V63" s="392"/>
      <c r="W63" s="392"/>
      <c r="X63" s="392"/>
      <c r="Y63" s="392"/>
      <c r="Z63" s="392"/>
      <c r="AA63" s="392"/>
      <c r="AB63" s="392"/>
      <c r="AC63" s="392"/>
      <c r="AD63" s="392"/>
      <c r="AE63" s="392"/>
      <c r="AF63" s="392"/>
      <c r="AG63" s="392"/>
      <c r="AH63" s="324"/>
      <c r="AI63" s="324"/>
      <c r="AJ63" s="324"/>
      <c r="AK63" s="324"/>
      <c r="AL63" s="324"/>
      <c r="AM63" s="324"/>
    </row>
    <row r="64" spans="1:39" s="302" customFormat="1" x14ac:dyDescent="0.3">
      <c r="A64" s="357"/>
      <c r="B64" s="387"/>
      <c r="C64" s="387"/>
      <c r="D64" s="387"/>
      <c r="E64" s="387"/>
      <c r="F64" s="388"/>
      <c r="G64" s="388"/>
      <c r="H64" s="388"/>
      <c r="I64" s="387"/>
      <c r="J64" s="387"/>
      <c r="K64" s="387"/>
      <c r="L64" s="387"/>
      <c r="M64" s="387"/>
      <c r="N64" s="387"/>
      <c r="O64" s="387"/>
      <c r="P64" s="387"/>
      <c r="Q64" s="387"/>
      <c r="R64" s="389"/>
      <c r="S64" s="389"/>
      <c r="T64" s="389"/>
      <c r="U64" s="389"/>
      <c r="V64" s="389"/>
      <c r="W64" s="389"/>
      <c r="X64" s="389"/>
      <c r="Y64" s="389"/>
      <c r="Z64" s="389"/>
      <c r="AA64" s="389"/>
      <c r="AB64" s="389"/>
      <c r="AC64" s="389"/>
      <c r="AD64" s="389"/>
      <c r="AE64" s="389"/>
      <c r="AF64" s="389"/>
      <c r="AG64" s="389"/>
      <c r="AH64" s="357"/>
      <c r="AI64" s="357"/>
      <c r="AJ64" s="357"/>
      <c r="AK64" s="357"/>
      <c r="AL64" s="357"/>
      <c r="AM64" s="357"/>
    </row>
    <row r="65" spans="1:39" x14ac:dyDescent="0.3">
      <c r="A65" s="324"/>
      <c r="B65" s="387"/>
      <c r="C65" s="387"/>
      <c r="D65" s="390"/>
      <c r="E65" s="387"/>
      <c r="F65" s="391"/>
      <c r="G65" s="391"/>
      <c r="H65" s="391"/>
      <c r="I65" s="390"/>
      <c r="J65" s="390"/>
      <c r="K65" s="390"/>
      <c r="L65" s="390"/>
      <c r="M65" s="390"/>
      <c r="N65" s="390"/>
      <c r="O65" s="390"/>
      <c r="P65" s="390"/>
      <c r="Q65" s="390"/>
      <c r="R65" s="392"/>
      <c r="S65" s="392"/>
      <c r="T65" s="392"/>
      <c r="U65" s="392"/>
      <c r="V65" s="392"/>
      <c r="W65" s="392"/>
      <c r="X65" s="392"/>
      <c r="Y65" s="392"/>
      <c r="Z65" s="392"/>
      <c r="AA65" s="392"/>
      <c r="AB65" s="392"/>
      <c r="AC65" s="392"/>
      <c r="AD65" s="392"/>
      <c r="AE65" s="392"/>
      <c r="AF65" s="392"/>
      <c r="AG65" s="392"/>
      <c r="AH65" s="324"/>
      <c r="AI65" s="324"/>
      <c r="AJ65" s="324"/>
      <c r="AK65" s="324"/>
      <c r="AL65" s="324"/>
      <c r="AM65" s="324"/>
    </row>
    <row r="66" spans="1:39" x14ac:dyDescent="0.3">
      <c r="A66" s="324"/>
      <c r="B66" s="387"/>
      <c r="C66" s="387"/>
      <c r="D66" s="390"/>
      <c r="E66" s="387"/>
      <c r="F66" s="391"/>
      <c r="G66" s="391"/>
      <c r="H66" s="391"/>
      <c r="I66" s="390"/>
      <c r="J66" s="390"/>
      <c r="K66" s="390"/>
      <c r="L66" s="390"/>
      <c r="M66" s="390"/>
      <c r="N66" s="390"/>
      <c r="O66" s="390"/>
      <c r="P66" s="390"/>
      <c r="Q66" s="390"/>
      <c r="R66" s="392"/>
      <c r="S66" s="392"/>
      <c r="T66" s="392"/>
      <c r="U66" s="392"/>
      <c r="V66" s="392"/>
      <c r="W66" s="392"/>
      <c r="X66" s="392"/>
      <c r="Y66" s="392"/>
      <c r="Z66" s="392"/>
      <c r="AA66" s="392"/>
      <c r="AB66" s="392"/>
      <c r="AC66" s="392"/>
      <c r="AD66" s="392"/>
      <c r="AE66" s="392"/>
      <c r="AF66" s="392"/>
      <c r="AG66" s="392"/>
      <c r="AH66" s="324"/>
      <c r="AI66" s="324"/>
      <c r="AJ66" s="324"/>
      <c r="AK66" s="324"/>
      <c r="AL66" s="324"/>
      <c r="AM66" s="324"/>
    </row>
    <row r="67" spans="1:39" x14ac:dyDescent="0.3">
      <c r="A67" s="324"/>
      <c r="B67" s="387"/>
      <c r="C67" s="387"/>
      <c r="D67" s="390"/>
      <c r="E67" s="387"/>
      <c r="F67" s="391"/>
      <c r="G67" s="391"/>
      <c r="H67" s="391"/>
      <c r="I67" s="390"/>
      <c r="J67" s="390"/>
      <c r="K67" s="390"/>
      <c r="L67" s="390"/>
      <c r="M67" s="390"/>
      <c r="N67" s="390"/>
      <c r="O67" s="390"/>
      <c r="P67" s="390"/>
      <c r="Q67" s="390"/>
      <c r="R67" s="392"/>
      <c r="S67" s="392"/>
      <c r="T67" s="392"/>
      <c r="U67" s="392"/>
      <c r="V67" s="392"/>
      <c r="W67" s="392"/>
      <c r="X67" s="392"/>
      <c r="Y67" s="392"/>
      <c r="Z67" s="392"/>
      <c r="AA67" s="392"/>
      <c r="AB67" s="392"/>
      <c r="AC67" s="392"/>
      <c r="AD67" s="392"/>
      <c r="AE67" s="392"/>
      <c r="AF67" s="392"/>
      <c r="AG67" s="392"/>
      <c r="AH67" s="324"/>
      <c r="AI67" s="324"/>
      <c r="AJ67" s="324"/>
      <c r="AK67" s="324"/>
      <c r="AL67" s="324"/>
      <c r="AM67" s="324"/>
    </row>
    <row r="68" spans="1:39" x14ac:dyDescent="0.3">
      <c r="A68" s="324"/>
      <c r="B68" s="387"/>
      <c r="C68" s="387"/>
      <c r="D68" s="390"/>
      <c r="E68" s="387"/>
      <c r="F68" s="391"/>
      <c r="G68" s="391"/>
      <c r="H68" s="391"/>
      <c r="I68" s="390"/>
      <c r="J68" s="390"/>
      <c r="K68" s="390"/>
      <c r="L68" s="390"/>
      <c r="M68" s="390"/>
      <c r="N68" s="390"/>
      <c r="O68" s="390"/>
      <c r="P68" s="390"/>
      <c r="Q68" s="390"/>
      <c r="R68" s="392"/>
      <c r="S68" s="392"/>
      <c r="T68" s="392"/>
      <c r="U68" s="392"/>
      <c r="V68" s="392"/>
      <c r="W68" s="392"/>
      <c r="X68" s="392"/>
      <c r="Y68" s="392"/>
      <c r="Z68" s="392"/>
      <c r="AA68" s="392"/>
      <c r="AB68" s="392"/>
      <c r="AC68" s="392"/>
      <c r="AD68" s="392"/>
      <c r="AE68" s="392"/>
      <c r="AF68" s="392"/>
      <c r="AG68" s="392"/>
      <c r="AH68" s="324"/>
      <c r="AI68" s="324"/>
      <c r="AJ68" s="324"/>
      <c r="AK68" s="324"/>
      <c r="AL68" s="324"/>
      <c r="AM68" s="324"/>
    </row>
    <row r="69" spans="1:39" s="302" customFormat="1" x14ac:dyDescent="0.3">
      <c r="A69" s="357"/>
      <c r="B69" s="387"/>
      <c r="C69" s="387"/>
      <c r="D69" s="387"/>
      <c r="E69" s="387"/>
      <c r="F69" s="388"/>
      <c r="G69" s="388"/>
      <c r="H69" s="388"/>
      <c r="I69" s="393"/>
      <c r="J69" s="387"/>
      <c r="K69" s="387"/>
      <c r="L69" s="387"/>
      <c r="M69" s="387"/>
      <c r="N69" s="387"/>
      <c r="O69" s="387"/>
      <c r="P69" s="387"/>
      <c r="Q69" s="387"/>
      <c r="R69" s="389"/>
      <c r="S69" s="389"/>
      <c r="T69" s="389"/>
      <c r="U69" s="389"/>
      <c r="V69" s="389"/>
      <c r="W69" s="389"/>
      <c r="X69" s="389"/>
      <c r="Y69" s="389"/>
      <c r="Z69" s="389"/>
      <c r="AA69" s="389"/>
      <c r="AB69" s="389"/>
      <c r="AC69" s="389"/>
      <c r="AD69" s="389"/>
      <c r="AE69" s="389"/>
      <c r="AF69" s="389"/>
      <c r="AG69" s="389"/>
      <c r="AH69" s="357"/>
      <c r="AI69" s="357"/>
      <c r="AJ69" s="357"/>
      <c r="AK69" s="357"/>
      <c r="AL69" s="357"/>
      <c r="AM69" s="357"/>
    </row>
    <row r="70" spans="1:39" x14ac:dyDescent="0.3">
      <c r="A70" s="324"/>
      <c r="B70" s="387"/>
      <c r="C70" s="387"/>
      <c r="D70" s="390"/>
      <c r="E70" s="387"/>
      <c r="F70" s="391"/>
      <c r="G70" s="391"/>
      <c r="H70" s="391"/>
      <c r="I70" s="394"/>
      <c r="J70" s="390"/>
      <c r="K70" s="390"/>
      <c r="L70" s="390"/>
      <c r="M70" s="390"/>
      <c r="N70" s="390"/>
      <c r="O70" s="390"/>
      <c r="P70" s="390"/>
      <c r="Q70" s="390"/>
      <c r="R70" s="392"/>
      <c r="S70" s="392"/>
      <c r="T70" s="392"/>
      <c r="U70" s="392"/>
      <c r="V70" s="392"/>
      <c r="W70" s="392"/>
      <c r="X70" s="392"/>
      <c r="Y70" s="392"/>
      <c r="Z70" s="392"/>
      <c r="AA70" s="392"/>
      <c r="AB70" s="392"/>
      <c r="AC70" s="392"/>
      <c r="AD70" s="392"/>
      <c r="AE70" s="392"/>
      <c r="AF70" s="392"/>
      <c r="AG70" s="392"/>
      <c r="AH70" s="324"/>
      <c r="AI70" s="324"/>
      <c r="AJ70" s="324"/>
      <c r="AK70" s="324"/>
      <c r="AL70" s="324"/>
      <c r="AM70" s="324"/>
    </row>
    <row r="71" spans="1:39" x14ac:dyDescent="0.3">
      <c r="A71" s="324"/>
      <c r="B71" s="387"/>
      <c r="C71" s="387"/>
      <c r="D71" s="390"/>
      <c r="E71" s="387"/>
      <c r="F71" s="391"/>
      <c r="G71" s="391"/>
      <c r="H71" s="391"/>
      <c r="I71" s="394"/>
      <c r="J71" s="390"/>
      <c r="K71" s="390"/>
      <c r="L71" s="390"/>
      <c r="M71" s="390"/>
      <c r="N71" s="390"/>
      <c r="O71" s="390"/>
      <c r="P71" s="390"/>
      <c r="Q71" s="390"/>
      <c r="R71" s="392"/>
      <c r="S71" s="392"/>
      <c r="T71" s="392"/>
      <c r="U71" s="392"/>
      <c r="V71" s="392"/>
      <c r="W71" s="392"/>
      <c r="X71" s="392"/>
      <c r="Y71" s="392"/>
      <c r="Z71" s="392"/>
      <c r="AA71" s="392"/>
      <c r="AB71" s="392"/>
      <c r="AC71" s="392"/>
      <c r="AD71" s="392"/>
      <c r="AE71" s="392"/>
      <c r="AF71" s="392"/>
      <c r="AG71" s="392"/>
      <c r="AH71" s="324"/>
      <c r="AI71" s="324"/>
      <c r="AJ71" s="324"/>
      <c r="AK71" s="324"/>
      <c r="AL71" s="324"/>
      <c r="AM71" s="324"/>
    </row>
    <row r="72" spans="1:39" x14ac:dyDescent="0.3">
      <c r="A72" s="324"/>
      <c r="B72" s="387"/>
      <c r="C72" s="387"/>
      <c r="D72" s="390"/>
      <c r="E72" s="387"/>
      <c r="F72" s="391"/>
      <c r="G72" s="391"/>
      <c r="H72" s="391"/>
      <c r="I72" s="394"/>
      <c r="J72" s="390"/>
      <c r="K72" s="390"/>
      <c r="L72" s="390"/>
      <c r="M72" s="390"/>
      <c r="N72" s="390"/>
      <c r="O72" s="390"/>
      <c r="P72" s="390"/>
      <c r="Q72" s="390"/>
      <c r="R72" s="392"/>
      <c r="S72" s="392"/>
      <c r="T72" s="392"/>
      <c r="U72" s="392"/>
      <c r="V72" s="392"/>
      <c r="W72" s="392"/>
      <c r="X72" s="392"/>
      <c r="Y72" s="392"/>
      <c r="Z72" s="392"/>
      <c r="AA72" s="392"/>
      <c r="AB72" s="392"/>
      <c r="AC72" s="392"/>
      <c r="AD72" s="392"/>
      <c r="AE72" s="392"/>
      <c r="AF72" s="392"/>
      <c r="AG72" s="392"/>
      <c r="AH72" s="324"/>
      <c r="AI72" s="324"/>
      <c r="AJ72" s="324"/>
      <c r="AK72" s="324"/>
      <c r="AL72" s="324"/>
      <c r="AM72" s="324"/>
    </row>
    <row r="73" spans="1:39" x14ac:dyDescent="0.3">
      <c r="A73" s="324"/>
      <c r="B73" s="387"/>
      <c r="C73" s="387"/>
      <c r="D73" s="390"/>
      <c r="E73" s="387"/>
      <c r="F73" s="391"/>
      <c r="G73" s="391"/>
      <c r="H73" s="391"/>
      <c r="I73" s="394"/>
      <c r="J73" s="390"/>
      <c r="K73" s="390"/>
      <c r="L73" s="390"/>
      <c r="M73" s="390"/>
      <c r="N73" s="390"/>
      <c r="O73" s="390"/>
      <c r="P73" s="390"/>
      <c r="Q73" s="390"/>
      <c r="R73" s="392"/>
      <c r="S73" s="392"/>
      <c r="T73" s="392"/>
      <c r="U73" s="392"/>
      <c r="V73" s="392"/>
      <c r="W73" s="392"/>
      <c r="X73" s="392"/>
      <c r="Y73" s="392"/>
      <c r="Z73" s="392"/>
      <c r="AA73" s="392"/>
      <c r="AB73" s="392"/>
      <c r="AC73" s="392"/>
      <c r="AD73" s="392"/>
      <c r="AE73" s="392"/>
      <c r="AF73" s="392"/>
      <c r="AG73" s="392"/>
      <c r="AH73" s="324"/>
      <c r="AI73" s="324"/>
      <c r="AJ73" s="324"/>
      <c r="AK73" s="324"/>
      <c r="AL73" s="324"/>
      <c r="AM73" s="324"/>
    </row>
    <row r="74" spans="1:39" s="302" customFormat="1" x14ac:dyDescent="0.3">
      <c r="A74" s="357"/>
      <c r="B74" s="387"/>
      <c r="C74" s="387"/>
      <c r="D74" s="387"/>
      <c r="E74" s="387"/>
      <c r="F74" s="388"/>
      <c r="G74" s="388"/>
      <c r="H74" s="388"/>
      <c r="I74" s="393"/>
      <c r="J74" s="387"/>
      <c r="K74" s="387"/>
      <c r="L74" s="387"/>
      <c r="M74" s="387"/>
      <c r="N74" s="387"/>
      <c r="O74" s="387"/>
      <c r="P74" s="387"/>
      <c r="Q74" s="387"/>
      <c r="R74" s="389"/>
      <c r="S74" s="389"/>
      <c r="T74" s="389"/>
      <c r="U74" s="389"/>
      <c r="V74" s="389"/>
      <c r="W74" s="389"/>
      <c r="X74" s="389"/>
      <c r="Y74" s="389"/>
      <c r="Z74" s="389"/>
      <c r="AA74" s="389"/>
      <c r="AB74" s="389"/>
      <c r="AC74" s="389"/>
      <c r="AD74" s="389"/>
      <c r="AE74" s="389"/>
      <c r="AF74" s="389"/>
      <c r="AG74" s="389"/>
      <c r="AH74" s="357"/>
      <c r="AI74" s="357"/>
      <c r="AJ74" s="357"/>
      <c r="AK74" s="357"/>
      <c r="AL74" s="357"/>
      <c r="AM74" s="357"/>
    </row>
    <row r="75" spans="1:39" x14ac:dyDescent="0.3">
      <c r="A75" s="324"/>
      <c r="B75" s="387"/>
      <c r="C75" s="387"/>
      <c r="D75" s="390"/>
      <c r="E75" s="387"/>
      <c r="F75" s="391"/>
      <c r="G75" s="391"/>
      <c r="H75" s="391"/>
      <c r="I75" s="394"/>
      <c r="J75" s="390"/>
      <c r="K75" s="390"/>
      <c r="L75" s="390"/>
      <c r="M75" s="390"/>
      <c r="N75" s="390"/>
      <c r="O75" s="390"/>
      <c r="P75" s="390"/>
      <c r="Q75" s="390"/>
      <c r="R75" s="392"/>
      <c r="S75" s="392"/>
      <c r="T75" s="392"/>
      <c r="U75" s="392"/>
      <c r="V75" s="392"/>
      <c r="W75" s="392"/>
      <c r="X75" s="392"/>
      <c r="Y75" s="392"/>
      <c r="Z75" s="392"/>
      <c r="AA75" s="392"/>
      <c r="AB75" s="392"/>
      <c r="AC75" s="392"/>
      <c r="AD75" s="392"/>
      <c r="AE75" s="392"/>
      <c r="AF75" s="392"/>
      <c r="AG75" s="392"/>
      <c r="AH75" s="324"/>
      <c r="AI75" s="324"/>
      <c r="AJ75" s="324"/>
      <c r="AK75" s="324"/>
      <c r="AL75" s="324"/>
      <c r="AM75" s="324"/>
    </row>
    <row r="76" spans="1:39" x14ac:dyDescent="0.3">
      <c r="A76" s="324"/>
      <c r="B76" s="387"/>
      <c r="C76" s="387"/>
      <c r="D76" s="390"/>
      <c r="E76" s="387"/>
      <c r="F76" s="391"/>
      <c r="G76" s="391"/>
      <c r="H76" s="391"/>
      <c r="I76" s="394"/>
      <c r="J76" s="390"/>
      <c r="K76" s="390"/>
      <c r="L76" s="390"/>
      <c r="M76" s="390"/>
      <c r="N76" s="390"/>
      <c r="O76" s="390"/>
      <c r="P76" s="390"/>
      <c r="Q76" s="390"/>
      <c r="R76" s="392"/>
      <c r="S76" s="392"/>
      <c r="T76" s="392"/>
      <c r="U76" s="392"/>
      <c r="V76" s="392"/>
      <c r="W76" s="392"/>
      <c r="X76" s="392"/>
      <c r="Y76" s="392"/>
      <c r="Z76" s="392"/>
      <c r="AA76" s="392"/>
      <c r="AB76" s="392"/>
      <c r="AC76" s="392"/>
      <c r="AD76" s="392"/>
      <c r="AE76" s="392"/>
      <c r="AF76" s="392"/>
      <c r="AG76" s="392"/>
      <c r="AH76" s="324"/>
      <c r="AI76" s="324"/>
      <c r="AJ76" s="324"/>
      <c r="AK76" s="324"/>
      <c r="AL76" s="324"/>
      <c r="AM76" s="324"/>
    </row>
    <row r="77" spans="1:39" x14ac:dyDescent="0.3">
      <c r="A77" s="324"/>
      <c r="B77" s="387"/>
      <c r="C77" s="387"/>
      <c r="D77" s="390"/>
      <c r="E77" s="387"/>
      <c r="F77" s="391"/>
      <c r="G77" s="391"/>
      <c r="H77" s="391"/>
      <c r="I77" s="394"/>
      <c r="J77" s="390"/>
      <c r="K77" s="390"/>
      <c r="L77" s="390"/>
      <c r="M77" s="390"/>
      <c r="N77" s="390"/>
      <c r="O77" s="390"/>
      <c r="P77" s="390"/>
      <c r="Q77" s="390"/>
      <c r="R77" s="392"/>
      <c r="S77" s="392"/>
      <c r="T77" s="392"/>
      <c r="U77" s="392"/>
      <c r="V77" s="392"/>
      <c r="W77" s="392"/>
      <c r="X77" s="392"/>
      <c r="Y77" s="392"/>
      <c r="Z77" s="392"/>
      <c r="AA77" s="392"/>
      <c r="AB77" s="392"/>
      <c r="AC77" s="392"/>
      <c r="AD77" s="392"/>
      <c r="AE77" s="392"/>
      <c r="AF77" s="392"/>
      <c r="AG77" s="392"/>
      <c r="AH77" s="324"/>
      <c r="AI77" s="324"/>
      <c r="AJ77" s="324"/>
      <c r="AK77" s="324"/>
      <c r="AL77" s="324"/>
      <c r="AM77" s="324"/>
    </row>
    <row r="78" spans="1:39" x14ac:dyDescent="0.3">
      <c r="A78" s="324"/>
      <c r="B78" s="387"/>
      <c r="C78" s="387"/>
      <c r="D78" s="390"/>
      <c r="E78" s="387"/>
      <c r="F78" s="391"/>
      <c r="G78" s="391"/>
      <c r="H78" s="391"/>
      <c r="I78" s="394"/>
      <c r="J78" s="390"/>
      <c r="K78" s="390"/>
      <c r="L78" s="390"/>
      <c r="M78" s="390"/>
      <c r="N78" s="390"/>
      <c r="O78" s="390"/>
      <c r="P78" s="390"/>
      <c r="Q78" s="390"/>
      <c r="R78" s="392"/>
      <c r="S78" s="392"/>
      <c r="T78" s="392"/>
      <c r="U78" s="392"/>
      <c r="V78" s="392"/>
      <c r="W78" s="392"/>
      <c r="X78" s="392"/>
      <c r="Y78" s="392"/>
      <c r="Z78" s="392"/>
      <c r="AA78" s="392"/>
      <c r="AB78" s="392"/>
      <c r="AC78" s="392"/>
      <c r="AD78" s="392"/>
      <c r="AE78" s="392"/>
      <c r="AF78" s="392"/>
      <c r="AG78" s="392"/>
      <c r="AH78" s="324"/>
      <c r="AI78" s="324"/>
      <c r="AJ78" s="324"/>
      <c r="AK78" s="324"/>
      <c r="AL78" s="324"/>
      <c r="AM78" s="324"/>
    </row>
    <row r="79" spans="1:39" x14ac:dyDescent="0.3">
      <c r="A79" s="324"/>
      <c r="B79" s="387"/>
      <c r="C79" s="387"/>
      <c r="D79" s="390"/>
      <c r="E79" s="387"/>
      <c r="F79" s="391"/>
      <c r="G79" s="391"/>
      <c r="H79" s="391"/>
      <c r="I79" s="394"/>
      <c r="J79" s="390"/>
      <c r="K79" s="390"/>
      <c r="L79" s="390"/>
      <c r="M79" s="390"/>
      <c r="N79" s="390"/>
      <c r="O79" s="390"/>
      <c r="P79" s="390"/>
      <c r="Q79" s="390"/>
      <c r="R79" s="392"/>
      <c r="S79" s="392"/>
      <c r="T79" s="392"/>
      <c r="U79" s="392"/>
      <c r="V79" s="392"/>
      <c r="W79" s="392"/>
      <c r="X79" s="392"/>
      <c r="Y79" s="392"/>
      <c r="Z79" s="392"/>
      <c r="AA79" s="392"/>
      <c r="AB79" s="392"/>
      <c r="AC79" s="392"/>
      <c r="AD79" s="392"/>
      <c r="AE79" s="392"/>
      <c r="AF79" s="392"/>
      <c r="AG79" s="392"/>
      <c r="AH79" s="324"/>
      <c r="AI79" s="324"/>
      <c r="AJ79" s="324"/>
      <c r="AK79" s="324"/>
      <c r="AL79" s="324"/>
      <c r="AM79" s="324"/>
    </row>
    <row r="80" spans="1:39" x14ac:dyDescent="0.3">
      <c r="A80" s="324"/>
      <c r="B80" s="324"/>
      <c r="C80" s="324"/>
      <c r="D80" s="324"/>
      <c r="E80" s="324"/>
      <c r="F80" s="324"/>
      <c r="G80" s="324"/>
      <c r="H80" s="324"/>
      <c r="I80" s="324"/>
      <c r="J80" s="324"/>
      <c r="K80" s="324"/>
      <c r="L80" s="324"/>
      <c r="M80" s="324"/>
      <c r="N80" s="324"/>
      <c r="O80" s="324"/>
      <c r="P80" s="324"/>
      <c r="Q80" s="324"/>
      <c r="R80" s="324"/>
      <c r="S80" s="324"/>
      <c r="T80" s="324"/>
      <c r="U80" s="324"/>
      <c r="V80" s="324"/>
      <c r="W80" s="324"/>
      <c r="X80" s="324"/>
      <c r="Y80" s="324"/>
      <c r="Z80" s="324"/>
      <c r="AA80" s="324"/>
      <c r="AB80" s="324"/>
      <c r="AC80" s="324"/>
      <c r="AD80" s="324"/>
      <c r="AE80" s="324"/>
      <c r="AF80" s="324"/>
      <c r="AG80" s="324"/>
      <c r="AH80" s="324"/>
      <c r="AI80" s="324"/>
      <c r="AJ80" s="324"/>
      <c r="AK80" s="324"/>
      <c r="AL80" s="324"/>
      <c r="AM80" s="324"/>
    </row>
    <row r="81" spans="1:39" x14ac:dyDescent="0.3">
      <c r="A81" s="324"/>
      <c r="B81" s="854"/>
      <c r="C81" s="854"/>
      <c r="D81" s="414"/>
      <c r="E81" s="414"/>
      <c r="F81" s="415"/>
      <c r="G81" s="449"/>
      <c r="H81" s="449"/>
      <c r="I81" s="449"/>
      <c r="J81" s="450"/>
      <c r="K81" s="450"/>
      <c r="L81" s="450"/>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324"/>
      <c r="AJ81" s="324"/>
      <c r="AK81" s="324"/>
      <c r="AL81" s="324"/>
      <c r="AM81" s="324"/>
    </row>
    <row r="82" spans="1:39" x14ac:dyDescent="0.3">
      <c r="A82" s="324"/>
      <c r="B82" s="854"/>
      <c r="C82" s="854"/>
      <c r="D82" s="406"/>
      <c r="E82" s="406"/>
      <c r="F82" s="406"/>
      <c r="G82" s="855"/>
      <c r="H82" s="855"/>
      <c r="I82" s="855"/>
      <c r="J82" s="324"/>
      <c r="K82" s="324"/>
      <c r="L82" s="855"/>
      <c r="M82" s="855"/>
      <c r="N82" s="855"/>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4"/>
      <c r="AL82" s="324"/>
      <c r="AM82" s="324"/>
    </row>
    <row r="83" spans="1:39" x14ac:dyDescent="0.3">
      <c r="A83" s="324"/>
      <c r="B83" s="856"/>
      <c r="C83" s="857"/>
      <c r="D83" s="857"/>
      <c r="E83" s="856"/>
      <c r="F83" s="856"/>
      <c r="G83" s="853"/>
      <c r="H83" s="853"/>
      <c r="I83" s="853"/>
      <c r="J83" s="852"/>
      <c r="K83" s="852"/>
      <c r="L83" s="853"/>
      <c r="M83" s="853"/>
      <c r="N83" s="853"/>
      <c r="O83" s="852"/>
      <c r="P83" s="852"/>
      <c r="Q83" s="324"/>
      <c r="R83" s="324"/>
      <c r="S83" s="324"/>
      <c r="T83" s="324"/>
      <c r="U83" s="324"/>
      <c r="V83" s="324"/>
      <c r="W83" s="324"/>
      <c r="X83" s="324"/>
      <c r="Y83" s="324"/>
      <c r="Z83" s="324"/>
      <c r="AA83" s="324"/>
      <c r="AB83" s="324"/>
      <c r="AC83" s="324"/>
      <c r="AD83" s="324"/>
      <c r="AE83" s="324"/>
      <c r="AF83" s="324"/>
      <c r="AG83" s="324"/>
      <c r="AH83" s="324"/>
      <c r="AI83" s="324"/>
      <c r="AJ83" s="324"/>
      <c r="AK83" s="324"/>
      <c r="AL83" s="324"/>
      <c r="AM83" s="324"/>
    </row>
    <row r="84" spans="1:39" x14ac:dyDescent="0.3">
      <c r="A84" s="324"/>
      <c r="B84" s="856"/>
      <c r="C84" s="857"/>
      <c r="D84" s="857"/>
      <c r="E84" s="856"/>
      <c r="F84" s="856"/>
      <c r="G84" s="853"/>
      <c r="H84" s="853"/>
      <c r="I84" s="853"/>
      <c r="J84" s="852"/>
      <c r="K84" s="852"/>
      <c r="L84" s="853"/>
      <c r="M84" s="853"/>
      <c r="N84" s="853"/>
      <c r="O84" s="852"/>
      <c r="P84" s="852"/>
      <c r="Q84" s="324"/>
      <c r="R84" s="324"/>
      <c r="S84" s="324"/>
      <c r="T84" s="324"/>
      <c r="U84" s="324"/>
      <c r="V84" s="324"/>
      <c r="W84" s="324"/>
      <c r="X84" s="324"/>
      <c r="Y84" s="324"/>
      <c r="Z84" s="324"/>
      <c r="AA84" s="324"/>
      <c r="AB84" s="324"/>
      <c r="AC84" s="324"/>
      <c r="AD84" s="324"/>
      <c r="AE84" s="324"/>
      <c r="AF84" s="324"/>
      <c r="AG84" s="324"/>
      <c r="AH84" s="324"/>
      <c r="AI84" s="324"/>
      <c r="AJ84" s="324"/>
      <c r="AK84" s="324"/>
      <c r="AL84" s="324"/>
      <c r="AM84" s="324"/>
    </row>
    <row r="85" spans="1:39" x14ac:dyDescent="0.3">
      <c r="A85" s="324"/>
      <c r="B85" s="406"/>
      <c r="C85" s="451"/>
      <c r="D85" s="451"/>
      <c r="E85" s="451"/>
      <c r="F85" s="451"/>
      <c r="G85" s="456"/>
      <c r="H85" s="456"/>
      <c r="I85" s="456"/>
      <c r="J85" s="456"/>
      <c r="K85" s="456"/>
      <c r="L85" s="406"/>
      <c r="M85" s="406"/>
      <c r="N85" s="406"/>
      <c r="O85" s="406"/>
      <c r="P85" s="406"/>
      <c r="Q85" s="324"/>
      <c r="R85" s="324"/>
      <c r="S85" s="324"/>
      <c r="T85" s="324"/>
      <c r="U85" s="324"/>
      <c r="V85" s="324"/>
      <c r="W85" s="324"/>
      <c r="X85" s="324"/>
      <c r="Y85" s="324"/>
      <c r="Z85" s="324"/>
      <c r="AA85" s="324"/>
      <c r="AB85" s="324"/>
      <c r="AC85" s="324"/>
      <c r="AD85" s="324"/>
      <c r="AE85" s="324"/>
      <c r="AF85" s="324"/>
      <c r="AG85" s="324"/>
      <c r="AH85" s="324"/>
      <c r="AI85" s="324"/>
      <c r="AJ85" s="324"/>
      <c r="AK85" s="324"/>
      <c r="AL85" s="324"/>
      <c r="AM85" s="324"/>
    </row>
    <row r="86" spans="1:39" x14ac:dyDescent="0.3">
      <c r="A86" s="324"/>
      <c r="B86" s="406"/>
      <c r="C86" s="451"/>
      <c r="D86" s="451"/>
      <c r="E86" s="451"/>
      <c r="F86" s="451"/>
      <c r="G86" s="456"/>
      <c r="H86" s="456"/>
      <c r="I86" s="456"/>
      <c r="J86" s="456"/>
      <c r="K86" s="456"/>
      <c r="L86" s="406"/>
      <c r="M86" s="406"/>
      <c r="N86" s="406"/>
      <c r="O86" s="406"/>
      <c r="P86" s="406"/>
      <c r="Q86" s="324"/>
      <c r="R86" s="324"/>
      <c r="S86" s="324"/>
      <c r="T86" s="324"/>
      <c r="U86" s="324"/>
      <c r="V86" s="324"/>
      <c r="W86" s="324"/>
      <c r="X86" s="324"/>
      <c r="Y86" s="324"/>
      <c r="Z86" s="324"/>
      <c r="AA86" s="324"/>
      <c r="AB86" s="324"/>
      <c r="AC86" s="324"/>
      <c r="AD86" s="324"/>
      <c r="AE86" s="324"/>
      <c r="AF86" s="324"/>
      <c r="AG86" s="324"/>
      <c r="AH86" s="324"/>
      <c r="AI86" s="324"/>
      <c r="AJ86" s="324"/>
      <c r="AK86" s="324"/>
      <c r="AL86" s="324"/>
      <c r="AM86" s="324"/>
    </row>
    <row r="87" spans="1:39" x14ac:dyDescent="0.3">
      <c r="A87" s="324"/>
      <c r="B87" s="406"/>
      <c r="C87" s="451"/>
      <c r="D87" s="451"/>
      <c r="E87" s="451"/>
      <c r="F87" s="451"/>
      <c r="G87" s="456"/>
      <c r="H87" s="456"/>
      <c r="I87" s="456"/>
      <c r="J87" s="456"/>
      <c r="K87" s="456"/>
      <c r="L87" s="406"/>
      <c r="M87" s="406"/>
      <c r="N87" s="406"/>
      <c r="O87" s="406"/>
      <c r="P87" s="406"/>
      <c r="Q87" s="324"/>
      <c r="R87" s="324"/>
      <c r="S87" s="324"/>
      <c r="T87" s="324"/>
      <c r="U87" s="324"/>
      <c r="V87" s="324"/>
      <c r="W87" s="324"/>
      <c r="X87" s="324"/>
      <c r="Y87" s="324"/>
      <c r="Z87" s="324"/>
      <c r="AA87" s="324"/>
      <c r="AB87" s="324"/>
      <c r="AC87" s="324"/>
      <c r="AD87" s="324"/>
      <c r="AE87" s="324"/>
      <c r="AF87" s="324"/>
      <c r="AG87" s="324"/>
      <c r="AH87" s="324"/>
      <c r="AI87" s="324"/>
      <c r="AJ87" s="324"/>
      <c r="AK87" s="324"/>
      <c r="AL87" s="324"/>
      <c r="AM87" s="324"/>
    </row>
    <row r="88" spans="1:39" x14ac:dyDescent="0.3">
      <c r="A88" s="324"/>
      <c r="B88" s="406"/>
      <c r="C88" s="451"/>
      <c r="D88" s="451"/>
      <c r="E88" s="451"/>
      <c r="F88" s="451"/>
      <c r="G88" s="456"/>
      <c r="H88" s="456"/>
      <c r="I88" s="456"/>
      <c r="J88" s="456"/>
      <c r="K88" s="456"/>
      <c r="L88" s="406"/>
      <c r="M88" s="406"/>
      <c r="N88" s="406"/>
      <c r="O88" s="406"/>
      <c r="P88" s="406"/>
      <c r="Q88" s="324"/>
      <c r="R88" s="324"/>
      <c r="S88" s="324"/>
      <c r="T88" s="324"/>
      <c r="U88" s="324"/>
      <c r="V88" s="324"/>
      <c r="W88" s="324"/>
      <c r="X88" s="324"/>
      <c r="Y88" s="324"/>
      <c r="Z88" s="324"/>
      <c r="AA88" s="324"/>
      <c r="AB88" s="324"/>
      <c r="AC88" s="324"/>
      <c r="AD88" s="324"/>
      <c r="AE88" s="324"/>
      <c r="AF88" s="324"/>
      <c r="AG88" s="324"/>
      <c r="AH88" s="324"/>
      <c r="AI88" s="324"/>
      <c r="AJ88" s="324"/>
      <c r="AK88" s="324"/>
      <c r="AL88" s="324"/>
      <c r="AM88" s="324"/>
    </row>
    <row r="89" spans="1:39" x14ac:dyDescent="0.3">
      <c r="A89" s="324"/>
      <c r="B89" s="406"/>
      <c r="C89" s="451"/>
      <c r="D89" s="451"/>
      <c r="E89" s="451"/>
      <c r="F89" s="451"/>
      <c r="G89" s="456"/>
      <c r="H89" s="456"/>
      <c r="I89" s="456"/>
      <c r="J89" s="456"/>
      <c r="K89" s="456"/>
      <c r="L89" s="406"/>
      <c r="M89" s="406"/>
      <c r="N89" s="406"/>
      <c r="O89" s="406"/>
      <c r="P89" s="406"/>
      <c r="Q89" s="324"/>
      <c r="R89" s="324"/>
      <c r="S89" s="324"/>
      <c r="T89" s="324"/>
      <c r="U89" s="324"/>
      <c r="V89" s="324"/>
      <c r="W89" s="324"/>
      <c r="X89" s="324"/>
      <c r="Y89" s="324"/>
      <c r="Z89" s="324"/>
      <c r="AA89" s="324"/>
      <c r="AB89" s="324"/>
      <c r="AC89" s="324"/>
      <c r="AD89" s="324"/>
      <c r="AE89" s="324"/>
      <c r="AF89" s="324"/>
      <c r="AG89" s="324"/>
      <c r="AH89" s="324"/>
      <c r="AI89" s="324"/>
      <c r="AJ89" s="324"/>
      <c r="AK89" s="324"/>
      <c r="AL89" s="324"/>
      <c r="AM89" s="324"/>
    </row>
    <row r="90" spans="1:39" x14ac:dyDescent="0.3">
      <c r="A90" s="324"/>
      <c r="B90" s="406"/>
      <c r="C90" s="451"/>
      <c r="D90" s="451"/>
      <c r="E90" s="451"/>
      <c r="F90" s="451"/>
      <c r="G90" s="456"/>
      <c r="H90" s="456"/>
      <c r="I90" s="456"/>
      <c r="J90" s="324"/>
      <c r="K90" s="324"/>
      <c r="L90" s="406"/>
      <c r="M90" s="406"/>
      <c r="N90" s="406"/>
      <c r="O90" s="406"/>
      <c r="P90" s="406"/>
      <c r="Q90" s="324"/>
      <c r="R90" s="324"/>
      <c r="S90" s="324"/>
      <c r="T90" s="324"/>
      <c r="U90" s="324"/>
      <c r="V90" s="324"/>
      <c r="W90" s="324"/>
      <c r="X90" s="324"/>
      <c r="Y90" s="324"/>
      <c r="Z90" s="324"/>
      <c r="AA90" s="324"/>
      <c r="AB90" s="324"/>
      <c r="AC90" s="324"/>
      <c r="AD90" s="324"/>
      <c r="AE90" s="324"/>
      <c r="AF90" s="324"/>
      <c r="AG90" s="324"/>
      <c r="AH90" s="324"/>
      <c r="AI90" s="324"/>
      <c r="AJ90" s="324"/>
      <c r="AK90" s="324"/>
      <c r="AL90" s="324"/>
      <c r="AM90" s="324"/>
    </row>
    <row r="91" spans="1:39" x14ac:dyDescent="0.3">
      <c r="A91" s="324"/>
      <c r="B91" s="457"/>
      <c r="C91" s="452"/>
      <c r="D91" s="452"/>
      <c r="E91" s="452"/>
      <c r="F91" s="452"/>
      <c r="G91" s="457"/>
      <c r="H91" s="457"/>
      <c r="I91" s="456"/>
      <c r="J91" s="324"/>
      <c r="K91" s="324"/>
      <c r="L91" s="406"/>
      <c r="M91" s="406"/>
      <c r="N91" s="406"/>
      <c r="O91" s="406"/>
      <c r="P91" s="406"/>
      <c r="Q91" s="324"/>
      <c r="R91" s="324"/>
      <c r="S91" s="324"/>
      <c r="T91" s="324"/>
      <c r="U91" s="324"/>
      <c r="V91" s="324"/>
      <c r="W91" s="324"/>
      <c r="X91" s="324"/>
      <c r="Y91" s="324"/>
      <c r="Z91" s="324"/>
      <c r="AA91" s="324"/>
      <c r="AB91" s="324"/>
      <c r="AC91" s="324"/>
      <c r="AD91" s="324"/>
      <c r="AE91" s="324"/>
      <c r="AF91" s="324"/>
      <c r="AG91" s="324"/>
      <c r="AH91" s="324"/>
      <c r="AI91" s="324"/>
      <c r="AJ91" s="324"/>
      <c r="AK91" s="324"/>
      <c r="AL91" s="324"/>
      <c r="AM91" s="324"/>
    </row>
    <row r="92" spans="1:39" x14ac:dyDescent="0.3">
      <c r="A92" s="324"/>
      <c r="B92" s="458"/>
      <c r="C92" s="452"/>
      <c r="D92" s="452"/>
      <c r="E92" s="452"/>
      <c r="F92" s="452"/>
      <c r="G92" s="452"/>
      <c r="H92" s="452"/>
      <c r="I92" s="456"/>
      <c r="J92" s="324"/>
      <c r="K92" s="324"/>
      <c r="L92" s="406"/>
      <c r="M92" s="406"/>
      <c r="N92" s="406"/>
      <c r="O92" s="406"/>
      <c r="P92" s="406"/>
      <c r="Q92" s="324"/>
      <c r="R92" s="324"/>
      <c r="S92" s="324"/>
      <c r="T92" s="324"/>
      <c r="U92" s="324"/>
      <c r="V92" s="324"/>
      <c r="W92" s="324"/>
      <c r="X92" s="324"/>
      <c r="Y92" s="324"/>
      <c r="Z92" s="324"/>
      <c r="AA92" s="324"/>
      <c r="AB92" s="324"/>
      <c r="AC92" s="324"/>
      <c r="AD92" s="324"/>
      <c r="AE92" s="324"/>
      <c r="AF92" s="324"/>
      <c r="AG92" s="324"/>
      <c r="AH92" s="324"/>
      <c r="AI92" s="324"/>
      <c r="AJ92" s="324"/>
      <c r="AK92" s="324"/>
      <c r="AL92" s="324"/>
      <c r="AM92" s="324"/>
    </row>
    <row r="93" spans="1:39" x14ac:dyDescent="0.3">
      <c r="A93" s="324"/>
      <c r="B93" s="458"/>
      <c r="C93" s="452"/>
      <c r="D93" s="452"/>
      <c r="E93" s="452"/>
      <c r="F93" s="452"/>
      <c r="G93" s="452"/>
      <c r="H93" s="452"/>
      <c r="I93" s="456"/>
      <c r="J93" s="324"/>
      <c r="K93" s="324"/>
      <c r="L93" s="406"/>
      <c r="M93" s="406"/>
      <c r="N93" s="406"/>
      <c r="O93" s="406"/>
      <c r="P93" s="406"/>
      <c r="Q93" s="324"/>
      <c r="R93" s="324"/>
      <c r="S93" s="324"/>
      <c r="T93" s="324"/>
      <c r="U93" s="324"/>
      <c r="V93" s="324"/>
      <c r="W93" s="324"/>
      <c r="X93" s="324"/>
      <c r="Y93" s="324"/>
      <c r="Z93" s="324"/>
      <c r="AA93" s="324"/>
      <c r="AB93" s="324"/>
      <c r="AC93" s="324"/>
      <c r="AD93" s="324"/>
      <c r="AE93" s="324"/>
      <c r="AF93" s="324"/>
      <c r="AG93" s="324"/>
      <c r="AH93" s="324"/>
      <c r="AI93" s="324"/>
      <c r="AJ93" s="324"/>
      <c r="AK93" s="324"/>
      <c r="AL93" s="324"/>
      <c r="AM93" s="324"/>
    </row>
    <row r="94" spans="1:39" x14ac:dyDescent="0.3">
      <c r="A94" s="324"/>
      <c r="B94" s="458"/>
      <c r="C94" s="452"/>
      <c r="D94" s="452"/>
      <c r="E94" s="452"/>
      <c r="F94" s="452"/>
      <c r="G94" s="452"/>
      <c r="H94" s="452"/>
      <c r="I94" s="456"/>
      <c r="J94" s="324"/>
      <c r="K94" s="324"/>
      <c r="L94" s="406"/>
      <c r="M94" s="406"/>
      <c r="N94" s="406"/>
      <c r="O94" s="406"/>
      <c r="P94" s="406"/>
      <c r="Q94" s="324"/>
      <c r="R94" s="324"/>
      <c r="S94" s="324"/>
      <c r="T94" s="324"/>
      <c r="U94" s="324"/>
      <c r="V94" s="324"/>
      <c r="W94" s="324"/>
      <c r="X94" s="324"/>
      <c r="Y94" s="324"/>
      <c r="Z94" s="324"/>
      <c r="AA94" s="324"/>
      <c r="AB94" s="324"/>
      <c r="AC94" s="324"/>
      <c r="AD94" s="324"/>
      <c r="AE94" s="324"/>
      <c r="AF94" s="324"/>
      <c r="AG94" s="324"/>
      <c r="AH94" s="324"/>
      <c r="AI94" s="324"/>
      <c r="AJ94" s="324"/>
      <c r="AK94" s="324"/>
      <c r="AL94" s="324"/>
      <c r="AM94" s="324"/>
    </row>
    <row r="95" spans="1:39" x14ac:dyDescent="0.3">
      <c r="A95" s="324"/>
      <c r="B95" s="458"/>
      <c r="C95" s="457"/>
      <c r="D95" s="452"/>
      <c r="E95" s="452"/>
      <c r="F95" s="452"/>
      <c r="G95" s="452"/>
      <c r="H95" s="452"/>
      <c r="I95" s="324"/>
      <c r="J95" s="324"/>
      <c r="K95" s="324"/>
      <c r="L95" s="324"/>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row>
    <row r="96" spans="1:39" x14ac:dyDescent="0.3">
      <c r="A96" s="324"/>
      <c r="B96" s="458"/>
      <c r="C96" s="457"/>
      <c r="D96" s="452"/>
      <c r="E96" s="452"/>
      <c r="F96" s="452"/>
      <c r="G96" s="452"/>
      <c r="H96" s="452"/>
      <c r="I96" s="324"/>
      <c r="J96" s="324"/>
      <c r="K96" s="324"/>
      <c r="L96" s="324"/>
      <c r="M96" s="324"/>
      <c r="N96" s="324"/>
      <c r="O96" s="324"/>
      <c r="P96" s="324"/>
      <c r="Q96" s="324"/>
      <c r="R96" s="324"/>
      <c r="S96" s="324"/>
      <c r="T96" s="324"/>
      <c r="U96" s="324"/>
      <c r="V96" s="324"/>
      <c r="W96" s="324"/>
      <c r="X96" s="324"/>
      <c r="Y96" s="324"/>
      <c r="Z96" s="324"/>
      <c r="AA96" s="324"/>
      <c r="AB96" s="324"/>
      <c r="AC96" s="324"/>
      <c r="AD96" s="324"/>
      <c r="AE96" s="324"/>
      <c r="AF96" s="324"/>
      <c r="AG96" s="324"/>
      <c r="AH96" s="324"/>
      <c r="AI96" s="324"/>
      <c r="AJ96" s="324"/>
      <c r="AK96" s="324"/>
      <c r="AL96" s="324"/>
      <c r="AM96" s="324"/>
    </row>
    <row r="97" spans="1:39" x14ac:dyDescent="0.3">
      <c r="A97" s="324"/>
      <c r="B97" s="458"/>
      <c r="C97" s="457"/>
      <c r="D97" s="452"/>
      <c r="E97" s="452"/>
      <c r="F97" s="452"/>
      <c r="G97" s="452"/>
      <c r="H97" s="452"/>
      <c r="I97" s="324"/>
      <c r="J97" s="324"/>
      <c r="K97" s="324"/>
      <c r="L97" s="324"/>
      <c r="M97" s="324"/>
      <c r="N97" s="324"/>
      <c r="O97" s="324"/>
      <c r="P97" s="324"/>
      <c r="Q97" s="324"/>
      <c r="R97" s="324"/>
      <c r="S97" s="324"/>
      <c r="T97" s="324"/>
      <c r="U97" s="324"/>
      <c r="V97" s="324"/>
      <c r="W97" s="324"/>
      <c r="X97" s="324"/>
      <c r="Y97" s="324"/>
      <c r="Z97" s="324"/>
      <c r="AA97" s="324"/>
      <c r="AB97" s="324"/>
      <c r="AC97" s="324"/>
      <c r="AD97" s="324"/>
      <c r="AE97" s="324"/>
      <c r="AF97" s="324"/>
      <c r="AG97" s="324"/>
      <c r="AH97" s="324"/>
      <c r="AI97" s="324"/>
      <c r="AJ97" s="324"/>
      <c r="AK97" s="324"/>
      <c r="AL97" s="324"/>
      <c r="AM97" s="324"/>
    </row>
    <row r="98" spans="1:39" x14ac:dyDescent="0.3">
      <c r="A98" s="324"/>
      <c r="B98" s="324"/>
      <c r="C98" s="324"/>
      <c r="D98" s="324"/>
      <c r="E98" s="324"/>
      <c r="F98" s="324"/>
      <c r="G98" s="324"/>
      <c r="H98" s="324"/>
      <c r="I98" s="324"/>
      <c r="J98" s="324"/>
      <c r="K98" s="324"/>
      <c r="L98" s="324"/>
      <c r="M98" s="324"/>
      <c r="N98" s="324"/>
      <c r="O98" s="324"/>
      <c r="P98" s="324"/>
      <c r="Q98" s="324"/>
      <c r="R98" s="324"/>
      <c r="S98" s="324"/>
      <c r="T98" s="324"/>
      <c r="U98" s="324"/>
      <c r="V98" s="324"/>
      <c r="W98" s="324"/>
      <c r="X98" s="324"/>
      <c r="Y98" s="324"/>
      <c r="Z98" s="324"/>
      <c r="AA98" s="324"/>
      <c r="AB98" s="324"/>
      <c r="AC98" s="324"/>
      <c r="AD98" s="324"/>
      <c r="AE98" s="324"/>
      <c r="AF98" s="324"/>
      <c r="AG98" s="324"/>
      <c r="AH98" s="324"/>
      <c r="AI98" s="324"/>
      <c r="AJ98" s="324"/>
      <c r="AK98" s="324"/>
      <c r="AL98" s="324"/>
      <c r="AM98" s="324"/>
    </row>
    <row r="99" spans="1:39" x14ac:dyDescent="0.3">
      <c r="A99" s="324"/>
      <c r="B99" s="854"/>
      <c r="C99" s="854"/>
      <c r="D99" s="324"/>
      <c r="E99" s="324"/>
      <c r="F99" s="324"/>
      <c r="G99" s="324"/>
      <c r="H99" s="324"/>
      <c r="I99" s="324"/>
      <c r="J99" s="324"/>
      <c r="K99" s="324"/>
      <c r="L99" s="324"/>
      <c r="M99" s="324"/>
      <c r="N99" s="324"/>
      <c r="O99" s="324"/>
      <c r="P99" s="324"/>
      <c r="Q99" s="324"/>
      <c r="R99" s="324"/>
      <c r="S99" s="324"/>
      <c r="T99" s="324"/>
      <c r="U99" s="324"/>
      <c r="V99" s="324"/>
      <c r="W99" s="324"/>
      <c r="X99" s="324"/>
      <c r="Y99" s="324"/>
      <c r="Z99" s="324"/>
      <c r="AA99" s="324"/>
      <c r="AB99" s="324"/>
      <c r="AC99" s="324"/>
      <c r="AD99" s="324"/>
      <c r="AE99" s="324"/>
      <c r="AF99" s="324"/>
      <c r="AG99" s="324"/>
      <c r="AH99" s="324"/>
      <c r="AI99" s="324"/>
      <c r="AJ99" s="324"/>
      <c r="AK99" s="324"/>
      <c r="AL99" s="324"/>
      <c r="AM99" s="324"/>
    </row>
    <row r="100" spans="1:39" x14ac:dyDescent="0.3">
      <c r="A100" s="324"/>
      <c r="B100" s="854"/>
      <c r="C100" s="854"/>
      <c r="D100" s="324"/>
      <c r="E100" s="324"/>
      <c r="F100" s="324"/>
      <c r="G100" s="324"/>
      <c r="H100" s="324"/>
      <c r="I100" s="324"/>
      <c r="J100" s="324"/>
      <c r="K100" s="324"/>
      <c r="L100" s="324"/>
      <c r="M100" s="324"/>
      <c r="N100" s="324"/>
      <c r="O100" s="324"/>
      <c r="P100" s="324"/>
      <c r="Q100" s="324"/>
      <c r="R100" s="324"/>
      <c r="S100" s="324"/>
      <c r="T100" s="324"/>
      <c r="U100" s="324"/>
      <c r="V100" s="324"/>
      <c r="W100" s="324"/>
      <c r="X100" s="324"/>
      <c r="Y100" s="324"/>
      <c r="Z100" s="324"/>
      <c r="AA100" s="324"/>
      <c r="AB100" s="324"/>
      <c r="AC100" s="324"/>
      <c r="AD100" s="324"/>
      <c r="AE100" s="324"/>
      <c r="AF100" s="324"/>
      <c r="AG100" s="324"/>
      <c r="AH100" s="324"/>
      <c r="AI100" s="324"/>
      <c r="AJ100" s="324"/>
      <c r="AK100" s="324"/>
      <c r="AL100" s="324"/>
      <c r="AM100" s="324"/>
    </row>
    <row r="101" spans="1:39" x14ac:dyDescent="0.3">
      <c r="A101" s="324"/>
      <c r="B101" s="459"/>
      <c r="C101" s="341"/>
      <c r="D101" s="459"/>
      <c r="E101" s="460"/>
      <c r="F101" s="461"/>
      <c r="G101" s="461"/>
      <c r="H101" s="459"/>
      <c r="I101" s="459"/>
      <c r="J101" s="325"/>
      <c r="K101" s="459"/>
      <c r="L101" s="462"/>
      <c r="M101" s="462"/>
      <c r="N101" s="459"/>
      <c r="O101" s="462"/>
      <c r="P101" s="459"/>
      <c r="Q101" s="462"/>
      <c r="R101" s="455"/>
      <c r="S101" s="455"/>
      <c r="T101" s="455"/>
      <c r="U101" s="455"/>
      <c r="V101" s="455"/>
      <c r="W101" s="455"/>
      <c r="X101" s="455"/>
      <c r="Y101" s="455"/>
      <c r="Z101" s="455"/>
      <c r="AA101" s="455"/>
      <c r="AB101" s="455"/>
      <c r="AC101" s="455"/>
      <c r="AD101" s="455"/>
      <c r="AE101" s="455"/>
      <c r="AF101" s="455"/>
      <c r="AG101" s="455"/>
      <c r="AH101" s="324"/>
      <c r="AI101" s="324"/>
      <c r="AJ101" s="324"/>
      <c r="AK101" s="324"/>
      <c r="AL101" s="324"/>
      <c r="AM101" s="324"/>
    </row>
    <row r="102" spans="1:39" s="302" customFormat="1" x14ac:dyDescent="0.3">
      <c r="A102" s="357"/>
      <c r="B102" s="463"/>
      <c r="C102" s="463"/>
      <c r="D102" s="463"/>
      <c r="E102" s="347"/>
      <c r="F102" s="347"/>
      <c r="G102" s="347"/>
      <c r="H102" s="463"/>
      <c r="I102" s="463"/>
      <c r="J102" s="463"/>
      <c r="K102" s="463"/>
      <c r="L102" s="463"/>
      <c r="M102" s="463"/>
      <c r="N102" s="357"/>
      <c r="O102" s="464"/>
      <c r="P102" s="463"/>
      <c r="Q102" s="463"/>
      <c r="R102" s="357"/>
      <c r="S102" s="357"/>
      <c r="T102" s="357"/>
      <c r="U102" s="357"/>
      <c r="V102" s="357"/>
      <c r="W102" s="357"/>
      <c r="X102" s="357"/>
      <c r="Y102" s="357"/>
      <c r="Z102" s="357"/>
      <c r="AA102" s="357"/>
      <c r="AB102" s="357"/>
      <c r="AC102" s="357"/>
      <c r="AD102" s="357"/>
      <c r="AE102" s="357"/>
      <c r="AF102" s="357"/>
      <c r="AG102" s="357"/>
      <c r="AH102" s="357"/>
      <c r="AI102" s="357"/>
      <c r="AJ102" s="357"/>
      <c r="AK102" s="357"/>
      <c r="AL102" s="357"/>
      <c r="AM102" s="357"/>
    </row>
    <row r="103" spans="1:39" x14ac:dyDescent="0.3">
      <c r="A103" s="324"/>
      <c r="B103" s="465"/>
      <c r="C103" s="463"/>
      <c r="D103" s="465"/>
      <c r="E103" s="351"/>
      <c r="F103" s="351"/>
      <c r="G103" s="351"/>
      <c r="H103" s="465"/>
      <c r="I103" s="465"/>
      <c r="J103" s="465"/>
      <c r="K103" s="465"/>
      <c r="L103" s="465"/>
      <c r="M103" s="465"/>
      <c r="N103" s="466"/>
      <c r="O103" s="467"/>
      <c r="P103" s="465"/>
      <c r="Q103" s="465"/>
      <c r="R103" s="324"/>
      <c r="S103" s="324"/>
      <c r="T103" s="324"/>
      <c r="U103" s="324"/>
      <c r="V103" s="324"/>
      <c r="W103" s="324"/>
      <c r="X103" s="324"/>
      <c r="Y103" s="324"/>
      <c r="Z103" s="324"/>
      <c r="AA103" s="324"/>
      <c r="AB103" s="324"/>
      <c r="AC103" s="324"/>
      <c r="AD103" s="324"/>
      <c r="AE103" s="324"/>
      <c r="AF103" s="324"/>
      <c r="AG103" s="324"/>
      <c r="AH103" s="324"/>
      <c r="AI103" s="324"/>
      <c r="AJ103" s="324"/>
      <c r="AK103" s="324"/>
      <c r="AL103" s="324"/>
      <c r="AM103" s="324"/>
    </row>
    <row r="104" spans="1:39" x14ac:dyDescent="0.3">
      <c r="A104" s="324"/>
      <c r="B104" s="465"/>
      <c r="C104" s="463"/>
      <c r="D104" s="465"/>
      <c r="E104" s="351"/>
      <c r="F104" s="351"/>
      <c r="G104" s="351"/>
      <c r="H104" s="465"/>
      <c r="I104" s="465"/>
      <c r="J104" s="465"/>
      <c r="K104" s="465"/>
      <c r="L104" s="465"/>
      <c r="M104" s="465"/>
      <c r="N104" s="466"/>
      <c r="O104" s="467"/>
      <c r="P104" s="465"/>
      <c r="Q104" s="465"/>
      <c r="R104" s="324"/>
      <c r="S104" s="324"/>
      <c r="T104" s="324"/>
      <c r="U104" s="324"/>
      <c r="V104" s="324"/>
      <c r="W104" s="324"/>
      <c r="X104" s="324"/>
      <c r="Y104" s="324"/>
      <c r="Z104" s="324"/>
      <c r="AA104" s="324"/>
      <c r="AB104" s="324"/>
      <c r="AC104" s="324"/>
      <c r="AD104" s="324"/>
      <c r="AE104" s="324"/>
      <c r="AF104" s="324"/>
      <c r="AG104" s="324"/>
      <c r="AH104" s="324"/>
      <c r="AI104" s="324"/>
      <c r="AJ104" s="324"/>
      <c r="AK104" s="324"/>
      <c r="AL104" s="324"/>
      <c r="AM104" s="324"/>
    </row>
    <row r="105" spans="1:39" x14ac:dyDescent="0.3">
      <c r="A105" s="324"/>
      <c r="B105" s="465"/>
      <c r="C105" s="463"/>
      <c r="D105" s="465"/>
      <c r="E105" s="351"/>
      <c r="F105" s="351"/>
      <c r="G105" s="351"/>
      <c r="H105" s="465"/>
      <c r="I105" s="465"/>
      <c r="J105" s="465"/>
      <c r="K105" s="465"/>
      <c r="L105" s="465"/>
      <c r="M105" s="465"/>
      <c r="N105" s="466"/>
      <c r="O105" s="467"/>
      <c r="P105" s="465"/>
      <c r="Q105" s="465"/>
      <c r="R105" s="324"/>
      <c r="S105" s="324"/>
      <c r="T105" s="324"/>
      <c r="U105" s="324"/>
      <c r="V105" s="324"/>
      <c r="W105" s="324"/>
      <c r="X105" s="324"/>
      <c r="Y105" s="324"/>
      <c r="Z105" s="324"/>
      <c r="AA105" s="324"/>
      <c r="AB105" s="324"/>
      <c r="AC105" s="324"/>
      <c r="AD105" s="324"/>
      <c r="AE105" s="324"/>
      <c r="AF105" s="324"/>
      <c r="AG105" s="324"/>
      <c r="AH105" s="324"/>
      <c r="AI105" s="324"/>
      <c r="AJ105" s="324"/>
      <c r="AK105" s="324"/>
      <c r="AL105" s="324"/>
      <c r="AM105" s="324"/>
    </row>
    <row r="106" spans="1:39" x14ac:dyDescent="0.3">
      <c r="A106" s="324"/>
      <c r="B106" s="465"/>
      <c r="C106" s="463"/>
      <c r="D106" s="465"/>
      <c r="E106" s="351"/>
      <c r="F106" s="351"/>
      <c r="G106" s="351"/>
      <c r="H106" s="465"/>
      <c r="I106" s="465"/>
      <c r="J106" s="465"/>
      <c r="K106" s="465"/>
      <c r="L106" s="465"/>
      <c r="M106" s="465"/>
      <c r="N106" s="466"/>
      <c r="O106" s="467"/>
      <c r="P106" s="465"/>
      <c r="Q106" s="465"/>
      <c r="R106" s="324"/>
      <c r="S106" s="324"/>
      <c r="T106" s="324"/>
      <c r="U106" s="324"/>
      <c r="V106" s="324"/>
      <c r="W106" s="324"/>
      <c r="X106" s="324"/>
      <c r="Y106" s="324"/>
      <c r="Z106" s="324"/>
      <c r="AA106" s="324"/>
      <c r="AB106" s="324"/>
      <c r="AC106" s="324"/>
      <c r="AD106" s="324"/>
      <c r="AE106" s="324"/>
      <c r="AF106" s="324"/>
      <c r="AG106" s="324"/>
      <c r="AH106" s="324"/>
      <c r="AI106" s="324"/>
      <c r="AJ106" s="324"/>
      <c r="AK106" s="324"/>
      <c r="AL106" s="324"/>
      <c r="AM106" s="324"/>
    </row>
    <row r="107" spans="1:39" x14ac:dyDescent="0.3">
      <c r="A107" s="324"/>
      <c r="B107" s="465"/>
      <c r="C107" s="463"/>
      <c r="D107" s="465"/>
      <c r="E107" s="351"/>
      <c r="F107" s="351"/>
      <c r="G107" s="351"/>
      <c r="H107" s="465"/>
      <c r="I107" s="465"/>
      <c r="J107" s="465"/>
      <c r="K107" s="465"/>
      <c r="L107" s="465"/>
      <c r="M107" s="465"/>
      <c r="N107" s="466"/>
      <c r="O107" s="467"/>
      <c r="P107" s="465"/>
      <c r="Q107" s="465"/>
      <c r="R107" s="324"/>
      <c r="S107" s="324"/>
      <c r="T107" s="324"/>
      <c r="U107" s="324"/>
      <c r="V107" s="324"/>
      <c r="W107" s="324"/>
      <c r="X107" s="324"/>
      <c r="Y107" s="324"/>
      <c r="Z107" s="324"/>
      <c r="AA107" s="324"/>
      <c r="AB107" s="324"/>
      <c r="AC107" s="324"/>
      <c r="AD107" s="324"/>
      <c r="AE107" s="324"/>
      <c r="AF107" s="324"/>
      <c r="AG107" s="324"/>
      <c r="AH107" s="324"/>
      <c r="AI107" s="324"/>
      <c r="AJ107" s="324"/>
      <c r="AK107" s="324"/>
      <c r="AL107" s="324"/>
      <c r="AM107" s="324"/>
    </row>
    <row r="108" spans="1:39" s="302" customFormat="1" x14ac:dyDescent="0.3">
      <c r="A108" s="468"/>
      <c r="B108" s="463"/>
      <c r="C108" s="463"/>
      <c r="D108" s="463"/>
      <c r="E108" s="347"/>
      <c r="F108" s="347"/>
      <c r="G108" s="347"/>
      <c r="H108" s="321"/>
      <c r="I108" s="463"/>
      <c r="J108" s="463"/>
      <c r="K108" s="463"/>
      <c r="L108" s="321"/>
      <c r="M108" s="463"/>
      <c r="N108" s="357"/>
      <c r="O108" s="469"/>
      <c r="P108" s="321"/>
      <c r="Q108" s="463"/>
      <c r="R108" s="357"/>
      <c r="S108" s="357"/>
      <c r="T108" s="357"/>
      <c r="U108" s="357"/>
      <c r="V108" s="357"/>
      <c r="W108" s="357"/>
      <c r="X108" s="357"/>
      <c r="Y108" s="357"/>
      <c r="Z108" s="357"/>
      <c r="AA108" s="357"/>
      <c r="AB108" s="357"/>
      <c r="AC108" s="357"/>
      <c r="AD108" s="357"/>
      <c r="AE108" s="357"/>
      <c r="AF108" s="357"/>
      <c r="AG108" s="357"/>
      <c r="AH108" s="357"/>
      <c r="AI108" s="357"/>
      <c r="AJ108" s="357"/>
      <c r="AK108" s="357"/>
      <c r="AL108" s="357"/>
      <c r="AM108" s="357"/>
    </row>
    <row r="109" spans="1:39" x14ac:dyDescent="0.3">
      <c r="A109" s="470"/>
      <c r="B109" s="465"/>
      <c r="C109" s="463"/>
      <c r="D109" s="465"/>
      <c r="E109" s="351"/>
      <c r="F109" s="351"/>
      <c r="G109" s="351"/>
      <c r="H109" s="312"/>
      <c r="I109" s="465"/>
      <c r="J109" s="465"/>
      <c r="K109" s="465"/>
      <c r="L109" s="312"/>
      <c r="M109" s="465"/>
      <c r="N109" s="466"/>
      <c r="O109" s="471"/>
      <c r="P109" s="312"/>
      <c r="Q109" s="465"/>
      <c r="R109" s="324"/>
      <c r="S109" s="324"/>
      <c r="T109" s="324"/>
      <c r="U109" s="324"/>
      <c r="V109" s="324"/>
      <c r="W109" s="324"/>
      <c r="X109" s="324"/>
      <c r="Y109" s="324"/>
      <c r="Z109" s="324"/>
      <c r="AA109" s="324"/>
      <c r="AB109" s="324"/>
      <c r="AC109" s="324"/>
      <c r="AD109" s="324"/>
      <c r="AE109" s="324"/>
      <c r="AF109" s="324"/>
      <c r="AG109" s="324"/>
      <c r="AH109" s="324"/>
      <c r="AI109" s="324"/>
      <c r="AJ109" s="324"/>
      <c r="AK109" s="324"/>
      <c r="AL109" s="324"/>
      <c r="AM109" s="324"/>
    </row>
    <row r="110" spans="1:39" x14ac:dyDescent="0.3">
      <c r="A110" s="470"/>
      <c r="B110" s="465"/>
      <c r="C110" s="463"/>
      <c r="D110" s="465"/>
      <c r="E110" s="351"/>
      <c r="F110" s="351"/>
      <c r="G110" s="351"/>
      <c r="H110" s="312"/>
      <c r="I110" s="465"/>
      <c r="J110" s="465"/>
      <c r="K110" s="465"/>
      <c r="L110" s="312"/>
      <c r="M110" s="465"/>
      <c r="N110" s="466"/>
      <c r="O110" s="471"/>
      <c r="P110" s="312"/>
      <c r="Q110" s="465"/>
      <c r="R110" s="324"/>
      <c r="S110" s="324"/>
      <c r="T110" s="324"/>
      <c r="U110" s="324"/>
      <c r="V110" s="324"/>
      <c r="W110" s="324"/>
      <c r="X110" s="324"/>
      <c r="Y110" s="324"/>
      <c r="Z110" s="324"/>
      <c r="AA110" s="324"/>
      <c r="AB110" s="324"/>
      <c r="AC110" s="324"/>
      <c r="AD110" s="324"/>
      <c r="AE110" s="324"/>
      <c r="AF110" s="324"/>
      <c r="AG110" s="324"/>
      <c r="AH110" s="324"/>
      <c r="AI110" s="324"/>
      <c r="AJ110" s="324"/>
      <c r="AK110" s="324"/>
      <c r="AL110" s="324"/>
      <c r="AM110" s="324"/>
    </row>
    <row r="111" spans="1:39" x14ac:dyDescent="0.3">
      <c r="A111" s="470"/>
      <c r="B111" s="465"/>
      <c r="C111" s="463"/>
      <c r="D111" s="465"/>
      <c r="E111" s="351"/>
      <c r="F111" s="351"/>
      <c r="G111" s="351"/>
      <c r="H111" s="312"/>
      <c r="I111" s="465"/>
      <c r="J111" s="465"/>
      <c r="K111" s="465"/>
      <c r="L111" s="312"/>
      <c r="M111" s="465"/>
      <c r="N111" s="466"/>
      <c r="O111" s="471"/>
      <c r="P111" s="312"/>
      <c r="Q111" s="465"/>
      <c r="R111" s="324"/>
      <c r="S111" s="324"/>
      <c r="T111" s="324"/>
      <c r="U111" s="324"/>
      <c r="V111" s="324"/>
      <c r="W111" s="324"/>
      <c r="X111" s="324"/>
      <c r="Y111" s="324"/>
      <c r="Z111" s="324"/>
      <c r="AA111" s="324"/>
      <c r="AB111" s="324"/>
      <c r="AC111" s="324"/>
      <c r="AD111" s="324"/>
      <c r="AE111" s="324"/>
      <c r="AF111" s="324"/>
      <c r="AG111" s="324"/>
      <c r="AH111" s="324"/>
      <c r="AI111" s="324"/>
      <c r="AJ111" s="324"/>
      <c r="AK111" s="324"/>
      <c r="AL111" s="324"/>
      <c r="AM111" s="324"/>
    </row>
    <row r="112" spans="1:39" x14ac:dyDescent="0.3">
      <c r="A112" s="470"/>
      <c r="B112" s="465"/>
      <c r="C112" s="463"/>
      <c r="D112" s="465"/>
      <c r="E112" s="351"/>
      <c r="F112" s="351"/>
      <c r="G112" s="351"/>
      <c r="H112" s="312"/>
      <c r="I112" s="465"/>
      <c r="J112" s="465"/>
      <c r="K112" s="465"/>
      <c r="L112" s="312"/>
      <c r="M112" s="465"/>
      <c r="N112" s="466"/>
      <c r="O112" s="471"/>
      <c r="P112" s="312"/>
      <c r="Q112" s="465"/>
      <c r="R112" s="324"/>
      <c r="S112" s="324"/>
      <c r="T112" s="324"/>
      <c r="U112" s="324"/>
      <c r="V112" s="324"/>
      <c r="W112" s="324"/>
      <c r="X112" s="324"/>
      <c r="Y112" s="324"/>
      <c r="Z112" s="324"/>
      <c r="AA112" s="324"/>
      <c r="AB112" s="324"/>
      <c r="AC112" s="324"/>
      <c r="AD112" s="324"/>
      <c r="AE112" s="324"/>
      <c r="AF112" s="324"/>
      <c r="AG112" s="324"/>
      <c r="AH112" s="324"/>
      <c r="AI112" s="324"/>
      <c r="AJ112" s="324"/>
      <c r="AK112" s="324"/>
      <c r="AL112" s="324"/>
      <c r="AM112" s="324"/>
    </row>
    <row r="113" spans="1:39" x14ac:dyDescent="0.3">
      <c r="A113" s="470"/>
      <c r="B113" s="465"/>
      <c r="C113" s="463"/>
      <c r="D113" s="465"/>
      <c r="E113" s="351"/>
      <c r="F113" s="351"/>
      <c r="G113" s="351"/>
      <c r="H113" s="312"/>
      <c r="I113" s="465"/>
      <c r="J113" s="465"/>
      <c r="K113" s="465"/>
      <c r="L113" s="312"/>
      <c r="M113" s="465"/>
      <c r="N113" s="466"/>
      <c r="O113" s="471"/>
      <c r="P113" s="312"/>
      <c r="Q113" s="465"/>
      <c r="R113" s="324"/>
      <c r="S113" s="324"/>
      <c r="T113" s="324"/>
      <c r="U113" s="324"/>
      <c r="V113" s="324"/>
      <c r="W113" s="324"/>
      <c r="X113" s="324"/>
      <c r="Y113" s="324"/>
      <c r="Z113" s="324"/>
      <c r="AA113" s="324"/>
      <c r="AB113" s="324"/>
      <c r="AC113" s="324"/>
      <c r="AD113" s="324"/>
      <c r="AE113" s="324"/>
      <c r="AF113" s="324"/>
      <c r="AG113" s="324"/>
      <c r="AH113" s="324"/>
      <c r="AI113" s="324"/>
      <c r="AJ113" s="324"/>
      <c r="AK113" s="324"/>
      <c r="AL113" s="324"/>
      <c r="AM113" s="324"/>
    </row>
    <row r="114" spans="1:39" s="302" customFormat="1" x14ac:dyDescent="0.3">
      <c r="A114" s="468"/>
      <c r="B114" s="463"/>
      <c r="C114" s="463"/>
      <c r="D114" s="463"/>
      <c r="E114" s="347"/>
      <c r="F114" s="347"/>
      <c r="G114" s="347"/>
      <c r="H114" s="321"/>
      <c r="I114" s="321"/>
      <c r="J114" s="321"/>
      <c r="K114" s="321"/>
      <c r="L114" s="321"/>
      <c r="M114" s="463"/>
      <c r="N114" s="357"/>
      <c r="O114" s="469"/>
      <c r="P114" s="321"/>
      <c r="Q114" s="463"/>
      <c r="R114" s="357"/>
      <c r="S114" s="357"/>
      <c r="T114" s="357"/>
      <c r="U114" s="357"/>
      <c r="V114" s="357"/>
      <c r="W114" s="357"/>
      <c r="X114" s="357"/>
      <c r="Y114" s="357"/>
      <c r="Z114" s="357"/>
      <c r="AA114" s="357"/>
      <c r="AB114" s="357"/>
      <c r="AC114" s="357"/>
      <c r="AD114" s="357"/>
      <c r="AE114" s="357"/>
      <c r="AF114" s="357"/>
      <c r="AG114" s="357"/>
      <c r="AH114" s="357"/>
      <c r="AI114" s="357"/>
      <c r="AJ114" s="357"/>
      <c r="AK114" s="357"/>
      <c r="AL114" s="357"/>
      <c r="AM114" s="357"/>
    </row>
    <row r="115" spans="1:39" x14ac:dyDescent="0.3">
      <c r="A115" s="470"/>
      <c r="B115" s="465"/>
      <c r="C115" s="463"/>
      <c r="D115" s="312"/>
      <c r="E115" s="351"/>
      <c r="F115" s="351"/>
      <c r="G115" s="351"/>
      <c r="H115" s="312"/>
      <c r="I115" s="312"/>
      <c r="J115" s="312"/>
      <c r="K115" s="312"/>
      <c r="L115" s="312"/>
      <c r="M115" s="465"/>
      <c r="N115" s="466"/>
      <c r="O115" s="471"/>
      <c r="P115" s="312"/>
      <c r="Q115" s="465"/>
      <c r="R115" s="324"/>
      <c r="S115" s="324"/>
      <c r="T115" s="324"/>
      <c r="U115" s="324"/>
      <c r="V115" s="324"/>
      <c r="W115" s="324"/>
      <c r="X115" s="324"/>
      <c r="Y115" s="324"/>
      <c r="Z115" s="324"/>
      <c r="AA115" s="324"/>
      <c r="AB115" s="324"/>
      <c r="AC115" s="324"/>
      <c r="AD115" s="324"/>
      <c r="AE115" s="324"/>
      <c r="AF115" s="324"/>
      <c r="AG115" s="324"/>
      <c r="AH115" s="324"/>
      <c r="AI115" s="324"/>
      <c r="AJ115" s="324"/>
      <c r="AK115" s="324"/>
      <c r="AL115" s="324"/>
      <c r="AM115" s="324"/>
    </row>
    <row r="116" spans="1:39" x14ac:dyDescent="0.3">
      <c r="A116" s="470"/>
      <c r="B116" s="465"/>
      <c r="C116" s="463"/>
      <c r="D116" s="312"/>
      <c r="E116" s="351"/>
      <c r="F116" s="351"/>
      <c r="G116" s="351"/>
      <c r="H116" s="312"/>
      <c r="I116" s="312"/>
      <c r="J116" s="312"/>
      <c r="K116" s="312"/>
      <c r="L116" s="312"/>
      <c r="M116" s="465"/>
      <c r="N116" s="466"/>
      <c r="O116" s="471"/>
      <c r="P116" s="312"/>
      <c r="Q116" s="465"/>
      <c r="R116" s="324"/>
      <c r="S116" s="324"/>
      <c r="T116" s="324"/>
      <c r="U116" s="324"/>
      <c r="V116" s="324"/>
      <c r="W116" s="324"/>
      <c r="X116" s="324"/>
      <c r="Y116" s="324"/>
      <c r="Z116" s="324"/>
      <c r="AA116" s="324"/>
      <c r="AB116" s="324"/>
      <c r="AC116" s="324"/>
      <c r="AD116" s="324"/>
      <c r="AE116" s="324"/>
      <c r="AF116" s="324"/>
      <c r="AG116" s="324"/>
      <c r="AH116" s="324"/>
      <c r="AI116" s="324"/>
      <c r="AJ116" s="324"/>
      <c r="AK116" s="324"/>
      <c r="AL116" s="324"/>
      <c r="AM116" s="324"/>
    </row>
    <row r="117" spans="1:39" x14ac:dyDescent="0.3">
      <c r="A117" s="470"/>
      <c r="B117" s="465"/>
      <c r="C117" s="463"/>
      <c r="D117" s="312"/>
      <c r="E117" s="351"/>
      <c r="F117" s="351"/>
      <c r="G117" s="351"/>
      <c r="H117" s="312"/>
      <c r="I117" s="312"/>
      <c r="J117" s="312"/>
      <c r="K117" s="312"/>
      <c r="L117" s="312"/>
      <c r="M117" s="465"/>
      <c r="N117" s="466"/>
      <c r="O117" s="471"/>
      <c r="P117" s="312"/>
      <c r="Q117" s="465"/>
      <c r="R117" s="324"/>
      <c r="S117" s="324"/>
      <c r="T117" s="324"/>
      <c r="U117" s="324"/>
      <c r="V117" s="324"/>
      <c r="W117" s="324"/>
      <c r="X117" s="324"/>
      <c r="Y117" s="324"/>
      <c r="Z117" s="324"/>
      <c r="AA117" s="324"/>
      <c r="AB117" s="324"/>
      <c r="AC117" s="324"/>
      <c r="AD117" s="324"/>
      <c r="AE117" s="324"/>
      <c r="AF117" s="324"/>
      <c r="AG117" s="324"/>
      <c r="AH117" s="324"/>
      <c r="AI117" s="324"/>
      <c r="AJ117" s="324"/>
      <c r="AK117" s="324"/>
      <c r="AL117" s="324"/>
      <c r="AM117" s="324"/>
    </row>
    <row r="118" spans="1:39" x14ac:dyDescent="0.3">
      <c r="A118" s="470"/>
      <c r="B118" s="465"/>
      <c r="C118" s="463"/>
      <c r="D118" s="312"/>
      <c r="E118" s="351"/>
      <c r="F118" s="351"/>
      <c r="G118" s="351"/>
      <c r="H118" s="312"/>
      <c r="I118" s="312"/>
      <c r="J118" s="312"/>
      <c r="K118" s="312"/>
      <c r="L118" s="312"/>
      <c r="M118" s="465"/>
      <c r="N118" s="466"/>
      <c r="O118" s="471"/>
      <c r="P118" s="312"/>
      <c r="Q118" s="465"/>
      <c r="R118" s="324"/>
      <c r="S118" s="324"/>
      <c r="T118" s="324"/>
      <c r="U118" s="324"/>
      <c r="V118" s="324"/>
      <c r="W118" s="324"/>
      <c r="X118" s="324"/>
      <c r="Y118" s="324"/>
      <c r="Z118" s="324"/>
      <c r="AA118" s="324"/>
      <c r="AB118" s="324"/>
      <c r="AC118" s="324"/>
      <c r="AD118" s="324"/>
      <c r="AE118" s="324"/>
      <c r="AF118" s="324"/>
      <c r="AG118" s="324"/>
      <c r="AH118" s="324"/>
      <c r="AI118" s="324"/>
      <c r="AJ118" s="324"/>
      <c r="AK118" s="324"/>
      <c r="AL118" s="324"/>
      <c r="AM118" s="324"/>
    </row>
    <row r="119" spans="1:39" x14ac:dyDescent="0.3">
      <c r="A119" s="470"/>
      <c r="B119" s="465"/>
      <c r="C119" s="463"/>
      <c r="D119" s="312"/>
      <c r="E119" s="351"/>
      <c r="F119" s="351"/>
      <c r="G119" s="351"/>
      <c r="H119" s="312"/>
      <c r="I119" s="312"/>
      <c r="J119" s="312"/>
      <c r="K119" s="312"/>
      <c r="L119" s="312"/>
      <c r="M119" s="465"/>
      <c r="N119" s="466"/>
      <c r="O119" s="471"/>
      <c r="P119" s="312"/>
      <c r="Q119" s="465"/>
      <c r="R119" s="324"/>
      <c r="S119" s="324"/>
      <c r="T119" s="324"/>
      <c r="U119" s="324"/>
      <c r="V119" s="324"/>
      <c r="W119" s="324"/>
      <c r="X119" s="324"/>
      <c r="Y119" s="324"/>
      <c r="Z119" s="324"/>
      <c r="AA119" s="324"/>
      <c r="AB119" s="324"/>
      <c r="AC119" s="324"/>
      <c r="AD119" s="324"/>
      <c r="AE119" s="324"/>
      <c r="AF119" s="324"/>
      <c r="AG119" s="324"/>
      <c r="AH119" s="324"/>
      <c r="AI119" s="324"/>
      <c r="AJ119" s="324"/>
      <c r="AK119" s="324"/>
      <c r="AL119" s="324"/>
      <c r="AM119" s="324"/>
    </row>
    <row r="120" spans="1:39" s="302" customFormat="1" x14ac:dyDescent="0.3">
      <c r="A120" s="357"/>
      <c r="B120" s="463"/>
      <c r="C120" s="463"/>
      <c r="D120" s="463"/>
      <c r="E120" s="347"/>
      <c r="F120" s="347"/>
      <c r="G120" s="347"/>
      <c r="H120" s="463"/>
      <c r="I120" s="463"/>
      <c r="J120" s="463"/>
      <c r="K120" s="463"/>
      <c r="L120" s="463"/>
      <c r="M120" s="463"/>
      <c r="N120" s="357"/>
      <c r="O120" s="464"/>
      <c r="P120" s="463"/>
      <c r="Q120" s="463"/>
      <c r="R120" s="357"/>
      <c r="S120" s="357"/>
      <c r="T120" s="357"/>
      <c r="U120" s="357"/>
      <c r="V120" s="357"/>
      <c r="W120" s="357"/>
      <c r="X120" s="357"/>
      <c r="Y120" s="357"/>
      <c r="Z120" s="357"/>
      <c r="AA120" s="357"/>
      <c r="AB120" s="357"/>
      <c r="AC120" s="357"/>
      <c r="AD120" s="357"/>
      <c r="AE120" s="357"/>
      <c r="AF120" s="357"/>
      <c r="AG120" s="357"/>
      <c r="AH120" s="357"/>
      <c r="AI120" s="357"/>
      <c r="AJ120" s="357"/>
      <c r="AK120" s="357"/>
      <c r="AL120" s="357"/>
      <c r="AM120" s="357"/>
    </row>
    <row r="121" spans="1:39" x14ac:dyDescent="0.3">
      <c r="A121" s="324"/>
      <c r="B121" s="465"/>
      <c r="C121" s="463"/>
      <c r="D121" s="465"/>
      <c r="E121" s="351"/>
      <c r="F121" s="351"/>
      <c r="G121" s="351"/>
      <c r="H121" s="465"/>
      <c r="I121" s="465"/>
      <c r="J121" s="465"/>
      <c r="K121" s="465"/>
      <c r="L121" s="465"/>
      <c r="M121" s="465"/>
      <c r="N121" s="466"/>
      <c r="O121" s="467"/>
      <c r="P121" s="465"/>
      <c r="Q121" s="465"/>
      <c r="R121" s="324"/>
      <c r="S121" s="324"/>
      <c r="T121" s="324"/>
      <c r="U121" s="324"/>
      <c r="V121" s="324"/>
      <c r="W121" s="324"/>
      <c r="X121" s="324"/>
      <c r="Y121" s="324"/>
      <c r="Z121" s="324"/>
      <c r="AA121" s="324"/>
      <c r="AB121" s="324"/>
      <c r="AC121" s="324"/>
      <c r="AD121" s="324"/>
      <c r="AE121" s="324"/>
      <c r="AF121" s="324"/>
      <c r="AG121" s="324"/>
      <c r="AH121" s="324"/>
      <c r="AI121" s="324"/>
      <c r="AJ121" s="324"/>
      <c r="AK121" s="324"/>
      <c r="AL121" s="324"/>
      <c r="AM121" s="324"/>
    </row>
    <row r="122" spans="1:39" x14ac:dyDescent="0.3">
      <c r="A122" s="324"/>
      <c r="B122" s="465"/>
      <c r="C122" s="463"/>
      <c r="D122" s="465"/>
      <c r="E122" s="351"/>
      <c r="F122" s="351"/>
      <c r="G122" s="351"/>
      <c r="H122" s="465"/>
      <c r="I122" s="465"/>
      <c r="J122" s="465"/>
      <c r="K122" s="465"/>
      <c r="L122" s="465"/>
      <c r="M122" s="465"/>
      <c r="N122" s="466"/>
      <c r="O122" s="467"/>
      <c r="P122" s="465"/>
      <c r="Q122" s="465"/>
      <c r="R122" s="324"/>
      <c r="S122" s="324"/>
      <c r="T122" s="324"/>
      <c r="U122" s="324"/>
      <c r="V122" s="324"/>
      <c r="W122" s="324"/>
      <c r="X122" s="324"/>
      <c r="Y122" s="324"/>
      <c r="Z122" s="324"/>
      <c r="AA122" s="324"/>
      <c r="AB122" s="324"/>
      <c r="AC122" s="324"/>
      <c r="AD122" s="324"/>
      <c r="AE122" s="324"/>
      <c r="AF122" s="324"/>
      <c r="AG122" s="324"/>
      <c r="AH122" s="324"/>
      <c r="AI122" s="324"/>
      <c r="AJ122" s="324"/>
      <c r="AK122" s="324"/>
      <c r="AL122" s="324"/>
      <c r="AM122" s="324"/>
    </row>
    <row r="123" spans="1:39" x14ac:dyDescent="0.3">
      <c r="A123" s="324"/>
      <c r="B123" s="465"/>
      <c r="C123" s="463"/>
      <c r="D123" s="465"/>
      <c r="E123" s="351"/>
      <c r="F123" s="351"/>
      <c r="G123" s="351"/>
      <c r="H123" s="465"/>
      <c r="I123" s="465"/>
      <c r="J123" s="465"/>
      <c r="K123" s="465"/>
      <c r="L123" s="465"/>
      <c r="M123" s="465"/>
      <c r="N123" s="466"/>
      <c r="O123" s="467"/>
      <c r="P123" s="465"/>
      <c r="Q123" s="465"/>
      <c r="R123" s="324"/>
      <c r="S123" s="324"/>
      <c r="T123" s="324"/>
      <c r="U123" s="324"/>
      <c r="V123" s="324"/>
      <c r="W123" s="324"/>
      <c r="X123" s="324"/>
      <c r="Y123" s="324"/>
      <c r="Z123" s="324"/>
      <c r="AA123" s="324"/>
      <c r="AB123" s="324"/>
      <c r="AC123" s="324"/>
      <c r="AD123" s="324"/>
      <c r="AE123" s="324"/>
      <c r="AF123" s="324"/>
      <c r="AG123" s="324"/>
      <c r="AH123" s="324"/>
      <c r="AI123" s="324"/>
      <c r="AJ123" s="324"/>
      <c r="AK123" s="324"/>
      <c r="AL123" s="324"/>
      <c r="AM123" s="324"/>
    </row>
    <row r="124" spans="1:39" x14ac:dyDescent="0.3">
      <c r="A124" s="324"/>
      <c r="B124" s="465"/>
      <c r="C124" s="463"/>
      <c r="D124" s="465"/>
      <c r="E124" s="351"/>
      <c r="F124" s="351"/>
      <c r="G124" s="351"/>
      <c r="H124" s="465"/>
      <c r="I124" s="465"/>
      <c r="J124" s="465"/>
      <c r="K124" s="465"/>
      <c r="L124" s="465"/>
      <c r="M124" s="465"/>
      <c r="N124" s="466"/>
      <c r="O124" s="467"/>
      <c r="P124" s="465"/>
      <c r="Q124" s="465"/>
      <c r="R124" s="324"/>
      <c r="S124" s="324"/>
      <c r="T124" s="324"/>
      <c r="U124" s="324"/>
      <c r="V124" s="324"/>
      <c r="W124" s="324"/>
      <c r="X124" s="324"/>
      <c r="Y124" s="324"/>
      <c r="Z124" s="324"/>
      <c r="AA124" s="324"/>
      <c r="AB124" s="324"/>
      <c r="AC124" s="324"/>
      <c r="AD124" s="324"/>
      <c r="AE124" s="324"/>
      <c r="AF124" s="324"/>
      <c r="AG124" s="324"/>
      <c r="AH124" s="324"/>
      <c r="AI124" s="324"/>
      <c r="AJ124" s="324"/>
      <c r="AK124" s="324"/>
      <c r="AL124" s="324"/>
      <c r="AM124" s="324"/>
    </row>
    <row r="125" spans="1:39" x14ac:dyDescent="0.3">
      <c r="A125" s="324"/>
      <c r="B125" s="465"/>
      <c r="C125" s="463"/>
      <c r="D125" s="465"/>
      <c r="E125" s="351"/>
      <c r="F125" s="351"/>
      <c r="G125" s="351"/>
      <c r="H125" s="465"/>
      <c r="I125" s="465"/>
      <c r="J125" s="465"/>
      <c r="K125" s="465"/>
      <c r="L125" s="465"/>
      <c r="M125" s="465"/>
      <c r="N125" s="466"/>
      <c r="O125" s="467"/>
      <c r="P125" s="465"/>
      <c r="Q125" s="465"/>
      <c r="R125" s="324"/>
      <c r="S125" s="324"/>
      <c r="T125" s="324"/>
      <c r="U125" s="324"/>
      <c r="V125" s="324"/>
      <c r="W125" s="324"/>
      <c r="X125" s="324"/>
      <c r="Y125" s="324"/>
      <c r="Z125" s="324"/>
      <c r="AA125" s="324"/>
      <c r="AB125" s="324"/>
      <c r="AC125" s="324"/>
      <c r="AD125" s="324"/>
      <c r="AE125" s="324"/>
      <c r="AF125" s="324"/>
      <c r="AG125" s="324"/>
      <c r="AH125" s="324"/>
      <c r="AI125" s="324"/>
      <c r="AJ125" s="324"/>
      <c r="AK125" s="324"/>
      <c r="AL125" s="324"/>
      <c r="AM125" s="324"/>
    </row>
    <row r="126" spans="1:39" s="302" customFormat="1" x14ac:dyDescent="0.3">
      <c r="A126" s="357"/>
      <c r="B126" s="463"/>
      <c r="C126" s="463"/>
      <c r="D126" s="463"/>
      <c r="E126" s="347"/>
      <c r="F126" s="347"/>
      <c r="G126" s="347"/>
      <c r="H126" s="393"/>
      <c r="I126" s="463"/>
      <c r="J126" s="463"/>
      <c r="K126" s="463"/>
      <c r="L126" s="463"/>
      <c r="M126" s="463"/>
      <c r="N126" s="357"/>
      <c r="O126" s="464"/>
      <c r="P126" s="463"/>
      <c r="Q126" s="463"/>
      <c r="R126" s="357"/>
      <c r="S126" s="357"/>
      <c r="T126" s="357"/>
      <c r="U126" s="357"/>
      <c r="V126" s="357"/>
      <c r="W126" s="357"/>
      <c r="X126" s="357"/>
      <c r="Y126" s="357"/>
      <c r="Z126" s="357"/>
      <c r="AA126" s="357"/>
      <c r="AB126" s="357"/>
      <c r="AC126" s="357"/>
      <c r="AD126" s="357"/>
      <c r="AE126" s="357"/>
      <c r="AF126" s="357"/>
      <c r="AG126" s="357"/>
      <c r="AH126" s="357"/>
      <c r="AI126" s="357"/>
      <c r="AJ126" s="357"/>
      <c r="AK126" s="357"/>
      <c r="AL126" s="357"/>
      <c r="AM126" s="357"/>
    </row>
    <row r="127" spans="1:39" x14ac:dyDescent="0.3">
      <c r="A127" s="324"/>
      <c r="B127" s="465"/>
      <c r="C127" s="463"/>
      <c r="D127" s="465"/>
      <c r="E127" s="351"/>
      <c r="F127" s="351"/>
      <c r="G127" s="351"/>
      <c r="H127" s="465"/>
      <c r="I127" s="465"/>
      <c r="J127" s="465"/>
      <c r="K127" s="465"/>
      <c r="L127" s="465"/>
      <c r="M127" s="465"/>
      <c r="N127" s="466"/>
      <c r="O127" s="467"/>
      <c r="P127" s="465"/>
      <c r="Q127" s="465"/>
      <c r="R127" s="324"/>
      <c r="S127" s="324"/>
      <c r="T127" s="324"/>
      <c r="U127" s="324"/>
      <c r="V127" s="324"/>
      <c r="W127" s="324"/>
      <c r="X127" s="324"/>
      <c r="Y127" s="324"/>
      <c r="Z127" s="324"/>
      <c r="AA127" s="324"/>
      <c r="AB127" s="324"/>
      <c r="AC127" s="324"/>
      <c r="AD127" s="324"/>
      <c r="AE127" s="324"/>
      <c r="AF127" s="324"/>
      <c r="AG127" s="324"/>
      <c r="AH127" s="324"/>
      <c r="AI127" s="324"/>
      <c r="AJ127" s="324"/>
      <c r="AK127" s="324"/>
      <c r="AL127" s="324"/>
      <c r="AM127" s="324"/>
    </row>
    <row r="128" spans="1:39" x14ac:dyDescent="0.3">
      <c r="A128" s="324"/>
      <c r="B128" s="465"/>
      <c r="C128" s="463"/>
      <c r="D128" s="465"/>
      <c r="E128" s="351"/>
      <c r="F128" s="351"/>
      <c r="G128" s="351"/>
      <c r="H128" s="465"/>
      <c r="I128" s="465"/>
      <c r="J128" s="465"/>
      <c r="K128" s="465"/>
      <c r="L128" s="465"/>
      <c r="M128" s="465"/>
      <c r="N128" s="466"/>
      <c r="O128" s="467"/>
      <c r="P128" s="465"/>
      <c r="Q128" s="465"/>
      <c r="R128" s="324"/>
      <c r="S128" s="324"/>
      <c r="T128" s="324"/>
      <c r="U128" s="324"/>
      <c r="V128" s="324"/>
      <c r="W128" s="324"/>
      <c r="X128" s="324"/>
      <c r="Y128" s="324"/>
      <c r="Z128" s="324"/>
      <c r="AA128" s="324"/>
      <c r="AB128" s="324"/>
      <c r="AC128" s="324"/>
      <c r="AD128" s="324"/>
      <c r="AE128" s="324"/>
      <c r="AF128" s="324"/>
      <c r="AG128" s="324"/>
      <c r="AH128" s="324"/>
      <c r="AI128" s="324"/>
      <c r="AJ128" s="324"/>
      <c r="AK128" s="324"/>
      <c r="AL128" s="324"/>
      <c r="AM128" s="324"/>
    </row>
    <row r="129" spans="1:42" x14ac:dyDescent="0.3">
      <c r="A129" s="324"/>
      <c r="B129" s="465"/>
      <c r="C129" s="463"/>
      <c r="D129" s="465"/>
      <c r="E129" s="351"/>
      <c r="F129" s="351"/>
      <c r="G129" s="351"/>
      <c r="H129" s="465"/>
      <c r="I129" s="465"/>
      <c r="J129" s="465"/>
      <c r="K129" s="465"/>
      <c r="L129" s="465"/>
      <c r="M129" s="465"/>
      <c r="N129" s="466"/>
      <c r="O129" s="467"/>
      <c r="P129" s="465"/>
      <c r="Q129" s="465"/>
      <c r="R129" s="324"/>
      <c r="S129" s="324"/>
      <c r="T129" s="324"/>
      <c r="U129" s="324"/>
      <c r="V129" s="324"/>
      <c r="W129" s="324"/>
      <c r="X129" s="324"/>
      <c r="Y129" s="324"/>
      <c r="Z129" s="324"/>
      <c r="AA129" s="324"/>
      <c r="AB129" s="324"/>
      <c r="AC129" s="324"/>
      <c r="AD129" s="324"/>
      <c r="AE129" s="324"/>
      <c r="AF129" s="324"/>
      <c r="AG129" s="324"/>
      <c r="AH129" s="324"/>
      <c r="AI129" s="324"/>
      <c r="AJ129" s="324"/>
      <c r="AK129" s="324"/>
      <c r="AL129" s="324"/>
      <c r="AM129" s="324"/>
    </row>
    <row r="130" spans="1:42" x14ac:dyDescent="0.3">
      <c r="A130" s="324"/>
      <c r="B130" s="465"/>
      <c r="C130" s="463"/>
      <c r="D130" s="465"/>
      <c r="E130" s="351"/>
      <c r="F130" s="351"/>
      <c r="G130" s="351"/>
      <c r="H130" s="465"/>
      <c r="I130" s="465"/>
      <c r="J130" s="465"/>
      <c r="K130" s="465"/>
      <c r="L130" s="465"/>
      <c r="M130" s="465"/>
      <c r="N130" s="466"/>
      <c r="O130" s="467"/>
      <c r="P130" s="465"/>
      <c r="Q130" s="465"/>
      <c r="R130" s="324"/>
      <c r="S130" s="324"/>
      <c r="T130" s="324"/>
      <c r="U130" s="324"/>
      <c r="V130" s="324"/>
      <c r="W130" s="324"/>
      <c r="X130" s="324"/>
      <c r="Y130" s="324"/>
      <c r="Z130" s="324"/>
      <c r="AA130" s="324"/>
      <c r="AB130" s="324"/>
      <c r="AC130" s="324"/>
      <c r="AD130" s="324"/>
      <c r="AE130" s="324"/>
      <c r="AF130" s="324"/>
      <c r="AG130" s="324"/>
      <c r="AH130" s="324"/>
      <c r="AI130" s="324"/>
      <c r="AJ130" s="324"/>
      <c r="AK130" s="324"/>
      <c r="AL130" s="324"/>
      <c r="AM130" s="324"/>
    </row>
    <row r="131" spans="1:42" x14ac:dyDescent="0.3">
      <c r="A131" s="324"/>
      <c r="B131" s="465"/>
      <c r="C131" s="463"/>
      <c r="D131" s="465"/>
      <c r="E131" s="351"/>
      <c r="F131" s="351"/>
      <c r="G131" s="351"/>
      <c r="H131" s="465"/>
      <c r="I131" s="465"/>
      <c r="J131" s="465"/>
      <c r="K131" s="465"/>
      <c r="L131" s="465"/>
      <c r="M131" s="465"/>
      <c r="N131" s="466"/>
      <c r="O131" s="467"/>
      <c r="P131" s="465"/>
      <c r="Q131" s="465"/>
      <c r="R131" s="324"/>
      <c r="S131" s="324"/>
      <c r="T131" s="324"/>
      <c r="U131" s="324"/>
      <c r="V131" s="324"/>
      <c r="W131" s="324"/>
      <c r="X131" s="324"/>
      <c r="Y131" s="324"/>
      <c r="Z131" s="324"/>
      <c r="AA131" s="324"/>
      <c r="AB131" s="324"/>
      <c r="AC131" s="324"/>
      <c r="AD131" s="324"/>
      <c r="AE131" s="324"/>
      <c r="AF131" s="324"/>
      <c r="AG131" s="324"/>
      <c r="AH131" s="324"/>
      <c r="AI131" s="324"/>
      <c r="AJ131" s="324"/>
      <c r="AK131" s="324"/>
      <c r="AL131" s="324"/>
      <c r="AM131" s="324"/>
    </row>
    <row r="132" spans="1:42" x14ac:dyDescent="0.3">
      <c r="A132" s="324"/>
      <c r="B132" s="324"/>
      <c r="C132" s="324"/>
      <c r="D132" s="324"/>
      <c r="E132" s="324"/>
      <c r="F132" s="324"/>
      <c r="G132" s="324"/>
      <c r="H132" s="324"/>
      <c r="I132" s="324"/>
      <c r="J132" s="324"/>
      <c r="K132" s="324"/>
      <c r="L132" s="324"/>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c r="AJ132" s="324"/>
      <c r="AK132" s="324"/>
      <c r="AL132" s="324"/>
      <c r="AM132" s="324"/>
      <c r="AN132" s="407"/>
      <c r="AO132" s="407"/>
      <c r="AP132" s="407"/>
    </row>
    <row r="133" spans="1:42" x14ac:dyDescent="0.3">
      <c r="A133" s="324"/>
      <c r="B133" s="324"/>
      <c r="C133" s="324"/>
      <c r="D133" s="324"/>
      <c r="E133" s="324"/>
      <c r="F133" s="324"/>
      <c r="G133" s="324"/>
      <c r="H133" s="324"/>
      <c r="I133" s="324"/>
      <c r="J133" s="324"/>
      <c r="K133" s="324"/>
      <c r="L133" s="324"/>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c r="AJ133" s="324"/>
      <c r="AK133" s="324"/>
      <c r="AL133" s="324"/>
      <c r="AM133" s="324"/>
      <c r="AN133" s="407"/>
      <c r="AO133" s="407"/>
      <c r="AP133" s="407"/>
    </row>
    <row r="134" spans="1:42" x14ac:dyDescent="0.3">
      <c r="A134" s="324"/>
      <c r="B134" s="357"/>
      <c r="C134" s="324"/>
      <c r="D134" s="324"/>
      <c r="E134" s="324"/>
      <c r="F134" s="324"/>
      <c r="G134" s="324"/>
      <c r="H134" s="324"/>
      <c r="I134" s="324"/>
      <c r="J134" s="324"/>
      <c r="K134" s="324"/>
      <c r="L134" s="324"/>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c r="AJ134" s="324"/>
      <c r="AK134" s="324"/>
      <c r="AL134" s="324"/>
      <c r="AM134" s="324"/>
      <c r="AN134" s="407"/>
      <c r="AO134" s="407"/>
      <c r="AP134" s="407"/>
    </row>
    <row r="135" spans="1:42" x14ac:dyDescent="0.3">
      <c r="A135" s="324"/>
      <c r="B135" s="447"/>
      <c r="C135" s="447"/>
      <c r="D135" s="447"/>
      <c r="E135" s="447"/>
      <c r="F135" s="447"/>
      <c r="G135" s="447"/>
      <c r="H135" s="447"/>
      <c r="I135" s="447"/>
      <c r="J135" s="447"/>
      <c r="K135" s="447"/>
      <c r="L135" s="447"/>
      <c r="M135" s="447"/>
      <c r="N135" s="447"/>
      <c r="O135" s="447"/>
      <c r="P135" s="447"/>
      <c r="Q135" s="447"/>
      <c r="R135" s="447"/>
      <c r="S135" s="447"/>
      <c r="T135" s="447"/>
      <c r="U135" s="447"/>
      <c r="V135" s="447"/>
      <c r="W135" s="447"/>
      <c r="X135" s="447"/>
      <c r="Y135" s="447"/>
      <c r="Z135" s="447"/>
      <c r="AA135" s="447"/>
      <c r="AB135" s="447"/>
      <c r="AC135" s="447"/>
      <c r="AD135" s="447"/>
      <c r="AE135" s="447"/>
      <c r="AF135" s="447"/>
      <c r="AG135" s="447"/>
      <c r="AH135" s="447"/>
      <c r="AI135" s="447"/>
      <c r="AJ135" s="447"/>
      <c r="AK135" s="447"/>
      <c r="AL135" s="447"/>
      <c r="AM135" s="447"/>
      <c r="AN135" s="447"/>
      <c r="AO135" s="447"/>
      <c r="AP135" s="447"/>
    </row>
    <row r="136" spans="1:42" x14ac:dyDescent="0.3">
      <c r="A136" s="324"/>
      <c r="B136" s="465"/>
      <c r="C136" s="324"/>
      <c r="D136" s="324"/>
      <c r="E136" s="324"/>
      <c r="F136" s="324"/>
      <c r="G136" s="324"/>
      <c r="H136" s="324"/>
      <c r="I136" s="324"/>
      <c r="J136" s="324"/>
      <c r="K136" s="324"/>
      <c r="L136" s="324"/>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c r="AJ136" s="324"/>
      <c r="AK136" s="324"/>
      <c r="AL136" s="324"/>
      <c r="AM136" s="324"/>
      <c r="AN136" s="407"/>
      <c r="AO136" s="407"/>
      <c r="AP136" s="407"/>
    </row>
    <row r="137" spans="1:42" x14ac:dyDescent="0.3">
      <c r="A137" s="324"/>
      <c r="B137" s="465"/>
      <c r="C137" s="324"/>
      <c r="D137" s="324"/>
      <c r="E137" s="324"/>
      <c r="F137" s="324"/>
      <c r="G137" s="324"/>
      <c r="H137" s="324"/>
      <c r="I137" s="324"/>
      <c r="J137" s="324"/>
      <c r="K137" s="324"/>
      <c r="L137" s="324"/>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c r="AJ137" s="324"/>
      <c r="AK137" s="324"/>
      <c r="AL137" s="324"/>
      <c r="AM137" s="324"/>
      <c r="AN137" s="407"/>
      <c r="AO137" s="407"/>
      <c r="AP137" s="407"/>
    </row>
    <row r="138" spans="1:42" x14ac:dyDescent="0.3">
      <c r="A138" s="324"/>
      <c r="B138" s="465"/>
      <c r="C138" s="324"/>
      <c r="D138" s="324"/>
      <c r="E138" s="324"/>
      <c r="F138" s="324"/>
      <c r="G138" s="324"/>
      <c r="H138" s="324"/>
      <c r="I138" s="324"/>
      <c r="J138" s="324"/>
      <c r="K138" s="324"/>
      <c r="L138" s="324"/>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c r="AJ138" s="324"/>
      <c r="AK138" s="324"/>
      <c r="AL138" s="324"/>
      <c r="AM138" s="324"/>
      <c r="AN138" s="407"/>
      <c r="AO138" s="407"/>
      <c r="AP138" s="407"/>
    </row>
    <row r="139" spans="1:42" x14ac:dyDescent="0.3">
      <c r="A139" s="324"/>
      <c r="B139" s="465"/>
      <c r="C139" s="324"/>
      <c r="D139" s="324"/>
      <c r="E139" s="324"/>
      <c r="F139" s="324"/>
      <c r="G139" s="324"/>
      <c r="H139" s="324"/>
      <c r="I139" s="324"/>
      <c r="J139" s="324"/>
      <c r="K139" s="324"/>
      <c r="L139" s="324"/>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c r="AJ139" s="324"/>
      <c r="AK139" s="324"/>
      <c r="AL139" s="324"/>
      <c r="AM139" s="324"/>
      <c r="AN139" s="407"/>
      <c r="AO139" s="407"/>
      <c r="AP139" s="407"/>
    </row>
    <row r="140" spans="1:42" x14ac:dyDescent="0.3">
      <c r="A140" s="324"/>
      <c r="B140" s="465"/>
      <c r="C140" s="324"/>
      <c r="D140" s="324"/>
      <c r="E140" s="324"/>
      <c r="F140" s="324"/>
      <c r="G140" s="465"/>
      <c r="H140" s="324"/>
      <c r="I140" s="324"/>
      <c r="J140" s="324"/>
      <c r="K140" s="324"/>
      <c r="L140" s="324"/>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c r="AJ140" s="324"/>
      <c r="AK140" s="324"/>
      <c r="AL140" s="324"/>
      <c r="AM140" s="324"/>
      <c r="AN140" s="407"/>
      <c r="AO140" s="407"/>
      <c r="AP140" s="407"/>
    </row>
    <row r="141" spans="1:42" x14ac:dyDescent="0.3">
      <c r="A141" s="324"/>
      <c r="B141" s="324"/>
      <c r="C141" s="324"/>
      <c r="D141" s="324"/>
      <c r="E141" s="324"/>
      <c r="F141" s="324"/>
      <c r="G141" s="324"/>
      <c r="H141" s="324"/>
      <c r="I141" s="324"/>
      <c r="J141" s="324"/>
      <c r="K141" s="324"/>
      <c r="L141" s="324"/>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c r="AJ141" s="324"/>
      <c r="AK141" s="324"/>
      <c r="AL141" s="324"/>
      <c r="AM141" s="324"/>
      <c r="AN141" s="407"/>
      <c r="AO141" s="407"/>
      <c r="AP141" s="407"/>
    </row>
    <row r="142" spans="1:42" x14ac:dyDescent="0.3">
      <c r="A142" s="324"/>
      <c r="B142" s="324"/>
      <c r="C142" s="324"/>
      <c r="D142" s="324"/>
      <c r="E142" s="324"/>
      <c r="F142" s="324"/>
      <c r="G142" s="324"/>
      <c r="H142" s="324"/>
      <c r="I142" s="324"/>
      <c r="J142" s="324"/>
      <c r="K142" s="324"/>
      <c r="L142" s="324"/>
      <c r="M142" s="324"/>
      <c r="N142" s="324"/>
      <c r="O142" s="324"/>
      <c r="P142" s="324"/>
      <c r="Q142" s="324"/>
      <c r="R142" s="324"/>
      <c r="S142" s="324"/>
      <c r="T142" s="324"/>
      <c r="U142" s="324"/>
      <c r="V142" s="324"/>
      <c r="W142" s="324"/>
      <c r="X142" s="324"/>
      <c r="Y142" s="324"/>
      <c r="Z142" s="324"/>
      <c r="AA142" s="324"/>
      <c r="AB142" s="324"/>
      <c r="AC142" s="324"/>
      <c r="AD142" s="324"/>
      <c r="AE142" s="324"/>
      <c r="AF142" s="324"/>
      <c r="AG142" s="324"/>
      <c r="AH142" s="324"/>
      <c r="AI142" s="324"/>
      <c r="AJ142" s="324"/>
      <c r="AK142" s="324"/>
      <c r="AL142" s="324"/>
      <c r="AM142" s="324"/>
      <c r="AN142" s="407"/>
      <c r="AO142" s="407"/>
      <c r="AP142" s="407"/>
    </row>
    <row r="143" spans="1:42" x14ac:dyDescent="0.3">
      <c r="A143" s="324"/>
      <c r="B143" s="357"/>
      <c r="C143" s="324"/>
      <c r="D143" s="324"/>
      <c r="E143" s="324"/>
      <c r="F143" s="324"/>
      <c r="G143" s="324"/>
      <c r="H143" s="324"/>
      <c r="I143" s="324"/>
      <c r="J143" s="855"/>
      <c r="K143" s="855"/>
      <c r="L143" s="855"/>
      <c r="M143" s="855"/>
      <c r="N143" s="855"/>
      <c r="O143" s="324"/>
      <c r="P143" s="324"/>
      <c r="Q143" s="324"/>
      <c r="R143" s="324"/>
      <c r="S143" s="324"/>
      <c r="T143" s="324"/>
      <c r="U143" s="324"/>
      <c r="V143" s="324"/>
      <c r="W143" s="324"/>
      <c r="X143" s="324"/>
      <c r="Y143" s="324"/>
      <c r="Z143" s="324"/>
      <c r="AA143" s="324"/>
      <c r="AB143" s="324"/>
      <c r="AC143" s="324"/>
      <c r="AD143" s="324"/>
      <c r="AE143" s="324"/>
      <c r="AF143" s="324"/>
      <c r="AG143" s="324"/>
      <c r="AH143" s="324"/>
      <c r="AI143" s="324"/>
      <c r="AJ143" s="324"/>
      <c r="AK143" s="324"/>
      <c r="AL143" s="324"/>
      <c r="AM143" s="324"/>
    </row>
    <row r="144" spans="1:42" ht="9.75" customHeight="1" x14ac:dyDescent="0.3">
      <c r="A144" s="324"/>
      <c r="B144" s="853"/>
      <c r="C144" s="853"/>
      <c r="D144" s="853"/>
      <c r="E144" s="853"/>
      <c r="F144" s="853"/>
      <c r="G144" s="853"/>
      <c r="H144" s="852"/>
      <c r="I144" s="852"/>
      <c r="J144" s="853"/>
      <c r="K144" s="853"/>
      <c r="L144" s="853"/>
      <c r="M144" s="852"/>
      <c r="N144" s="852"/>
      <c r="O144" s="324"/>
      <c r="P144" s="324"/>
      <c r="Q144" s="324"/>
      <c r="R144" s="324"/>
      <c r="S144" s="324"/>
      <c r="T144" s="324"/>
      <c r="U144" s="324"/>
      <c r="V144" s="324"/>
      <c r="W144" s="324"/>
      <c r="X144" s="324"/>
      <c r="Y144" s="324"/>
      <c r="Z144" s="324"/>
      <c r="AA144" s="324"/>
      <c r="AB144" s="324"/>
      <c r="AC144" s="324"/>
      <c r="AD144" s="324"/>
      <c r="AE144" s="324"/>
      <c r="AF144" s="324"/>
      <c r="AG144" s="324"/>
      <c r="AH144" s="324"/>
      <c r="AI144" s="324"/>
      <c r="AJ144" s="324"/>
      <c r="AK144" s="324"/>
      <c r="AL144" s="324"/>
      <c r="AM144" s="324"/>
    </row>
    <row r="145" spans="1:39" ht="10.5" customHeight="1" x14ac:dyDescent="0.3">
      <c r="A145" s="324"/>
      <c r="B145" s="853"/>
      <c r="C145" s="853"/>
      <c r="D145" s="853"/>
      <c r="E145" s="853"/>
      <c r="F145" s="853"/>
      <c r="G145" s="853"/>
      <c r="H145" s="852"/>
      <c r="I145" s="852"/>
      <c r="J145" s="853"/>
      <c r="K145" s="853"/>
      <c r="L145" s="853"/>
      <c r="M145" s="852"/>
      <c r="N145" s="852"/>
      <c r="O145" s="324"/>
      <c r="P145" s="324"/>
      <c r="Q145" s="324"/>
      <c r="R145" s="324"/>
      <c r="S145" s="324"/>
      <c r="T145" s="324"/>
      <c r="U145" s="324"/>
      <c r="V145" s="324"/>
      <c r="W145" s="324"/>
      <c r="X145" s="324"/>
      <c r="Y145" s="324"/>
      <c r="Z145" s="324"/>
      <c r="AA145" s="324"/>
      <c r="AB145" s="324"/>
      <c r="AC145" s="324"/>
      <c r="AD145" s="324"/>
      <c r="AE145" s="324"/>
      <c r="AF145" s="324"/>
      <c r="AG145" s="324"/>
      <c r="AH145" s="324"/>
      <c r="AI145" s="324"/>
      <c r="AJ145" s="324"/>
      <c r="AK145" s="324"/>
      <c r="AL145" s="324"/>
      <c r="AM145" s="324"/>
    </row>
    <row r="146" spans="1:39" x14ac:dyDescent="0.3">
      <c r="A146" s="324"/>
      <c r="B146" s="465"/>
      <c r="C146" s="472"/>
      <c r="D146" s="472"/>
      <c r="E146" s="315"/>
      <c r="F146" s="315"/>
      <c r="G146" s="315"/>
      <c r="H146" s="315"/>
      <c r="I146" s="315"/>
      <c r="J146" s="315"/>
      <c r="K146" s="315"/>
      <c r="L146" s="315"/>
      <c r="M146" s="315"/>
      <c r="N146" s="315"/>
      <c r="O146" s="324"/>
      <c r="P146" s="324"/>
      <c r="Q146" s="324"/>
      <c r="R146" s="324"/>
      <c r="S146" s="324"/>
      <c r="T146" s="324"/>
      <c r="U146" s="324"/>
      <c r="V146" s="324"/>
      <c r="W146" s="324"/>
      <c r="X146" s="324"/>
      <c r="Y146" s="324"/>
      <c r="Z146" s="324"/>
      <c r="AA146" s="324"/>
      <c r="AB146" s="324"/>
      <c r="AC146" s="324"/>
      <c r="AD146" s="324"/>
      <c r="AE146" s="324"/>
      <c r="AF146" s="324"/>
      <c r="AG146" s="324"/>
      <c r="AH146" s="324"/>
      <c r="AI146" s="324"/>
      <c r="AJ146" s="324"/>
      <c r="AK146" s="324"/>
      <c r="AL146" s="324"/>
      <c r="AM146" s="324"/>
    </row>
    <row r="147" spans="1:39" x14ac:dyDescent="0.3">
      <c r="J147" s="324"/>
    </row>
  </sheetData>
  <sheetProtection algorithmName="SHA-512" hashValue="85w/rS69zfWK1MRy1YMQl6LrKG10VV6CIq3wq2QLfv7Lf1CzXWCkErBp5oYc8p5IDFmAU6tpheh3KXUoWQIiaA==" saltValue="GxoE3fieRK5D/o5uI005eg==" spinCount="100000" sheet="1" objects="1" scenarios="1" selectLockedCells="1"/>
  <mergeCells count="36">
    <mergeCell ref="L82:N82"/>
    <mergeCell ref="G83:G84"/>
    <mergeCell ref="B3:B4"/>
    <mergeCell ref="B13:C14"/>
    <mergeCell ref="B26:C27"/>
    <mergeCell ref="B81:C82"/>
    <mergeCell ref="G82:I82"/>
    <mergeCell ref="N83:N84"/>
    <mergeCell ref="B144:B145"/>
    <mergeCell ref="C144:C145"/>
    <mergeCell ref="D144:D145"/>
    <mergeCell ref="E144:E145"/>
    <mergeCell ref="F144:F145"/>
    <mergeCell ref="O83:O84"/>
    <mergeCell ref="P83:P84"/>
    <mergeCell ref="B99:C100"/>
    <mergeCell ref="J143:N143"/>
    <mergeCell ref="H83:H84"/>
    <mergeCell ref="I83:I84"/>
    <mergeCell ref="J83:J84"/>
    <mergeCell ref="K83:K84"/>
    <mergeCell ref="L83:L84"/>
    <mergeCell ref="M83:M84"/>
    <mergeCell ref="B83:B84"/>
    <mergeCell ref="C83:C84"/>
    <mergeCell ref="D83:D84"/>
    <mergeCell ref="E83:E84"/>
    <mergeCell ref="F83:F84"/>
    <mergeCell ref="M144:M145"/>
    <mergeCell ref="N144:N145"/>
    <mergeCell ref="G144:G145"/>
    <mergeCell ref="H144:H145"/>
    <mergeCell ref="I144:I145"/>
    <mergeCell ref="J144:J145"/>
    <mergeCell ref="K144:K145"/>
    <mergeCell ref="L144:L145"/>
  </mergeCells>
  <dataValidations count="2">
    <dataValidation type="list" allowBlank="1" showInputMessage="1" showErrorMessage="1" sqref="Q102:Q131" xr:uid="{04B205BE-8AD0-4042-8F2D-E73A02003C54}">
      <formula1>$P$1:$P$2</formula1>
    </dataValidation>
    <dataValidation type="list" allowBlank="1" showInputMessage="1" showErrorMessage="1" sqref="D102:D131" xr:uid="{75FA5983-37BA-4499-A417-A28344064BA8}">
      <formula1>$C$1:$C$2</formula1>
    </dataValidation>
  </dataValidations>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6E23B-03D9-4BEC-89CD-D1EAFA4EC0BD}">
  <dimension ref="A1:E54"/>
  <sheetViews>
    <sheetView workbookViewId="0">
      <selection activeCell="B58" sqref="B58:D59"/>
    </sheetView>
  </sheetViews>
  <sheetFormatPr defaultRowHeight="14.4" x14ac:dyDescent="0.3"/>
  <cols>
    <col min="1" max="3" width="12.44140625" customWidth="1"/>
    <col min="4" max="4" width="122.44140625" customWidth="1"/>
    <col min="5" max="5" width="12.44140625" customWidth="1"/>
  </cols>
  <sheetData>
    <row r="1" spans="1:5" x14ac:dyDescent="0.3">
      <c r="A1" s="316" t="s">
        <v>719</v>
      </c>
      <c r="B1" s="316" t="s">
        <v>720</v>
      </c>
      <c r="C1" s="316" t="s">
        <v>721</v>
      </c>
      <c r="D1" s="317" t="s">
        <v>722</v>
      </c>
      <c r="E1" s="316" t="s">
        <v>723</v>
      </c>
    </row>
    <row r="2" spans="1:5" x14ac:dyDescent="0.3">
      <c r="A2">
        <f>Intro!$E$69</f>
        <v>0</v>
      </c>
      <c r="B2" t="s">
        <v>724</v>
      </c>
      <c r="C2" t="s">
        <v>404</v>
      </c>
      <c r="D2">
        <f>Public!B28</f>
        <v>0</v>
      </c>
    </row>
    <row r="3" spans="1:5" x14ac:dyDescent="0.3">
      <c r="A3">
        <f>Intro!$E$69</f>
        <v>0</v>
      </c>
      <c r="C3" t="s">
        <v>403</v>
      </c>
      <c r="D3">
        <f>Public!B70</f>
        <v>0</v>
      </c>
    </row>
    <row r="4" spans="1:5" x14ac:dyDescent="0.3">
      <c r="A4">
        <f>Intro!$E$69</f>
        <v>0</v>
      </c>
      <c r="C4" t="s">
        <v>725</v>
      </c>
      <c r="D4">
        <f>Public!B86</f>
        <v>0</v>
      </c>
    </row>
    <row r="5" spans="1:5" x14ac:dyDescent="0.3">
      <c r="A5">
        <f>Intro!$E$69</f>
        <v>0</v>
      </c>
      <c r="C5" t="s">
        <v>726</v>
      </c>
      <c r="D5">
        <f>Public!B100</f>
        <v>0</v>
      </c>
    </row>
    <row r="6" spans="1:5" x14ac:dyDescent="0.3">
      <c r="A6">
        <f>Intro!$E$69</f>
        <v>0</v>
      </c>
      <c r="C6" t="s">
        <v>727</v>
      </c>
      <c r="D6">
        <f>Public!B115</f>
        <v>0</v>
      </c>
    </row>
    <row r="7" spans="1:5" x14ac:dyDescent="0.3">
      <c r="A7">
        <f>Intro!$E$69</f>
        <v>0</v>
      </c>
      <c r="C7" t="s">
        <v>728</v>
      </c>
      <c r="D7">
        <f>Public!B134</f>
        <v>0</v>
      </c>
    </row>
    <row r="8" spans="1:5" x14ac:dyDescent="0.3">
      <c r="A8">
        <f>Intro!$E$69</f>
        <v>0</v>
      </c>
      <c r="C8" t="s">
        <v>729</v>
      </c>
      <c r="D8">
        <f>Public!D150</f>
        <v>0</v>
      </c>
    </row>
    <row r="9" spans="1:5" x14ac:dyDescent="0.3">
      <c r="A9">
        <f>Intro!$E$69</f>
        <v>0</v>
      </c>
      <c r="C9" t="s">
        <v>730</v>
      </c>
      <c r="D9">
        <f>Public!D155</f>
        <v>0</v>
      </c>
    </row>
    <row r="10" spans="1:5" x14ac:dyDescent="0.3">
      <c r="A10">
        <f>Intro!$E$69</f>
        <v>0</v>
      </c>
      <c r="C10" t="s">
        <v>731</v>
      </c>
      <c r="D10">
        <f>Public!D160</f>
        <v>0</v>
      </c>
    </row>
    <row r="11" spans="1:5" x14ac:dyDescent="0.3">
      <c r="A11">
        <f>Intro!$E$69</f>
        <v>0</v>
      </c>
      <c r="C11" t="s">
        <v>732</v>
      </c>
      <c r="D11">
        <f>Public!B171</f>
        <v>0</v>
      </c>
    </row>
    <row r="12" spans="1:5" x14ac:dyDescent="0.3">
      <c r="A12">
        <f>Intro!$E$69</f>
        <v>0</v>
      </c>
      <c r="C12" t="s">
        <v>733</v>
      </c>
      <c r="D12">
        <f>Public!B185</f>
        <v>0</v>
      </c>
    </row>
    <row r="13" spans="1:5" x14ac:dyDescent="0.3">
      <c r="A13">
        <f>Intro!$E$69</f>
        <v>0</v>
      </c>
      <c r="C13" t="s">
        <v>734</v>
      </c>
      <c r="D13">
        <f>Public!B198</f>
        <v>0</v>
      </c>
    </row>
    <row r="14" spans="1:5" x14ac:dyDescent="0.3">
      <c r="A14">
        <f>Intro!$E$69</f>
        <v>0</v>
      </c>
      <c r="C14" t="s">
        <v>735</v>
      </c>
      <c r="D14">
        <f>Public!B213</f>
        <v>0</v>
      </c>
    </row>
    <row r="15" spans="1:5" x14ac:dyDescent="0.3">
      <c r="A15">
        <f>Intro!$E$69</f>
        <v>0</v>
      </c>
      <c r="C15" t="s">
        <v>736</v>
      </c>
      <c r="D15">
        <f>Public!B239</f>
        <v>0</v>
      </c>
    </row>
    <row r="16" spans="1:5" x14ac:dyDescent="0.3">
      <c r="A16">
        <f>Intro!$E$69</f>
        <v>0</v>
      </c>
      <c r="C16" t="s">
        <v>737</v>
      </c>
      <c r="D16">
        <f>Public!B239</f>
        <v>0</v>
      </c>
    </row>
    <row r="17" spans="1:4" x14ac:dyDescent="0.3">
      <c r="A17">
        <f>Intro!$E$69</f>
        <v>0</v>
      </c>
      <c r="C17" t="s">
        <v>738</v>
      </c>
      <c r="D17">
        <f>Public!B253</f>
        <v>0</v>
      </c>
    </row>
    <row r="18" spans="1:4" x14ac:dyDescent="0.3">
      <c r="A18">
        <f>Intro!$E$69</f>
        <v>0</v>
      </c>
      <c r="C18" t="s">
        <v>739</v>
      </c>
      <c r="D18">
        <f>Public!B268</f>
        <v>0</v>
      </c>
    </row>
    <row r="19" spans="1:4" x14ac:dyDescent="0.3">
      <c r="A19">
        <f>Intro!$E$69</f>
        <v>0</v>
      </c>
      <c r="C19" t="s">
        <v>740</v>
      </c>
      <c r="D19">
        <f>Public!B281</f>
        <v>0</v>
      </c>
    </row>
    <row r="20" spans="1:4" x14ac:dyDescent="0.3">
      <c r="A20">
        <f>Intro!$E$69</f>
        <v>0</v>
      </c>
      <c r="C20" t="s">
        <v>741</v>
      </c>
      <c r="D20">
        <f>Public!B295</f>
        <v>0</v>
      </c>
    </row>
    <row r="21" spans="1:4" x14ac:dyDescent="0.3">
      <c r="A21">
        <f>Intro!$E$69</f>
        <v>0</v>
      </c>
      <c r="C21" t="s">
        <v>742</v>
      </c>
      <c r="D21">
        <f>Public!B309</f>
        <v>0</v>
      </c>
    </row>
    <row r="22" spans="1:4" x14ac:dyDescent="0.3">
      <c r="A22">
        <f>Intro!$E$69</f>
        <v>0</v>
      </c>
      <c r="C22" t="s">
        <v>743</v>
      </c>
      <c r="D22">
        <f>Public!B328</f>
        <v>0</v>
      </c>
    </row>
    <row r="23" spans="1:4" x14ac:dyDescent="0.3">
      <c r="A23">
        <f>Intro!$E$69</f>
        <v>0</v>
      </c>
      <c r="C23" t="s">
        <v>744</v>
      </c>
      <c r="D23">
        <f>Public!B341</f>
        <v>0</v>
      </c>
    </row>
    <row r="24" spans="1:4" x14ac:dyDescent="0.3">
      <c r="A24">
        <f>Intro!$E$69</f>
        <v>0</v>
      </c>
      <c r="C24" t="s">
        <v>745</v>
      </c>
      <c r="D24">
        <f>Public!B357</f>
        <v>0</v>
      </c>
    </row>
    <row r="25" spans="1:4" x14ac:dyDescent="0.3">
      <c r="A25">
        <f>Intro!$E$69</f>
        <v>0</v>
      </c>
      <c r="C25" t="s">
        <v>746</v>
      </c>
      <c r="D25">
        <f>Public!B371</f>
        <v>0</v>
      </c>
    </row>
    <row r="26" spans="1:4" x14ac:dyDescent="0.3">
      <c r="A26">
        <f>Intro!$E$69</f>
        <v>0</v>
      </c>
      <c r="C26" t="s">
        <v>747</v>
      </c>
      <c r="D26">
        <f>Public!B385</f>
        <v>0</v>
      </c>
    </row>
    <row r="27" spans="1:4" x14ac:dyDescent="0.3">
      <c r="A27">
        <f>Intro!$E$69</f>
        <v>0</v>
      </c>
      <c r="B27" t="s">
        <v>748</v>
      </c>
      <c r="C27">
        <f>AddPub!D13</f>
        <v>0</v>
      </c>
      <c r="D27">
        <f>AddPub!E13</f>
        <v>0</v>
      </c>
    </row>
    <row r="28" spans="1:4" x14ac:dyDescent="0.3">
      <c r="A28">
        <f>Intro!$E$69</f>
        <v>0</v>
      </c>
      <c r="B28" t="s">
        <v>749</v>
      </c>
      <c r="C28">
        <f>AddPub!D23</f>
        <v>0</v>
      </c>
      <c r="D28">
        <f>AddPub!E23</f>
        <v>0</v>
      </c>
    </row>
    <row r="29" spans="1:4" x14ac:dyDescent="0.3">
      <c r="A29">
        <f>Intro!$E$69</f>
        <v>0</v>
      </c>
      <c r="B29" t="s">
        <v>750</v>
      </c>
      <c r="C29">
        <f>AddPub!D33</f>
        <v>0</v>
      </c>
      <c r="D29">
        <f>AddPub!E33</f>
        <v>0</v>
      </c>
    </row>
    <row r="30" spans="1:4" x14ac:dyDescent="0.3">
      <c r="A30">
        <f>Intro!$E$69</f>
        <v>0</v>
      </c>
      <c r="B30" t="s">
        <v>751</v>
      </c>
      <c r="C30">
        <f>AddPub!D43</f>
        <v>0</v>
      </c>
      <c r="D30">
        <f>AddPub!E43</f>
        <v>0</v>
      </c>
    </row>
    <row r="31" spans="1:4" x14ac:dyDescent="0.3">
      <c r="A31">
        <f>Intro!$E$69</f>
        <v>0</v>
      </c>
      <c r="B31" t="s">
        <v>752</v>
      </c>
      <c r="C31">
        <f>AddPub!D53</f>
        <v>0</v>
      </c>
      <c r="D31">
        <f>AddPub!E53</f>
        <v>0</v>
      </c>
    </row>
    <row r="32" spans="1:4" x14ac:dyDescent="0.3">
      <c r="A32">
        <f>Intro!$E$69</f>
        <v>0</v>
      </c>
      <c r="B32" t="s">
        <v>753</v>
      </c>
      <c r="C32" t="s">
        <v>382</v>
      </c>
      <c r="D32">
        <f>Pro!B24</f>
        <v>0</v>
      </c>
    </row>
    <row r="33" spans="1:4" x14ac:dyDescent="0.3">
      <c r="A33">
        <f>Intro!$E$69</f>
        <v>0</v>
      </c>
      <c r="C33" t="s">
        <v>404</v>
      </c>
      <c r="D33">
        <f>Pro!B40</f>
        <v>0</v>
      </c>
    </row>
    <row r="34" spans="1:4" x14ac:dyDescent="0.3">
      <c r="A34">
        <f>Intro!$E$69</f>
        <v>0</v>
      </c>
      <c r="C34" t="s">
        <v>402</v>
      </c>
      <c r="D34">
        <f>Pro!B60</f>
        <v>0</v>
      </c>
    </row>
    <row r="35" spans="1:4" x14ac:dyDescent="0.3">
      <c r="A35">
        <f>Intro!$E$69</f>
        <v>0</v>
      </c>
      <c r="C35" t="s">
        <v>403</v>
      </c>
      <c r="D35">
        <f>Pro!B74</f>
        <v>0</v>
      </c>
    </row>
    <row r="36" spans="1:4" x14ac:dyDescent="0.3">
      <c r="A36">
        <f>Intro!$E$69</f>
        <v>0</v>
      </c>
      <c r="C36" t="s">
        <v>725</v>
      </c>
      <c r="D36">
        <f>Pro!B87</f>
        <v>0</v>
      </c>
    </row>
    <row r="37" spans="1:4" x14ac:dyDescent="0.3">
      <c r="A37">
        <f>Intro!$E$69</f>
        <v>0</v>
      </c>
      <c r="C37" t="s">
        <v>728</v>
      </c>
      <c r="D37">
        <f>Pro!B133</f>
        <v>0</v>
      </c>
    </row>
    <row r="38" spans="1:4" x14ac:dyDescent="0.3">
      <c r="A38">
        <f>Intro!$E$69</f>
        <v>0</v>
      </c>
      <c r="C38" t="s">
        <v>754</v>
      </c>
      <c r="D38">
        <f>Pro!B147</f>
        <v>0</v>
      </c>
    </row>
    <row r="39" spans="1:4" x14ac:dyDescent="0.3">
      <c r="A39">
        <f>Intro!$E$69</f>
        <v>0</v>
      </c>
      <c r="B39" t="s">
        <v>755</v>
      </c>
      <c r="C39" t="s">
        <v>727</v>
      </c>
      <c r="D39">
        <f>'Imp-Exp1'!B291</f>
        <v>0</v>
      </c>
    </row>
    <row r="40" spans="1:4" x14ac:dyDescent="0.3">
      <c r="A40">
        <f>Intro!$E$69</f>
        <v>0</v>
      </c>
      <c r="B40" t="s">
        <v>756</v>
      </c>
      <c r="C40" t="s">
        <v>727</v>
      </c>
      <c r="D40">
        <f>'Imp-Exp2'!B291</f>
        <v>0</v>
      </c>
    </row>
    <row r="41" spans="1:4" x14ac:dyDescent="0.3">
      <c r="A41">
        <f>Intro!$E$69</f>
        <v>0</v>
      </c>
      <c r="B41" t="s">
        <v>757</v>
      </c>
      <c r="C41" t="s">
        <v>727</v>
      </c>
      <c r="D41">
        <f>'Imp-Exp3'!B291</f>
        <v>0</v>
      </c>
    </row>
    <row r="42" spans="1:4" x14ac:dyDescent="0.3">
      <c r="A42">
        <f>Intro!$E$69</f>
        <v>0</v>
      </c>
      <c r="B42" t="s">
        <v>758</v>
      </c>
      <c r="C42" t="s">
        <v>727</v>
      </c>
      <c r="D42">
        <f>'Imp-US'!B291</f>
        <v>0</v>
      </c>
    </row>
    <row r="43" spans="1:4" x14ac:dyDescent="0.3">
      <c r="A43">
        <f>Intro!$E$69</f>
        <v>0</v>
      </c>
      <c r="B43" t="s">
        <v>327</v>
      </c>
      <c r="C43" t="s">
        <v>727</v>
      </c>
      <c r="D43">
        <f>'Imp-Other-Autre'!B291</f>
        <v>0</v>
      </c>
    </row>
    <row r="44" spans="1:4" x14ac:dyDescent="0.3">
      <c r="A44">
        <f>Intro!$E$69</f>
        <v>0</v>
      </c>
      <c r="B44" t="s">
        <v>759</v>
      </c>
      <c r="C44" t="str">
        <f>'Invent-Stock'!B36</f>
        <v>Question 2</v>
      </c>
      <c r="D44">
        <f>'Invent-Stock'!B49</f>
        <v>0</v>
      </c>
    </row>
    <row r="45" spans="1:4" x14ac:dyDescent="0.3">
      <c r="A45">
        <f>Intro!$E$69</f>
        <v>0</v>
      </c>
      <c r="C45" t="str">
        <f>'Invent-Stock'!B74</f>
        <v>Question 4</v>
      </c>
      <c r="D45">
        <f>'Invent-Stock'!B87</f>
        <v>0</v>
      </c>
    </row>
    <row r="46" spans="1:4" x14ac:dyDescent="0.3">
      <c r="A46">
        <f>Intro!$E$69</f>
        <v>0</v>
      </c>
      <c r="C46" t="str">
        <f>'Invent-Stock'!B112</f>
        <v>Question 6</v>
      </c>
      <c r="D46">
        <f>'Invent-Stock'!B125</f>
        <v>0</v>
      </c>
    </row>
    <row r="47" spans="1:4" x14ac:dyDescent="0.3">
      <c r="A47">
        <f>Intro!$E$69</f>
        <v>0</v>
      </c>
      <c r="C47" t="str">
        <f>'Invent-Stock'!B134</f>
        <v>Question 7</v>
      </c>
      <c r="D47">
        <f>'Invent-Stock'!B139</f>
        <v>0</v>
      </c>
    </row>
    <row r="48" spans="1:4" x14ac:dyDescent="0.3">
      <c r="A48">
        <f>Intro!$E$69</f>
        <v>0</v>
      </c>
      <c r="C48" t="str">
        <f>'Invent-Stock'!B148</f>
        <v>Question 8</v>
      </c>
      <c r="D48">
        <f>'Invent-Stock'!B153</f>
        <v>0</v>
      </c>
    </row>
    <row r="49" spans="1:4" x14ac:dyDescent="0.3">
      <c r="A49">
        <f>Intro!$E$69</f>
        <v>0</v>
      </c>
      <c r="C49" t="str">
        <f>'Invent-Stock'!B162</f>
        <v>Question 9</v>
      </c>
      <c r="D49">
        <f>'Invent-Stock'!B166</f>
        <v>0</v>
      </c>
    </row>
    <row r="50" spans="1:4" x14ac:dyDescent="0.3">
      <c r="A50">
        <f>Intro!$E$69</f>
        <v>0</v>
      </c>
      <c r="B50" t="s">
        <v>760</v>
      </c>
      <c r="C50">
        <f>AddPro!D13</f>
        <v>0</v>
      </c>
      <c r="D50">
        <f>AddPro!E13</f>
        <v>0</v>
      </c>
    </row>
    <row r="51" spans="1:4" x14ac:dyDescent="0.3">
      <c r="A51">
        <f>Intro!$E$69</f>
        <v>0</v>
      </c>
      <c r="B51" t="s">
        <v>761</v>
      </c>
      <c r="C51">
        <f>AddPro!D23</f>
        <v>0</v>
      </c>
      <c r="D51">
        <f>AddPro!E23</f>
        <v>0</v>
      </c>
    </row>
    <row r="52" spans="1:4" x14ac:dyDescent="0.3">
      <c r="A52">
        <f>Intro!$E$69</f>
        <v>0</v>
      </c>
      <c r="B52" t="s">
        <v>762</v>
      </c>
      <c r="C52">
        <f>AddPro!D33</f>
        <v>0</v>
      </c>
      <c r="D52">
        <f>AddPro!E33</f>
        <v>0</v>
      </c>
    </row>
    <row r="53" spans="1:4" x14ac:dyDescent="0.3">
      <c r="A53">
        <f>Intro!$E$69</f>
        <v>0</v>
      </c>
      <c r="B53" t="s">
        <v>763</v>
      </c>
      <c r="C53">
        <f>AddPro!D43</f>
        <v>0</v>
      </c>
      <c r="D53">
        <f>AddPro!E43</f>
        <v>0</v>
      </c>
    </row>
    <row r="54" spans="1:4" x14ac:dyDescent="0.3">
      <c r="A54">
        <f>Intro!$E$69</f>
        <v>0</v>
      </c>
      <c r="B54" t="s">
        <v>764</v>
      </c>
      <c r="C54">
        <f>AddPro!D53</f>
        <v>0</v>
      </c>
      <c r="D54">
        <f>AddPro!E53</f>
        <v>0</v>
      </c>
    </row>
  </sheetData>
  <sheetProtection algorithmName="SHA-512" hashValue="RKKR430+Tuuxn710YrWZjtLonn9fzpNm7gn0W/UwDMCUO+5o8SUBeQlD5+QxhVyZr56WKueJPT0rs4JDYm+KVQ==" saltValue="Hdl3f8OqY+3lE5afsfUKzQ==" spinCount="100000" sheet="1" objects="1" scenarios="1" selectLockedCells="1"/>
  <phoneticPr fontId="4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7AF15-0317-49B6-8316-8062DFF2E0EC}">
  <sheetPr codeName="Sheet3">
    <tabColor rgb="FF00B0F0"/>
    <pageSetUpPr fitToPage="1"/>
  </sheetPr>
  <dimension ref="A1:R53"/>
  <sheetViews>
    <sheetView showGridLines="0" zoomScaleNormal="100" workbookViewId="0">
      <selection activeCell="G20" sqref="G20:G21"/>
    </sheetView>
  </sheetViews>
  <sheetFormatPr defaultColWidth="9.44140625" defaultRowHeight="14.4" x14ac:dyDescent="0.3"/>
  <cols>
    <col min="1" max="1" width="1.5546875" style="8" customWidth="1"/>
    <col min="2" max="12" width="14.5546875" style="1" customWidth="1"/>
    <col min="13" max="13" width="6.44140625" style="9" customWidth="1"/>
    <col min="14" max="14" width="9.44140625" style="10" customWidth="1"/>
    <col min="15" max="16" width="30.5546875" style="10" hidden="1" customWidth="1"/>
    <col min="17" max="18" width="9.44140625" style="10" customWidth="1"/>
    <col min="19" max="16384" width="9.44140625" style="10"/>
  </cols>
  <sheetData>
    <row r="1" spans="1:16" x14ac:dyDescent="0.3">
      <c r="O1" s="10" t="s">
        <v>481</v>
      </c>
      <c r="P1" s="10" t="s">
        <v>481</v>
      </c>
    </row>
    <row r="2" spans="1:16" x14ac:dyDescent="0.3">
      <c r="B2" s="12" t="s">
        <v>66</v>
      </c>
      <c r="C2" s="12"/>
      <c r="D2" s="12"/>
      <c r="O2" s="197" t="s">
        <v>93</v>
      </c>
      <c r="P2" s="197" t="s">
        <v>109</v>
      </c>
    </row>
    <row r="3" spans="1:16" x14ac:dyDescent="0.3">
      <c r="B3" s="13"/>
      <c r="C3" s="13"/>
      <c r="D3" s="13"/>
      <c r="O3" s="2"/>
      <c r="P3" s="41"/>
    </row>
    <row r="4" spans="1:16" s="2" customFormat="1" x14ac:dyDescent="0.3">
      <c r="A4" s="4"/>
      <c r="B4" s="545" t="str">
        <f>IF(Intro!$G$20="English",O4,P4)</f>
        <v>QUESTIONNAIRE À L'INTENTION DES IMPORTATEURS</v>
      </c>
      <c r="C4" s="546"/>
      <c r="D4" s="546"/>
      <c r="E4" s="546"/>
      <c r="F4" s="546"/>
      <c r="G4" s="546"/>
      <c r="H4" s="546"/>
      <c r="I4" s="546"/>
      <c r="J4" s="546"/>
      <c r="K4" s="546"/>
      <c r="L4" s="547"/>
      <c r="M4" s="5"/>
      <c r="N4" s="5"/>
      <c r="O4" s="19" t="s">
        <v>308</v>
      </c>
      <c r="P4" s="107" t="s">
        <v>309</v>
      </c>
    </row>
    <row r="5" spans="1:16" s="2" customFormat="1" x14ac:dyDescent="0.3">
      <c r="A5" s="4"/>
      <c r="B5" s="548" t="str">
        <f>Intro!B5</f>
        <v>NQ-2026-002</v>
      </c>
      <c r="C5" s="549"/>
      <c r="D5" s="549"/>
      <c r="E5" s="549"/>
      <c r="F5" s="549"/>
      <c r="G5" s="549"/>
      <c r="H5" s="549"/>
      <c r="I5" s="549"/>
      <c r="J5" s="549"/>
      <c r="K5" s="549"/>
      <c r="L5" s="550"/>
      <c r="M5" s="5"/>
      <c r="N5" s="5"/>
      <c r="O5" s="19"/>
      <c r="P5" s="9"/>
    </row>
    <row r="6" spans="1:16" s="6" customFormat="1" x14ac:dyDescent="0.3">
      <c r="A6" s="4"/>
      <c r="B6" s="551" t="str">
        <f>UPPER(IF(Intro!$G$20="English",Variables!B3,Variables!C3))</f>
        <v>CORPS DE BROYAGE FORGÉS</v>
      </c>
      <c r="C6" s="552"/>
      <c r="D6" s="552"/>
      <c r="E6" s="552"/>
      <c r="F6" s="552"/>
      <c r="G6" s="552"/>
      <c r="H6" s="552"/>
      <c r="I6" s="552"/>
      <c r="J6" s="552"/>
      <c r="K6" s="552"/>
      <c r="L6" s="553"/>
      <c r="M6" s="19"/>
      <c r="N6" s="19"/>
      <c r="O6" s="15"/>
      <c r="P6" s="27"/>
    </row>
    <row r="7" spans="1:16" s="6" customFormat="1" x14ac:dyDescent="0.3">
      <c r="A7" s="4"/>
      <c r="B7" s="14"/>
      <c r="C7" s="14"/>
      <c r="D7" s="14"/>
      <c r="E7" s="3"/>
      <c r="F7" s="3"/>
      <c r="G7" s="3"/>
      <c r="H7" s="3"/>
      <c r="I7" s="3"/>
      <c r="J7" s="3"/>
      <c r="K7" s="3"/>
      <c r="L7" s="3"/>
      <c r="O7" s="15"/>
      <c r="P7" s="27"/>
    </row>
    <row r="8" spans="1:16" s="2" customFormat="1" x14ac:dyDescent="0.3">
      <c r="A8" s="4"/>
      <c r="B8" s="509" t="str">
        <f>UPPER(IF(Intro!$G$20="English",O8,P8))</f>
        <v>APERÇU DU QUESTIONNAIRE</v>
      </c>
      <c r="C8" s="510"/>
      <c r="D8" s="510" t="str">
        <f>UPPER(IF(Intro!$G$20="English",P8,Q8))</f>
        <v/>
      </c>
      <c r="E8" s="510" t="str">
        <f>UPPER(IF(Intro!$G$20="English",Q8,R8))</f>
        <v/>
      </c>
      <c r="F8" s="510" t="str">
        <f>UPPER(IF(Intro!$G$20="English",R8,S8))</f>
        <v/>
      </c>
      <c r="G8" s="510" t="str">
        <f>UPPER(IF(Intro!$G$20="English",S8,T8))</f>
        <v/>
      </c>
      <c r="H8" s="510" t="str">
        <f>UPPER(IF(Intro!$G$20="English",T8,U8))</f>
        <v/>
      </c>
      <c r="I8" s="510" t="str">
        <f>UPPER(IF(Intro!$G$20="English",U8,V8))</f>
        <v/>
      </c>
      <c r="J8" s="510" t="str">
        <f>UPPER(IF(Intro!$G$20="English",V8,W8))</f>
        <v/>
      </c>
      <c r="K8" s="510" t="str">
        <f>UPPER(IF(Intro!$G$20="English",W8,X8))</f>
        <v/>
      </c>
      <c r="L8" s="511" t="str">
        <f>UPPER(IF(Intro!$G$20="English",X8,Y8))</f>
        <v/>
      </c>
      <c r="M8" s="6"/>
      <c r="N8" s="5"/>
      <c r="O8" s="108" t="s">
        <v>310</v>
      </c>
      <c r="P8" s="108" t="s">
        <v>311</v>
      </c>
    </row>
    <row r="9" spans="1:16" x14ac:dyDescent="0.3">
      <c r="B9" s="16"/>
      <c r="C9" s="35"/>
      <c r="D9" s="35"/>
      <c r="E9" s="36"/>
      <c r="F9" s="36"/>
      <c r="G9" s="36"/>
      <c r="H9" s="36"/>
      <c r="I9" s="36"/>
      <c r="J9" s="36"/>
      <c r="K9" s="36"/>
      <c r="L9" s="17"/>
      <c r="M9" s="10"/>
    </row>
    <row r="10" spans="1:16" s="38" customFormat="1" x14ac:dyDescent="0.3">
      <c r="A10" s="49"/>
      <c r="B10" s="503" t="str">
        <f>IF(Intro!$G$20="English",O10,P10)</f>
        <v xml:space="preserve">Le présent questionnaire est divisé en deux parties :
</v>
      </c>
      <c r="C10" s="504"/>
      <c r="D10" s="504"/>
      <c r="E10" s="504"/>
      <c r="F10" s="504"/>
      <c r="G10" s="504"/>
      <c r="H10" s="504"/>
      <c r="I10" s="504"/>
      <c r="J10" s="504"/>
      <c r="K10" s="504"/>
      <c r="L10" s="505"/>
      <c r="O10" s="10" t="s">
        <v>113</v>
      </c>
      <c r="P10" s="10" t="s">
        <v>114</v>
      </c>
    </row>
    <row r="11" spans="1:16" s="38" customFormat="1" x14ac:dyDescent="0.3">
      <c r="A11" s="49"/>
      <c r="B11" s="79"/>
      <c r="C11" s="80"/>
      <c r="D11" s="80"/>
      <c r="E11" s="80"/>
      <c r="F11" s="80"/>
      <c r="G11" s="80"/>
      <c r="H11" s="80"/>
      <c r="I11" s="80"/>
      <c r="J11" s="80"/>
      <c r="K11" s="80"/>
      <c r="L11" s="81"/>
      <c r="O11" s="10"/>
      <c r="P11" s="10"/>
    </row>
    <row r="12" spans="1:16" s="38" customFormat="1" x14ac:dyDescent="0.3">
      <c r="A12" s="49"/>
      <c r="B12" s="503" t="str">
        <f>IF(Intro!$G$20="English",O12,P12)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504"/>
      <c r="D12" s="504"/>
      <c r="E12" s="504"/>
      <c r="F12" s="504"/>
      <c r="G12" s="504"/>
      <c r="H12" s="504"/>
      <c r="I12" s="504"/>
      <c r="J12" s="504"/>
      <c r="K12" s="504"/>
      <c r="L12" s="505"/>
      <c r="O12" s="10" t="s">
        <v>115</v>
      </c>
      <c r="P12" s="10" t="s">
        <v>116</v>
      </c>
    </row>
    <row r="13" spans="1:16" s="38" customFormat="1" x14ac:dyDescent="0.3">
      <c r="A13" s="49"/>
      <c r="B13" s="503"/>
      <c r="C13" s="504"/>
      <c r="D13" s="504"/>
      <c r="E13" s="504"/>
      <c r="F13" s="504"/>
      <c r="G13" s="504"/>
      <c r="H13" s="504"/>
      <c r="I13" s="504"/>
      <c r="J13" s="504"/>
      <c r="K13" s="504"/>
      <c r="L13" s="505"/>
      <c r="O13" s="10"/>
      <c r="P13" s="10"/>
    </row>
    <row r="14" spans="1:16" s="38" customFormat="1" x14ac:dyDescent="0.3">
      <c r="A14" s="49"/>
      <c r="B14" s="79"/>
      <c r="C14" s="80"/>
      <c r="D14" s="80"/>
      <c r="E14" s="80"/>
      <c r="F14" s="80"/>
      <c r="G14" s="80"/>
      <c r="H14" s="80"/>
      <c r="I14" s="80"/>
      <c r="J14" s="80"/>
      <c r="K14" s="80"/>
      <c r="L14" s="81"/>
      <c r="O14" s="10"/>
      <c r="P14" s="10"/>
    </row>
    <row r="15" spans="1:16" s="38" customFormat="1" x14ac:dyDescent="0.3">
      <c r="A15" s="49"/>
      <c r="B15" s="503" t="str">
        <f>IF(Intro!$G$20="English",O15,P15)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504"/>
      <c r="D15" s="504"/>
      <c r="E15" s="504"/>
      <c r="F15" s="504"/>
      <c r="G15" s="504"/>
      <c r="H15" s="504"/>
      <c r="I15" s="504"/>
      <c r="J15" s="504"/>
      <c r="K15" s="504"/>
      <c r="L15" s="505"/>
      <c r="O15" s="10" t="s">
        <v>117</v>
      </c>
      <c r="P15" s="10" t="s">
        <v>118</v>
      </c>
    </row>
    <row r="16" spans="1:16" s="38" customFormat="1" x14ac:dyDescent="0.3">
      <c r="A16" s="49"/>
      <c r="B16" s="503"/>
      <c r="C16" s="504"/>
      <c r="D16" s="504"/>
      <c r="E16" s="504"/>
      <c r="F16" s="504"/>
      <c r="G16" s="504"/>
      <c r="H16" s="504"/>
      <c r="I16" s="504"/>
      <c r="J16" s="504"/>
      <c r="K16" s="504"/>
      <c r="L16" s="505"/>
      <c r="O16" s="10"/>
      <c r="P16" s="10"/>
    </row>
    <row r="17" spans="1:16" s="38" customFormat="1" x14ac:dyDescent="0.3">
      <c r="A17" s="49"/>
      <c r="B17" s="50"/>
      <c r="C17" s="51"/>
      <c r="D17" s="51"/>
      <c r="E17" s="51"/>
      <c r="F17" s="51"/>
      <c r="G17" s="51"/>
      <c r="H17" s="51"/>
      <c r="I17" s="51"/>
      <c r="J17" s="51"/>
      <c r="K17" s="51"/>
      <c r="L17" s="52"/>
      <c r="O17" s="10"/>
      <c r="P17" s="10"/>
    </row>
    <row r="18" spans="1:16" s="6" customFormat="1" x14ac:dyDescent="0.3">
      <c r="A18" s="4"/>
      <c r="B18" s="14"/>
      <c r="C18" s="14"/>
      <c r="D18" s="14"/>
      <c r="E18" s="3"/>
      <c r="F18" s="3"/>
      <c r="G18" s="3"/>
      <c r="H18" s="3"/>
      <c r="I18" s="3"/>
      <c r="J18" s="3"/>
      <c r="K18" s="3"/>
      <c r="L18" s="3"/>
      <c r="O18" s="15"/>
      <c r="P18" s="27"/>
    </row>
    <row r="19" spans="1:16" s="2" customFormat="1" x14ac:dyDescent="0.3">
      <c r="A19" s="4"/>
      <c r="B19" s="509" t="str">
        <f>UPPER(IF(Intro!$G$20="English",O19,P19))</f>
        <v>RENSEIGNEMENTS ADDITIONNELS SUR LE PRODUIT</v>
      </c>
      <c r="C19" s="510"/>
      <c r="D19" s="510" t="str">
        <f>UPPER(IF(Intro!$G$20="English",P19,Q19))</f>
        <v/>
      </c>
      <c r="E19" s="510" t="str">
        <f>UPPER(IF(Intro!$G$20="English",Q19,R19))</f>
        <v/>
      </c>
      <c r="F19" s="510" t="str">
        <f>UPPER(IF(Intro!$G$20="English",R19,S19))</f>
        <v/>
      </c>
      <c r="G19" s="510" t="str">
        <f>UPPER(IF(Intro!$G$20="English",S19,T19))</f>
        <v/>
      </c>
      <c r="H19" s="510" t="str">
        <f>UPPER(IF(Intro!$G$20="English",T19,U19))</f>
        <v/>
      </c>
      <c r="I19" s="510" t="str">
        <f>UPPER(IF(Intro!$G$20="English",U19,V19))</f>
        <v/>
      </c>
      <c r="J19" s="510" t="str">
        <f>UPPER(IF(Intro!$G$20="English",V19,W19))</f>
        <v/>
      </c>
      <c r="K19" s="510" t="str">
        <f>UPPER(IF(Intro!$G$20="English",W19,X19))</f>
        <v/>
      </c>
      <c r="L19" s="511" t="str">
        <f>UPPER(IF(Intro!$G$20="English",X19,Y19))</f>
        <v/>
      </c>
      <c r="M19" s="6"/>
      <c r="N19" s="5"/>
      <c r="O19" s="109" t="s">
        <v>312</v>
      </c>
      <c r="P19" s="109" t="s">
        <v>313</v>
      </c>
    </row>
    <row r="20" spans="1:16" x14ac:dyDescent="0.3">
      <c r="B20" s="16"/>
      <c r="C20" s="35"/>
      <c r="D20" s="35"/>
      <c r="E20" s="36"/>
      <c r="F20" s="36"/>
      <c r="G20" s="36"/>
      <c r="H20" s="36"/>
      <c r="I20" s="36"/>
      <c r="J20" s="36"/>
      <c r="K20" s="36"/>
      <c r="L20" s="17"/>
      <c r="M20" s="10"/>
    </row>
    <row r="21" spans="1:16" s="38" customFormat="1" x14ac:dyDescent="0.3">
      <c r="A21" s="49"/>
      <c r="B21" s="622" t="str">
        <f>IF(Intro!$G$20="English",HYPERLINK(Variables!B17),HYPERLINK(Variables!C17))</f>
        <v>https://www.cbsa-asfc.gc.ca/sima-lmsi/i-e/fgm2026/fgm2026-in-fra.html#3-2</v>
      </c>
      <c r="C21" s="623"/>
      <c r="D21" s="623"/>
      <c r="E21" s="623"/>
      <c r="F21" s="623"/>
      <c r="G21" s="623"/>
      <c r="H21" s="623"/>
      <c r="I21" s="623"/>
      <c r="J21" s="623"/>
      <c r="K21" s="623"/>
      <c r="L21" s="624"/>
      <c r="O21" s="10"/>
      <c r="P21" s="40"/>
    </row>
    <row r="22" spans="1:16" s="38" customFormat="1" x14ac:dyDescent="0.3">
      <c r="A22" s="49"/>
      <c r="B22" s="50"/>
      <c r="C22" s="51"/>
      <c r="D22" s="51"/>
      <c r="E22" s="51"/>
      <c r="F22" s="51"/>
      <c r="G22" s="51"/>
      <c r="H22" s="51"/>
      <c r="I22" s="51"/>
      <c r="J22" s="51"/>
      <c r="K22" s="51"/>
      <c r="L22" s="52"/>
      <c r="O22" s="10"/>
      <c r="P22" s="10"/>
    </row>
    <row r="23" spans="1:16" s="6" customFormat="1" x14ac:dyDescent="0.3">
      <c r="A23" s="4"/>
      <c r="B23" s="14"/>
      <c r="C23" s="14"/>
      <c r="D23" s="14"/>
      <c r="E23" s="3"/>
      <c r="F23" s="3"/>
      <c r="G23" s="3"/>
      <c r="H23" s="3"/>
      <c r="I23" s="3"/>
      <c r="J23" s="3"/>
      <c r="K23" s="3"/>
      <c r="L23" s="3"/>
      <c r="O23" s="15"/>
      <c r="P23" s="27"/>
    </row>
    <row r="24" spans="1:16" s="2" customFormat="1" x14ac:dyDescent="0.3">
      <c r="A24" s="4"/>
      <c r="B24" s="509" t="str">
        <f>UPPER(IF(Intro!$G$20="English",O24,P24))</f>
        <v>TARIF DES DOUANES</v>
      </c>
      <c r="C24" s="510"/>
      <c r="D24" s="510" t="str">
        <f>UPPER(IF(Intro!$G$20="English",P24,Q24))</f>
        <v/>
      </c>
      <c r="E24" s="510" t="str">
        <f>UPPER(IF(Intro!$G$20="English",Q24,R24))</f>
        <v/>
      </c>
      <c r="F24" s="510" t="str">
        <f>UPPER(IF(Intro!$G$20="English",R24,S24))</f>
        <v/>
      </c>
      <c r="G24" s="510" t="str">
        <f>UPPER(IF(Intro!$G$20="English",S24,T24))</f>
        <v/>
      </c>
      <c r="H24" s="510" t="str">
        <f>UPPER(IF(Intro!$G$20="English",T24,U24))</f>
        <v/>
      </c>
      <c r="I24" s="510" t="str">
        <f>UPPER(IF(Intro!$G$20="English",U24,V24))</f>
        <v/>
      </c>
      <c r="J24" s="510" t="str">
        <f>UPPER(IF(Intro!$G$20="English",V24,W24))</f>
        <v/>
      </c>
      <c r="K24" s="510" t="str">
        <f>UPPER(IF(Intro!$G$20="English",W24,X24))</f>
        <v/>
      </c>
      <c r="L24" s="511" t="str">
        <f>UPPER(IF(Intro!$G$20="English",X24,Y24))</f>
        <v/>
      </c>
      <c r="M24" s="6"/>
      <c r="N24" s="5"/>
      <c r="O24" s="19" t="s">
        <v>67</v>
      </c>
      <c r="P24" s="9" t="s">
        <v>68</v>
      </c>
    </row>
    <row r="25" spans="1:16" x14ac:dyDescent="0.3">
      <c r="B25" s="16"/>
      <c r="C25" s="35"/>
      <c r="D25" s="35"/>
      <c r="E25" s="36"/>
      <c r="F25" s="36"/>
      <c r="G25" s="36"/>
      <c r="H25" s="36"/>
      <c r="I25" s="36"/>
      <c r="J25" s="36"/>
      <c r="K25" s="36"/>
      <c r="L25" s="17"/>
      <c r="M25" s="10"/>
    </row>
    <row r="26" spans="1:16" s="38" customFormat="1" x14ac:dyDescent="0.3">
      <c r="A26" s="49"/>
      <c r="B26" s="500" t="str">
        <f>IF(Intro!$G$20="English",O26,P26)</f>
        <v>Les marchandises sont généralement classées dans le Tarif des douanes sous les numéros suivants du Système harmonisé de désignation et de codification des marchandises (SH) :</v>
      </c>
      <c r="C26" s="501"/>
      <c r="D26" s="501"/>
      <c r="E26" s="501"/>
      <c r="F26" s="501"/>
      <c r="G26" s="501"/>
      <c r="H26" s="501"/>
      <c r="I26" s="501"/>
      <c r="J26" s="501"/>
      <c r="K26" s="501"/>
      <c r="L26" s="502"/>
      <c r="O26" s="10" t="s">
        <v>349</v>
      </c>
      <c r="P26" s="10" t="s">
        <v>350</v>
      </c>
    </row>
    <row r="27" spans="1:16" x14ac:dyDescent="0.3">
      <c r="B27" s="113"/>
      <c r="C27" s="104"/>
      <c r="D27" s="106"/>
      <c r="E27" s="106"/>
      <c r="F27" s="106"/>
      <c r="G27" s="106"/>
      <c r="H27" s="106"/>
      <c r="I27" s="106"/>
      <c r="J27" s="106"/>
      <c r="K27" s="106"/>
      <c r="L27" s="105"/>
      <c r="M27" s="10"/>
    </row>
    <row r="28" spans="1:16" s="38" customFormat="1" x14ac:dyDescent="0.3">
      <c r="A28" s="49"/>
      <c r="B28" s="500"/>
      <c r="C28" s="501"/>
      <c r="D28" s="613" t="str">
        <f>Variables!B20</f>
        <v>7326.11.00.00</v>
      </c>
      <c r="E28" s="614"/>
      <c r="F28" s="614"/>
      <c r="G28" s="614"/>
      <c r="H28" s="614"/>
      <c r="I28" s="614"/>
      <c r="J28" s="615"/>
      <c r="K28" s="66"/>
      <c r="L28" s="67"/>
      <c r="O28" s="10" t="str">
        <f>"Prior to "&amp;Variables!B19&amp;":"</f>
        <v>Prior to Date of change:</v>
      </c>
      <c r="P28" s="10" t="str">
        <f>"Avant le "&amp;Variables!C19&amp;" :"</f>
        <v>Avant le Date of change :</v>
      </c>
    </row>
    <row r="29" spans="1:16" s="38" customFormat="1" x14ac:dyDescent="0.3">
      <c r="A29" s="49"/>
      <c r="B29" s="500"/>
      <c r="C29" s="501"/>
      <c r="D29" s="616"/>
      <c r="E29" s="617"/>
      <c r="F29" s="617"/>
      <c r="G29" s="617"/>
      <c r="H29" s="617"/>
      <c r="I29" s="617"/>
      <c r="J29" s="618"/>
      <c r="K29" s="119"/>
      <c r="L29" s="120"/>
      <c r="O29" s="10"/>
      <c r="P29" s="10"/>
    </row>
    <row r="30" spans="1:16" s="38" customFormat="1" x14ac:dyDescent="0.3">
      <c r="A30" s="49"/>
      <c r="B30" s="500"/>
      <c r="C30" s="501"/>
      <c r="D30" s="619"/>
      <c r="E30" s="620"/>
      <c r="F30" s="620"/>
      <c r="G30" s="620"/>
      <c r="H30" s="620"/>
      <c r="I30" s="620"/>
      <c r="J30" s="621"/>
      <c r="K30" s="119"/>
      <c r="L30" s="120"/>
      <c r="O30" s="10"/>
      <c r="P30" s="10"/>
    </row>
    <row r="31" spans="1:16" hidden="1" x14ac:dyDescent="0.3">
      <c r="B31" s="114"/>
      <c r="C31" s="118"/>
      <c r="D31" s="106"/>
      <c r="E31" s="106"/>
      <c r="F31" s="106"/>
      <c r="G31" s="106"/>
      <c r="H31" s="106"/>
      <c r="I31" s="106"/>
      <c r="J31" s="106"/>
      <c r="K31" s="106"/>
      <c r="L31" s="105"/>
      <c r="M31" s="10"/>
    </row>
    <row r="32" spans="1:16" s="38" customFormat="1" hidden="1" x14ac:dyDescent="0.3">
      <c r="A32" s="49"/>
      <c r="B32" s="500" t="str">
        <f>IF(Intro!$G$20="English",O32,P32)</f>
        <v>À partir du Date of change :</v>
      </c>
      <c r="C32" s="501"/>
      <c r="D32" s="613" t="str">
        <f>Variables!B21</f>
        <v>7326.11.00.00</v>
      </c>
      <c r="E32" s="614"/>
      <c r="F32" s="614"/>
      <c r="G32" s="614"/>
      <c r="H32" s="614"/>
      <c r="I32" s="614"/>
      <c r="J32" s="615"/>
      <c r="K32" s="68"/>
      <c r="L32" s="67"/>
      <c r="O32" s="10" t="str">
        <f>"Beginning "&amp;Variables!B19&amp;":"</f>
        <v>Beginning Date of change:</v>
      </c>
      <c r="P32" s="10" t="str">
        <f>"À partir du "&amp;Variables!C19&amp;" :"</f>
        <v>À partir du Date of change :</v>
      </c>
    </row>
    <row r="33" spans="1:18" s="38" customFormat="1" hidden="1" x14ac:dyDescent="0.3">
      <c r="A33" s="49"/>
      <c r="B33" s="500"/>
      <c r="C33" s="501"/>
      <c r="D33" s="616"/>
      <c r="E33" s="617"/>
      <c r="F33" s="617"/>
      <c r="G33" s="617"/>
      <c r="H33" s="617"/>
      <c r="I33" s="617"/>
      <c r="J33" s="618"/>
      <c r="K33" s="121"/>
      <c r="L33" s="120"/>
      <c r="O33" s="10"/>
      <c r="P33" s="10"/>
    </row>
    <row r="34" spans="1:18" s="38" customFormat="1" hidden="1" x14ac:dyDescent="0.3">
      <c r="A34" s="49"/>
      <c r="B34" s="500"/>
      <c r="C34" s="501"/>
      <c r="D34" s="619"/>
      <c r="E34" s="620"/>
      <c r="F34" s="620"/>
      <c r="G34" s="620"/>
      <c r="H34" s="620"/>
      <c r="I34" s="620"/>
      <c r="J34" s="621"/>
      <c r="K34" s="121"/>
      <c r="L34" s="120"/>
      <c r="O34" s="10"/>
      <c r="P34" s="10"/>
    </row>
    <row r="35" spans="1:18" s="272" customFormat="1" x14ac:dyDescent="0.3">
      <c r="A35" s="95"/>
      <c r="B35" s="253"/>
      <c r="C35" s="254"/>
      <c r="D35" s="269"/>
      <c r="E35" s="269"/>
      <c r="F35" s="269"/>
      <c r="G35" s="269"/>
      <c r="H35" s="269"/>
      <c r="I35" s="269"/>
      <c r="J35" s="269"/>
      <c r="K35" s="270"/>
      <c r="L35" s="271"/>
      <c r="O35" s="158"/>
      <c r="P35" s="158"/>
    </row>
    <row r="36" spans="1:18" s="272" customFormat="1" x14ac:dyDescent="0.3">
      <c r="A36" s="95"/>
      <c r="B36" s="500" t="str">
        <f>IF(Intro!$G$20="English",O36,P36)</f>
        <v>Ces numéros de classement tarifaire peuvent inclure des produits autres que les marchandises, et les marchandises peuvent également relever d'autres numéros de classement tarifaire.</v>
      </c>
      <c r="C36" s="501"/>
      <c r="D36" s="501"/>
      <c r="E36" s="501"/>
      <c r="F36" s="501"/>
      <c r="G36" s="501"/>
      <c r="H36" s="501"/>
      <c r="I36" s="501"/>
      <c r="J36" s="501"/>
      <c r="K36" s="501"/>
      <c r="L36" s="502"/>
      <c r="O36" s="10" t="s">
        <v>540</v>
      </c>
      <c r="P36" s="10" t="s">
        <v>541</v>
      </c>
    </row>
    <row r="37" spans="1:18" s="38" customFormat="1" x14ac:dyDescent="0.3">
      <c r="A37" s="49"/>
      <c r="B37" s="50"/>
      <c r="C37" s="51"/>
      <c r="D37" s="51"/>
      <c r="E37" s="51"/>
      <c r="F37" s="51"/>
      <c r="G37" s="51"/>
      <c r="H37" s="51"/>
      <c r="I37" s="51"/>
      <c r="J37" s="51"/>
      <c r="K37" s="51"/>
      <c r="L37" s="52"/>
      <c r="O37" s="10"/>
      <c r="P37" s="10"/>
    </row>
    <row r="38" spans="1:18" s="6" customFormat="1" x14ac:dyDescent="0.3">
      <c r="A38" s="4"/>
      <c r="B38" s="14"/>
      <c r="C38" s="14"/>
      <c r="D38" s="14"/>
      <c r="E38" s="3"/>
      <c r="F38" s="3"/>
      <c r="G38" s="3"/>
      <c r="H38" s="3"/>
      <c r="I38" s="3"/>
      <c r="J38" s="3"/>
      <c r="K38" s="3"/>
      <c r="L38" s="3"/>
      <c r="O38" s="15"/>
      <c r="P38" s="27"/>
    </row>
    <row r="39" spans="1:18" s="2" customFormat="1" x14ac:dyDescent="0.3">
      <c r="A39" s="4"/>
      <c r="B39" s="591" t="str">
        <f>UPPER(IF(Intro!$G$20="English",O39,P39))</f>
        <v>GLOSSAIRE</v>
      </c>
      <c r="C39" s="591"/>
      <c r="D39" s="591" t="s">
        <v>196</v>
      </c>
      <c r="E39" s="591" t="s">
        <v>197</v>
      </c>
      <c r="F39" s="591" t="s">
        <v>197</v>
      </c>
      <c r="G39" s="591" t="s">
        <v>197</v>
      </c>
      <c r="H39" s="591" t="s">
        <v>197</v>
      </c>
      <c r="I39" s="591" t="s">
        <v>197</v>
      </c>
      <c r="J39" s="591" t="s">
        <v>197</v>
      </c>
      <c r="K39" s="591" t="s">
        <v>197</v>
      </c>
      <c r="L39" s="591" t="s">
        <v>197</v>
      </c>
      <c r="M39" s="6"/>
      <c r="N39" s="5"/>
      <c r="O39" s="19" t="s">
        <v>314</v>
      </c>
      <c r="P39" s="19" t="s">
        <v>196</v>
      </c>
    </row>
    <row r="40" spans="1:18" s="2" customFormat="1" x14ac:dyDescent="0.3">
      <c r="A40" s="4"/>
      <c r="B40" s="609" t="str">
        <f>IF(Intro!$G$20="English",O40,P40)</f>
        <v>Coûts de livraison</v>
      </c>
      <c r="C40" s="610"/>
      <c r="D40" s="611" t="str">
        <f>IF(Intro!$G$20="English",O41,P41)</f>
        <v>Le fret, la manutention et l’assurance engagés par votre entreprise à partir du point d’expédition directe au Canada incluent tous les coûts de livraison intérieurs, y compris tous les coûts engagés pour l’utilisation des parcs de stockage ou des dépôts, et les coûts de manutention ou de livraison de ces emplacements à l’utilisateur final ou une estimation de ces coûts de livraison engagés par vos clients.</v>
      </c>
      <c r="E40" s="611"/>
      <c r="F40" s="611"/>
      <c r="G40" s="611"/>
      <c r="H40" s="611"/>
      <c r="I40" s="611"/>
      <c r="J40" s="611"/>
      <c r="K40" s="611"/>
      <c r="L40" s="612"/>
      <c r="M40" s="6"/>
      <c r="N40" s="5"/>
      <c r="O40" s="10" t="s">
        <v>484</v>
      </c>
      <c r="P40" s="10" t="s">
        <v>485</v>
      </c>
    </row>
    <row r="41" spans="1:18" s="2" customFormat="1" x14ac:dyDescent="0.3">
      <c r="A41" s="4"/>
      <c r="B41" s="596"/>
      <c r="C41" s="597"/>
      <c r="D41" s="592"/>
      <c r="E41" s="592"/>
      <c r="F41" s="592"/>
      <c r="G41" s="592"/>
      <c r="H41" s="592"/>
      <c r="I41" s="592"/>
      <c r="J41" s="592"/>
      <c r="K41" s="592"/>
      <c r="L41" s="593"/>
      <c r="M41" s="6"/>
      <c r="N41" s="5"/>
      <c r="O41" s="10" t="s">
        <v>591</v>
      </c>
      <c r="P41" s="9" t="s">
        <v>592</v>
      </c>
    </row>
    <row r="42" spans="1:18" s="2" customFormat="1" x14ac:dyDescent="0.3">
      <c r="A42" s="4"/>
      <c r="B42" s="596"/>
      <c r="C42" s="597"/>
      <c r="D42" s="592"/>
      <c r="E42" s="592"/>
      <c r="F42" s="592"/>
      <c r="G42" s="592"/>
      <c r="H42" s="592"/>
      <c r="I42" s="592"/>
      <c r="J42" s="592"/>
      <c r="K42" s="592"/>
      <c r="L42" s="593"/>
      <c r="M42" s="6"/>
      <c r="N42" s="5"/>
      <c r="O42" s="109"/>
      <c r="P42" s="109"/>
    </row>
    <row r="43" spans="1:18" s="38" customFormat="1" x14ac:dyDescent="0.3">
      <c r="A43" s="49"/>
      <c r="B43" s="607" t="str">
        <f>IF(Intro!$G$20="English",O43,P43)</f>
        <v>Valeur d’achat nette rendue (coût de revient)</v>
      </c>
      <c r="C43" s="608"/>
      <c r="D43" s="600" t="str">
        <f>IF(Intro!$G$20="English",O44,P44)</f>
        <v xml:space="preserve">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 </v>
      </c>
      <c r="E43" s="600"/>
      <c r="F43" s="600"/>
      <c r="G43" s="600"/>
      <c r="H43" s="600"/>
      <c r="I43" s="600"/>
      <c r="J43" s="600"/>
      <c r="K43" s="600"/>
      <c r="L43" s="601"/>
      <c r="O43" s="10" t="s">
        <v>184</v>
      </c>
      <c r="P43" s="10" t="s">
        <v>424</v>
      </c>
    </row>
    <row r="44" spans="1:18" s="38" customFormat="1" x14ac:dyDescent="0.3">
      <c r="A44" s="49"/>
      <c r="B44" s="596"/>
      <c r="C44" s="597"/>
      <c r="D44" s="592"/>
      <c r="E44" s="592"/>
      <c r="F44" s="592"/>
      <c r="G44" s="592"/>
      <c r="H44" s="592"/>
      <c r="I44" s="592"/>
      <c r="J44" s="592"/>
      <c r="K44" s="592"/>
      <c r="L44" s="593"/>
      <c r="O44" s="15" t="s">
        <v>270</v>
      </c>
      <c r="P44" s="15" t="s">
        <v>271</v>
      </c>
      <c r="Q44" s="15"/>
      <c r="R44" s="15"/>
    </row>
    <row r="45" spans="1:18" s="38" customFormat="1" x14ac:dyDescent="0.3">
      <c r="A45" s="49"/>
      <c r="B45" s="596"/>
      <c r="C45" s="597"/>
      <c r="D45" s="592"/>
      <c r="E45" s="592"/>
      <c r="F45" s="592"/>
      <c r="G45" s="592"/>
      <c r="H45" s="592"/>
      <c r="I45" s="592"/>
      <c r="J45" s="592"/>
      <c r="K45" s="592"/>
      <c r="L45" s="593"/>
      <c r="O45" s="15"/>
      <c r="P45" s="15"/>
      <c r="Q45" s="15"/>
      <c r="R45" s="15"/>
    </row>
    <row r="46" spans="1:18" s="38" customFormat="1" x14ac:dyDescent="0.3">
      <c r="A46" s="49"/>
      <c r="B46" s="596"/>
      <c r="C46" s="597"/>
      <c r="D46" s="592"/>
      <c r="E46" s="592"/>
      <c r="F46" s="592"/>
      <c r="G46" s="592"/>
      <c r="H46" s="592"/>
      <c r="I46" s="592"/>
      <c r="J46" s="592"/>
      <c r="K46" s="592"/>
      <c r="L46" s="593"/>
      <c r="O46" s="10"/>
      <c r="P46" s="10"/>
      <c r="Q46" s="15"/>
      <c r="R46" s="15"/>
    </row>
    <row r="47" spans="1:18" s="38" customFormat="1" x14ac:dyDescent="0.3">
      <c r="A47" s="49"/>
      <c r="B47" s="596" t="str">
        <f>IF(Intro!$G$20="English",O47,P47)</f>
        <v>Valeur de vente nette rendue</v>
      </c>
      <c r="C47" s="597"/>
      <c r="D47" s="592" t="str">
        <f>IF(Intro!$G$20="English",O48,P48)</f>
        <v>La valeur de vos ventes après déduction des escomptes au comptant, des remises sur quantité et des escomptes reportés, des rabais, des taxes, des ristournes et des primes, qu’ils soient indiqués ou non sur la facture. Incluez le coût de livraison.</v>
      </c>
      <c r="E47" s="592"/>
      <c r="F47" s="592"/>
      <c r="G47" s="592"/>
      <c r="H47" s="592"/>
      <c r="I47" s="592"/>
      <c r="J47" s="592"/>
      <c r="K47" s="592"/>
      <c r="L47" s="593"/>
      <c r="O47" s="10" t="s">
        <v>182</v>
      </c>
      <c r="P47" s="10" t="s">
        <v>183</v>
      </c>
    </row>
    <row r="48" spans="1:18" x14ac:dyDescent="0.3">
      <c r="B48" s="596"/>
      <c r="C48" s="597"/>
      <c r="D48" s="592"/>
      <c r="E48" s="592"/>
      <c r="F48" s="592"/>
      <c r="G48" s="592"/>
      <c r="H48" s="592"/>
      <c r="I48" s="592"/>
      <c r="J48" s="592"/>
      <c r="K48" s="592"/>
      <c r="L48" s="593"/>
      <c r="O48" s="10" t="s">
        <v>486</v>
      </c>
      <c r="P48" s="9" t="s">
        <v>315</v>
      </c>
    </row>
    <row r="49" spans="1:18" x14ac:dyDescent="0.3">
      <c r="B49" s="598"/>
      <c r="C49" s="599"/>
      <c r="D49" s="594"/>
      <c r="E49" s="594"/>
      <c r="F49" s="594"/>
      <c r="G49" s="594"/>
      <c r="H49" s="594"/>
      <c r="I49" s="594"/>
      <c r="J49" s="594"/>
      <c r="K49" s="594"/>
      <c r="L49" s="595"/>
    </row>
    <row r="50" spans="1:18" s="38" customFormat="1" x14ac:dyDescent="0.3">
      <c r="A50" s="49"/>
      <c r="B50" s="596" t="str">
        <f>IF(Intro!$G$20="English",O50,P50)</f>
        <v>Entreprises affiliées</v>
      </c>
      <c r="C50" s="597"/>
      <c r="D50" s="541" t="str">
        <f>IF(Intro!$G$20="English",O51,P51)</f>
        <v>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v>
      </c>
      <c r="E50" s="541"/>
      <c r="F50" s="541"/>
      <c r="G50" s="541"/>
      <c r="H50" s="541"/>
      <c r="I50" s="541"/>
      <c r="J50" s="541"/>
      <c r="K50" s="541"/>
      <c r="L50" s="602"/>
      <c r="O50" s="10" t="s">
        <v>282</v>
      </c>
      <c r="P50" s="10" t="s">
        <v>283</v>
      </c>
    </row>
    <row r="51" spans="1:18" s="38" customFormat="1" x14ac:dyDescent="0.3">
      <c r="A51" s="49"/>
      <c r="B51" s="596"/>
      <c r="C51" s="597"/>
      <c r="D51" s="541"/>
      <c r="E51" s="541"/>
      <c r="F51" s="541"/>
      <c r="G51" s="541"/>
      <c r="H51" s="541"/>
      <c r="I51" s="541"/>
      <c r="J51" s="541"/>
      <c r="K51" s="541"/>
      <c r="L51" s="602"/>
      <c r="O51" s="10" t="s">
        <v>274</v>
      </c>
      <c r="P51" s="10" t="s">
        <v>275</v>
      </c>
      <c r="Q51" s="10"/>
      <c r="R51" s="10"/>
    </row>
    <row r="52" spans="1:18" s="38" customFormat="1" x14ac:dyDescent="0.3">
      <c r="A52" s="49"/>
      <c r="B52" s="596"/>
      <c r="C52" s="597"/>
      <c r="D52" s="541"/>
      <c r="E52" s="541"/>
      <c r="F52" s="541"/>
      <c r="G52" s="541"/>
      <c r="H52" s="541"/>
      <c r="I52" s="541"/>
      <c r="J52" s="541"/>
      <c r="K52" s="541"/>
      <c r="L52" s="602"/>
      <c r="O52" s="10"/>
      <c r="P52" s="10"/>
      <c r="Q52" s="10"/>
      <c r="R52" s="10"/>
    </row>
    <row r="53" spans="1:18" s="38" customFormat="1" x14ac:dyDescent="0.3">
      <c r="A53" s="49"/>
      <c r="B53" s="605"/>
      <c r="C53" s="606"/>
      <c r="D53" s="603"/>
      <c r="E53" s="603"/>
      <c r="F53" s="603"/>
      <c r="G53" s="603"/>
      <c r="H53" s="603"/>
      <c r="I53" s="603"/>
      <c r="J53" s="603"/>
      <c r="K53" s="603"/>
      <c r="L53" s="604"/>
      <c r="O53" s="10"/>
      <c r="P53" s="10"/>
      <c r="Q53" s="10"/>
      <c r="R53" s="10"/>
    </row>
  </sheetData>
  <sheetProtection algorithmName="SHA-512" hashValue="w+AdHfZYtF+mkFCNWuBfXHpTbuzkUdh+5OwpGNtRrcFEfGtjSK90Q1v2jfeyILsuHnNMocjh0hopLkS7g+DATA==" saltValue="Yopc7Ov8tNuDkN7537O/XQ==" spinCount="100000" sheet="1" objects="1" scenarios="1" selectLockedCells="1"/>
  <mergeCells count="25">
    <mergeCell ref="D32:J34"/>
    <mergeCell ref="B32:C34"/>
    <mergeCell ref="B5:L5"/>
    <mergeCell ref="B4:L4"/>
    <mergeCell ref="B6:L6"/>
    <mergeCell ref="B8:L8"/>
    <mergeCell ref="B10:L10"/>
    <mergeCell ref="B28:C30"/>
    <mergeCell ref="B19:L19"/>
    <mergeCell ref="B21:L21"/>
    <mergeCell ref="B24:L24"/>
    <mergeCell ref="B12:L13"/>
    <mergeCell ref="B15:L16"/>
    <mergeCell ref="B26:L26"/>
    <mergeCell ref="D28:J30"/>
    <mergeCell ref="D50:L53"/>
    <mergeCell ref="B50:C53"/>
    <mergeCell ref="B43:C46"/>
    <mergeCell ref="B40:C42"/>
    <mergeCell ref="D40:L42"/>
    <mergeCell ref="B36:L36"/>
    <mergeCell ref="B39:L39"/>
    <mergeCell ref="D47:L49"/>
    <mergeCell ref="B47:C49"/>
    <mergeCell ref="D43:L46"/>
  </mergeCells>
  <printOptions horizontalCentered="1"/>
  <pageMargins left="0.25" right="0.25" top="0.75" bottom="0.75" header="0.3" footer="0.3"/>
  <pageSetup scale="63" fitToHeight="0" orientation="portrait" r:id="rId1"/>
  <headerFooter>
    <oddFooter>&amp;L&amp;A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7042-8826-4465-B516-7E367375E1BF}">
  <sheetPr codeName="Sheet4">
    <tabColor rgb="FF00B0F0"/>
    <pageSetUpPr fitToPage="1"/>
  </sheetPr>
  <dimension ref="A1:U393"/>
  <sheetViews>
    <sheetView showGridLines="0" zoomScaleNormal="100" workbookViewId="0">
      <selection activeCell="G20" sqref="G20:G21"/>
    </sheetView>
  </sheetViews>
  <sheetFormatPr defaultColWidth="9.44140625" defaultRowHeight="14.4" x14ac:dyDescent="0.3"/>
  <cols>
    <col min="1" max="1" width="1.5546875" style="8" customWidth="1"/>
    <col min="2" max="12" width="14.5546875" style="1" customWidth="1"/>
    <col min="13" max="13" width="6.44140625" style="9" customWidth="1"/>
    <col min="14" max="14" width="9.44140625" style="10" customWidth="1"/>
    <col min="15" max="15" width="36.44140625" style="10" hidden="1" customWidth="1"/>
    <col min="16" max="16" width="34.44140625" style="10" hidden="1" customWidth="1"/>
    <col min="17" max="17" width="8.44140625" style="10" hidden="1" customWidth="1"/>
    <col min="18" max="19" width="8.44140625" style="10" customWidth="1"/>
    <col min="20" max="16384" width="9.44140625" style="10"/>
  </cols>
  <sheetData>
    <row r="1" spans="1:21" x14ac:dyDescent="0.3">
      <c r="O1" s="10" t="s">
        <v>481</v>
      </c>
      <c r="P1" s="10" t="s">
        <v>481</v>
      </c>
    </row>
    <row r="2" spans="1:21" x14ac:dyDescent="0.3">
      <c r="B2" s="12" t="s">
        <v>66</v>
      </c>
      <c r="C2" s="12"/>
      <c r="O2" s="197" t="s">
        <v>93</v>
      </c>
      <c r="P2" s="197" t="s">
        <v>109</v>
      </c>
    </row>
    <row r="3" spans="1:21" x14ac:dyDescent="0.3">
      <c r="B3" s="13"/>
      <c r="C3" s="13"/>
      <c r="O3" s="2"/>
      <c r="P3" s="2"/>
    </row>
    <row r="4" spans="1:21" s="2" customFormat="1" x14ac:dyDescent="0.3">
      <c r="A4" s="4"/>
      <c r="B4" s="588" t="str">
        <f>Info!B4</f>
        <v>QUESTIONNAIRE À L'INTENTION DES IMPORTATEURS</v>
      </c>
      <c r="C4" s="589"/>
      <c r="D4" s="589"/>
      <c r="E4" s="589"/>
      <c r="F4" s="589"/>
      <c r="G4" s="589"/>
      <c r="H4" s="589"/>
      <c r="I4" s="589"/>
      <c r="J4" s="589"/>
      <c r="K4" s="589"/>
      <c r="L4" s="590"/>
      <c r="M4" s="5"/>
      <c r="N4" s="5"/>
      <c r="O4" s="19"/>
      <c r="P4" s="19"/>
    </row>
    <row r="5" spans="1:21" s="2" customFormat="1" x14ac:dyDescent="0.3">
      <c r="A5" s="4"/>
      <c r="B5" s="630" t="str">
        <f>Info!B5</f>
        <v>NQ-2026-002</v>
      </c>
      <c r="C5" s="631"/>
      <c r="D5" s="631"/>
      <c r="E5" s="631"/>
      <c r="F5" s="631"/>
      <c r="G5" s="631"/>
      <c r="H5" s="631"/>
      <c r="I5" s="631"/>
      <c r="J5" s="631"/>
      <c r="K5" s="631"/>
      <c r="L5" s="632"/>
      <c r="M5" s="5"/>
      <c r="N5" s="5"/>
      <c r="O5" s="19"/>
      <c r="P5" s="19"/>
    </row>
    <row r="6" spans="1:21" s="6" customFormat="1" x14ac:dyDescent="0.3">
      <c r="A6" s="4"/>
      <c r="B6" s="630" t="str">
        <f>Info!B6</f>
        <v>CORPS DE BROYAGE FORGÉS</v>
      </c>
      <c r="C6" s="631"/>
      <c r="D6" s="631"/>
      <c r="E6" s="631"/>
      <c r="F6" s="631"/>
      <c r="G6" s="631"/>
      <c r="H6" s="631"/>
      <c r="I6" s="631"/>
      <c r="J6" s="631"/>
      <c r="K6" s="631"/>
      <c r="L6" s="632"/>
      <c r="M6" s="19"/>
      <c r="N6" s="19"/>
      <c r="O6" s="15"/>
      <c r="P6" s="15"/>
    </row>
    <row r="7" spans="1:21" s="6" customFormat="1" x14ac:dyDescent="0.3">
      <c r="A7" s="4"/>
      <c r="B7" s="161"/>
      <c r="C7" s="162"/>
      <c r="D7" s="162"/>
      <c r="E7" s="162"/>
      <c r="F7" s="162"/>
      <c r="G7" s="162"/>
      <c r="H7" s="162"/>
      <c r="I7" s="162"/>
      <c r="J7" s="162"/>
      <c r="K7" s="162"/>
      <c r="L7" s="163"/>
      <c r="M7" s="19"/>
      <c r="N7" s="19"/>
      <c r="O7" s="20"/>
    </row>
    <row r="8" spans="1:21" s="6" customFormat="1" x14ac:dyDescent="0.3">
      <c r="A8" s="4"/>
      <c r="B8" s="633" t="str">
        <f>IF(Intro!$G$20="English",O8,P8)</f>
        <v>Les marchandises dans les questions suivantes font référence aux marchandises comme définies dans la description du produit de l'onglet Intro.</v>
      </c>
      <c r="C8" s="634"/>
      <c r="D8" s="634"/>
      <c r="E8" s="634"/>
      <c r="F8" s="634"/>
      <c r="G8" s="634"/>
      <c r="H8" s="634"/>
      <c r="I8" s="634"/>
      <c r="J8" s="634"/>
      <c r="K8" s="634"/>
      <c r="L8" s="635"/>
      <c r="M8" s="19"/>
      <c r="N8" s="19"/>
      <c r="O8" s="15" t="str">
        <f>"The following questions refer to the goods as defined in the product description on the Intro tab."</f>
        <v>The following questions refer to the goods as defined in the product description on the Intro tab.</v>
      </c>
      <c r="P8" s="15" t="str">
        <f>"Les marchandises dans les questions suivantes font référence aux marchandises comme définies dans la description du produit de l'onglet Intro."</f>
        <v>Les marchandises dans les questions suivantes font référence aux marchandises comme définies dans la description du produit de l'onglet Intro.</v>
      </c>
    </row>
    <row r="9" spans="1:21" s="6" customFormat="1" x14ac:dyDescent="0.3">
      <c r="A9" s="4"/>
      <c r="B9" s="633" t="str">
        <f>IF(Intro!$G$20="English",O9,P9)</f>
        <v>Des informations sur le produit et un glossaire de termes sont disponibles dans l'onglet Info.</v>
      </c>
      <c r="C9" s="634"/>
      <c r="D9" s="634"/>
      <c r="E9" s="634"/>
      <c r="F9" s="634"/>
      <c r="G9" s="634"/>
      <c r="H9" s="634"/>
      <c r="I9" s="634"/>
      <c r="J9" s="634"/>
      <c r="K9" s="634"/>
      <c r="L9" s="635"/>
      <c r="M9" s="19"/>
      <c r="N9" s="19"/>
      <c r="O9" s="15" t="s">
        <v>119</v>
      </c>
      <c r="P9" s="6" t="s">
        <v>120</v>
      </c>
    </row>
    <row r="10" spans="1:21" s="6" customFormat="1" x14ac:dyDescent="0.3">
      <c r="A10" s="4"/>
      <c r="B10" s="636" t="str">
        <f>IF(Intro!$G$20="English",O10,P10)</f>
        <v>Utilisez l'onglet AddPub si vous avez besoin de plus d'espace.</v>
      </c>
      <c r="C10" s="637"/>
      <c r="D10" s="637"/>
      <c r="E10" s="637"/>
      <c r="F10" s="637"/>
      <c r="G10" s="637"/>
      <c r="H10" s="637"/>
      <c r="I10" s="637"/>
      <c r="J10" s="637"/>
      <c r="K10" s="637"/>
      <c r="L10" s="638"/>
      <c r="M10" s="19"/>
      <c r="N10" s="19"/>
      <c r="O10" s="15" t="s">
        <v>121</v>
      </c>
      <c r="P10" s="15" t="s">
        <v>122</v>
      </c>
    </row>
    <row r="11" spans="1:21" s="6" customFormat="1" x14ac:dyDescent="0.3">
      <c r="A11" s="4"/>
      <c r="B11" s="14"/>
      <c r="C11" s="14"/>
      <c r="D11" s="3"/>
      <c r="E11" s="3"/>
      <c r="F11" s="3"/>
      <c r="G11" s="3"/>
      <c r="H11" s="3"/>
      <c r="I11" s="3"/>
      <c r="J11" s="3"/>
      <c r="K11" s="3"/>
      <c r="L11" s="3"/>
      <c r="O11" s="15"/>
      <c r="P11" s="15"/>
    </row>
    <row r="12" spans="1:21" x14ac:dyDescent="0.3">
      <c r="B12" s="506" t="str">
        <f>IF(Intro!$G$20="English",O12,P12)</f>
        <v>INFORMATIONS GÉNÉRALES SUR L'ENTREPRISE</v>
      </c>
      <c r="C12" s="507"/>
      <c r="D12" s="507"/>
      <c r="E12" s="507"/>
      <c r="F12" s="507"/>
      <c r="G12" s="507"/>
      <c r="H12" s="507"/>
      <c r="I12" s="507"/>
      <c r="J12" s="507"/>
      <c r="K12" s="507"/>
      <c r="L12" s="508"/>
      <c r="M12" s="38"/>
      <c r="O12" s="109" t="s">
        <v>316</v>
      </c>
      <c r="P12" s="109" t="s">
        <v>317</v>
      </c>
    </row>
    <row r="13" spans="1:21" x14ac:dyDescent="0.3">
      <c r="B13" s="647" t="s">
        <v>12</v>
      </c>
      <c r="C13" s="648"/>
      <c r="D13" s="648"/>
      <c r="E13" s="648"/>
      <c r="F13" s="648"/>
      <c r="G13" s="648"/>
      <c r="H13" s="648"/>
      <c r="I13" s="648"/>
      <c r="J13" s="648"/>
      <c r="K13" s="648"/>
      <c r="L13" s="649"/>
      <c r="M13" s="10"/>
    </row>
    <row r="14" spans="1:21" s="38" customFormat="1" x14ac:dyDescent="0.3">
      <c r="A14" s="49"/>
      <c r="B14" s="53"/>
      <c r="C14" s="151"/>
      <c r="D14" s="151"/>
      <c r="E14" s="151"/>
      <c r="F14" s="151"/>
      <c r="G14" s="151"/>
      <c r="H14" s="151"/>
      <c r="I14" s="151"/>
      <c r="J14" s="151"/>
      <c r="K14" s="151"/>
      <c r="L14" s="54"/>
      <c r="Q14" s="10"/>
      <c r="R14" s="10"/>
      <c r="S14" s="10"/>
      <c r="T14" s="10"/>
      <c r="U14" s="10"/>
    </row>
    <row r="15" spans="1:21" s="38" customFormat="1" x14ac:dyDescent="0.3">
      <c r="A15" s="49"/>
      <c r="B15" s="645" t="str">
        <f>IF(Intro!$G$20="English",O15,P15)</f>
        <v>Sélectionnez l'activité principale de votre entreprise concernant les marchandises entre le 1er janvier 2023 et le 31 mars 2026 (sélectionnez une seule réponse) :</v>
      </c>
      <c r="C15" s="646"/>
      <c r="D15" s="646"/>
      <c r="E15" s="646"/>
      <c r="F15" s="646"/>
      <c r="G15" s="646"/>
      <c r="H15" s="646"/>
      <c r="I15" s="646"/>
      <c r="J15" s="646"/>
      <c r="K15" s="646"/>
      <c r="L15" s="555"/>
      <c r="O15" s="38" t="str">
        <f>"Select your firm's primary activities with respect to the goods between January 1, "&amp;Variables!B6&amp;" and "&amp;Variables!B7&amp;", "&amp;Variables!B8&amp;" (select only one response):"</f>
        <v>Select your firm's primary activities with respect to the goods between January 1, 2023 and March 31, 2026 (select only one response):</v>
      </c>
      <c r="P15" s="38" t="str">
        <f>"Sélectionnez l'activité principale de votre entreprise concernant les marchandises entre le 1er janvier "&amp;Variables!C6&amp;" et le "&amp;Variables!C7&amp;" "&amp;Variables!C8&amp;" (sélectionnez une seule réponse) :"</f>
        <v>Sélectionnez l'activité principale de votre entreprise concernant les marchandises entre le 1er janvier 2023 et le 31 mars 2026 (sélectionnez une seule réponse) :</v>
      </c>
      <c r="Q15" s="10"/>
      <c r="R15" s="10"/>
      <c r="S15" s="10"/>
      <c r="T15" s="10"/>
      <c r="U15" s="10"/>
    </row>
    <row r="16" spans="1:21" s="38" customFormat="1" ht="14.1" customHeight="1" x14ac:dyDescent="0.3">
      <c r="A16" s="49"/>
      <c r="B16" s="74"/>
      <c r="C16" s="244"/>
      <c r="D16" s="244"/>
      <c r="E16" s="244"/>
      <c r="F16" s="244"/>
      <c r="G16" s="244"/>
      <c r="H16" s="244"/>
      <c r="I16" s="244"/>
      <c r="J16" s="244"/>
      <c r="K16" s="244"/>
      <c r="L16" s="245"/>
      <c r="P16" s="250"/>
      <c r="R16" s="10"/>
      <c r="S16" s="10"/>
      <c r="T16" s="10"/>
      <c r="U16" s="10"/>
    </row>
    <row r="17" spans="1:21" s="38" customFormat="1" x14ac:dyDescent="0.3">
      <c r="A17" s="49"/>
      <c r="B17" s="628" t="str">
        <f>IF(Intro!$G$20="English",O17,P17)</f>
        <v>Votre entreprise a vendu les marchandises, sans modification, à des particuliers (c'est-à-dire un détaillant) ?</v>
      </c>
      <c r="C17" s="629"/>
      <c r="D17" s="629"/>
      <c r="E17" s="629"/>
      <c r="F17" s="629"/>
      <c r="G17" s="629"/>
      <c r="H17" s="629"/>
      <c r="I17" s="629"/>
      <c r="J17" s="629"/>
      <c r="K17" s="251"/>
      <c r="L17" s="245"/>
      <c r="O17" s="250" t="s">
        <v>520</v>
      </c>
      <c r="P17" s="250" t="s">
        <v>523</v>
      </c>
      <c r="R17" s="10"/>
      <c r="S17" s="10"/>
      <c r="T17" s="10"/>
      <c r="U17" s="10"/>
    </row>
    <row r="18" spans="1:21" s="38" customFormat="1" x14ac:dyDescent="0.3">
      <c r="A18" s="49"/>
      <c r="B18" s="628" t="str">
        <f>IF(Intro!$G$20="English",O18,P18)</f>
        <v>Votre entreprise a vendu les marchandises, sans modification, à d'autres entreprises (c'est-à-dire un distributeur des marchandises) ?</v>
      </c>
      <c r="C18" s="629"/>
      <c r="D18" s="629"/>
      <c r="E18" s="629"/>
      <c r="F18" s="629"/>
      <c r="G18" s="629"/>
      <c r="H18" s="629"/>
      <c r="I18" s="629"/>
      <c r="J18" s="629"/>
      <c r="K18" s="251"/>
      <c r="L18" s="245"/>
      <c r="O18" s="250" t="s">
        <v>521</v>
      </c>
      <c r="P18" s="250" t="s">
        <v>524</v>
      </c>
      <c r="R18" s="10"/>
      <c r="S18" s="10"/>
      <c r="T18" s="10"/>
      <c r="U18" s="10"/>
    </row>
    <row r="19" spans="1:21" ht="14.1" customHeight="1" x14ac:dyDescent="0.3">
      <c r="B19" s="664" t="str">
        <f>IF(Intro!$G$20="English",O19,P19)</f>
        <v>Votre entreprise a utilisé les marchandises dans la production d'un produit différent que vous avez ensuite vendu (c'est-à-dire un utilisateur final des marchandises) ?</v>
      </c>
      <c r="C19" s="665"/>
      <c r="D19" s="665"/>
      <c r="E19" s="665"/>
      <c r="F19" s="665"/>
      <c r="G19" s="665"/>
      <c r="H19" s="665"/>
      <c r="I19" s="665"/>
      <c r="J19" s="666"/>
      <c r="K19" s="498"/>
      <c r="L19" s="245"/>
      <c r="M19" s="10"/>
      <c r="O19" s="250" t="s">
        <v>525</v>
      </c>
      <c r="P19" s="250" t="s">
        <v>526</v>
      </c>
    </row>
    <row r="20" spans="1:21" ht="14.1" customHeight="1" x14ac:dyDescent="0.3">
      <c r="B20" s="667"/>
      <c r="C20" s="668"/>
      <c r="D20" s="668"/>
      <c r="E20" s="668"/>
      <c r="F20" s="668"/>
      <c r="G20" s="668"/>
      <c r="H20" s="668"/>
      <c r="I20" s="668"/>
      <c r="J20" s="669"/>
      <c r="K20" s="499"/>
      <c r="L20" s="249"/>
      <c r="M20" s="10"/>
      <c r="O20" s="250"/>
      <c r="P20" s="250"/>
    </row>
    <row r="21" spans="1:21" ht="14.1" customHeight="1" x14ac:dyDescent="0.3">
      <c r="B21" s="628" t="str">
        <f>IF(Intro!$G$20="English",O21,P21)</f>
        <v>Votre entreprise a utilisé les marchandises à ses propres fins et les marchandises n'ont été vendues sous aucune forme (c'est-à-dire un utilisateur final des marchandises) ?</v>
      </c>
      <c r="C21" s="629"/>
      <c r="D21" s="629"/>
      <c r="E21" s="629"/>
      <c r="F21" s="629"/>
      <c r="G21" s="629"/>
      <c r="H21" s="629"/>
      <c r="I21" s="629"/>
      <c r="J21" s="629"/>
      <c r="K21" s="498"/>
      <c r="L21" s="245"/>
      <c r="M21" s="10"/>
      <c r="O21" s="250" t="s">
        <v>522</v>
      </c>
      <c r="P21" s="250" t="s">
        <v>527</v>
      </c>
    </row>
    <row r="22" spans="1:21" ht="14.1" customHeight="1" x14ac:dyDescent="0.3">
      <c r="B22" s="628"/>
      <c r="C22" s="629"/>
      <c r="D22" s="629"/>
      <c r="E22" s="629"/>
      <c r="F22" s="629"/>
      <c r="G22" s="629"/>
      <c r="H22" s="629"/>
      <c r="I22" s="629"/>
      <c r="J22" s="629"/>
      <c r="K22" s="499"/>
      <c r="L22" s="245"/>
      <c r="M22" s="10"/>
      <c r="O22" s="250"/>
      <c r="P22" s="250"/>
    </row>
    <row r="23" spans="1:21" s="38" customFormat="1" x14ac:dyDescent="0.3">
      <c r="A23" s="49"/>
      <c r="B23" s="50"/>
      <c r="C23" s="51"/>
      <c r="D23" s="51"/>
      <c r="E23" s="51"/>
      <c r="F23" s="51"/>
      <c r="G23" s="51"/>
      <c r="H23" s="51"/>
      <c r="I23" s="51"/>
      <c r="J23" s="51"/>
      <c r="K23" s="51"/>
      <c r="L23" s="52"/>
      <c r="N23" s="10"/>
      <c r="O23" s="10"/>
      <c r="P23" s="10"/>
      <c r="T23" s="10"/>
      <c r="U23" s="10"/>
    </row>
    <row r="24" spans="1:21" x14ac:dyDescent="0.3">
      <c r="B24" s="650" t="s">
        <v>15</v>
      </c>
      <c r="C24" s="651"/>
      <c r="D24" s="651"/>
      <c r="E24" s="651"/>
      <c r="F24" s="651"/>
      <c r="G24" s="651"/>
      <c r="H24" s="651"/>
      <c r="I24" s="651"/>
      <c r="J24" s="651"/>
      <c r="K24" s="651"/>
      <c r="L24" s="652"/>
      <c r="M24" s="10"/>
      <c r="P24" s="38"/>
    </row>
    <row r="25" spans="1:21" x14ac:dyDescent="0.3">
      <c r="B25" s="16"/>
      <c r="C25" s="35"/>
      <c r="D25" s="36"/>
      <c r="E25" s="36"/>
      <c r="F25" s="36"/>
      <c r="G25" s="36"/>
      <c r="H25" s="36"/>
      <c r="I25" s="36"/>
      <c r="J25" s="36"/>
      <c r="K25" s="36"/>
      <c r="L25" s="17"/>
      <c r="M25" s="10"/>
    </row>
    <row r="26" spans="1:21" x14ac:dyDescent="0.3">
      <c r="B26" s="503" t="str">
        <f>IF(Intro!$G$20="English",O26,P26)</f>
        <v>Donnez un bref historique de votre entreprise, en insistant plus particulièrement sur les activités entourant les marchandises.</v>
      </c>
      <c r="C26" s="504"/>
      <c r="D26" s="504"/>
      <c r="E26" s="504"/>
      <c r="F26" s="504"/>
      <c r="G26" s="504"/>
      <c r="H26" s="504"/>
      <c r="I26" s="504"/>
      <c r="J26" s="504"/>
      <c r="K26" s="504"/>
      <c r="L26" s="505"/>
      <c r="M26" s="10"/>
      <c r="O26" s="18" t="s">
        <v>74</v>
      </c>
      <c r="P26" s="10" t="s">
        <v>75</v>
      </c>
    </row>
    <row r="27" spans="1:21" s="38" customFormat="1" x14ac:dyDescent="0.3">
      <c r="A27" s="49"/>
      <c r="B27" s="53"/>
      <c r="C27" s="94"/>
      <c r="D27" s="94"/>
      <c r="E27" s="94"/>
      <c r="F27" s="94"/>
      <c r="G27" s="94"/>
      <c r="H27" s="94"/>
      <c r="I27" s="94"/>
      <c r="J27" s="94"/>
      <c r="K27" s="94"/>
      <c r="L27" s="54"/>
      <c r="O27" s="10"/>
      <c r="P27" s="10"/>
      <c r="Q27" s="10"/>
      <c r="R27" s="10"/>
      <c r="S27" s="10"/>
      <c r="T27" s="10"/>
      <c r="U27" s="10"/>
    </row>
    <row r="28" spans="1:21" s="11" customFormat="1" x14ac:dyDescent="0.3">
      <c r="A28" s="8"/>
      <c r="B28" s="639"/>
      <c r="C28" s="640"/>
      <c r="D28" s="640"/>
      <c r="E28" s="640"/>
      <c r="F28" s="640"/>
      <c r="G28" s="640"/>
      <c r="H28" s="640"/>
      <c r="I28" s="640"/>
      <c r="J28" s="640"/>
      <c r="K28" s="640"/>
      <c r="L28" s="641"/>
      <c r="M28" s="38"/>
      <c r="Q28" s="10"/>
    </row>
    <row r="29" spans="1:21" s="11" customFormat="1" x14ac:dyDescent="0.3">
      <c r="A29" s="8"/>
      <c r="B29" s="639"/>
      <c r="C29" s="640"/>
      <c r="D29" s="640"/>
      <c r="E29" s="640"/>
      <c r="F29" s="640"/>
      <c r="G29" s="640"/>
      <c r="H29" s="640"/>
      <c r="I29" s="640"/>
      <c r="J29" s="640"/>
      <c r="K29" s="640"/>
      <c r="L29" s="641"/>
      <c r="M29" s="38"/>
      <c r="Q29" s="10"/>
    </row>
    <row r="30" spans="1:21" s="11" customFormat="1" x14ac:dyDescent="0.3">
      <c r="A30" s="8"/>
      <c r="B30" s="639"/>
      <c r="C30" s="640"/>
      <c r="D30" s="640"/>
      <c r="E30" s="640"/>
      <c r="F30" s="640"/>
      <c r="G30" s="640"/>
      <c r="H30" s="640"/>
      <c r="I30" s="640"/>
      <c r="J30" s="640"/>
      <c r="K30" s="640"/>
      <c r="L30" s="641"/>
      <c r="M30" s="38"/>
      <c r="Q30" s="10"/>
    </row>
    <row r="31" spans="1:21" s="11" customFormat="1" x14ac:dyDescent="0.3">
      <c r="A31" s="8"/>
      <c r="B31" s="639"/>
      <c r="C31" s="640"/>
      <c r="D31" s="640"/>
      <c r="E31" s="640"/>
      <c r="F31" s="640"/>
      <c r="G31" s="640"/>
      <c r="H31" s="640"/>
      <c r="I31" s="640"/>
      <c r="J31" s="640"/>
      <c r="K31" s="640"/>
      <c r="L31" s="641"/>
      <c r="M31" s="38"/>
      <c r="Q31" s="10"/>
    </row>
    <row r="32" spans="1:21" s="11" customFormat="1" x14ac:dyDescent="0.3">
      <c r="A32" s="8"/>
      <c r="B32" s="639"/>
      <c r="C32" s="640"/>
      <c r="D32" s="640"/>
      <c r="E32" s="640"/>
      <c r="F32" s="640"/>
      <c r="G32" s="640"/>
      <c r="H32" s="640"/>
      <c r="I32" s="640"/>
      <c r="J32" s="640"/>
      <c r="K32" s="640"/>
      <c r="L32" s="641"/>
      <c r="M32" s="38"/>
      <c r="Q32" s="10"/>
    </row>
    <row r="33" spans="1:21" s="11" customFormat="1" x14ac:dyDescent="0.3">
      <c r="A33" s="8"/>
      <c r="B33" s="639"/>
      <c r="C33" s="640"/>
      <c r="D33" s="640"/>
      <c r="E33" s="640"/>
      <c r="F33" s="640"/>
      <c r="G33" s="640"/>
      <c r="H33" s="640"/>
      <c r="I33" s="640"/>
      <c r="J33" s="640"/>
      <c r="K33" s="640"/>
      <c r="L33" s="641"/>
      <c r="M33" s="38"/>
      <c r="Q33" s="10"/>
    </row>
    <row r="34" spans="1:21" s="11" customFormat="1" x14ac:dyDescent="0.3">
      <c r="A34" s="8"/>
      <c r="B34" s="639"/>
      <c r="C34" s="640"/>
      <c r="D34" s="640"/>
      <c r="E34" s="640"/>
      <c r="F34" s="640"/>
      <c r="G34" s="640"/>
      <c r="H34" s="640"/>
      <c r="I34" s="640"/>
      <c r="J34" s="640"/>
      <c r="K34" s="640"/>
      <c r="L34" s="641"/>
      <c r="M34" s="38"/>
      <c r="Q34" s="10"/>
    </row>
    <row r="35" spans="1:21" s="11" customFormat="1" x14ac:dyDescent="0.3">
      <c r="A35" s="8"/>
      <c r="B35" s="639"/>
      <c r="C35" s="640"/>
      <c r="D35" s="640"/>
      <c r="E35" s="640"/>
      <c r="F35" s="640"/>
      <c r="G35" s="640"/>
      <c r="H35" s="640"/>
      <c r="I35" s="640"/>
      <c r="J35" s="640"/>
      <c r="K35" s="640"/>
      <c r="L35" s="641"/>
      <c r="M35" s="38"/>
      <c r="Q35" s="10"/>
    </row>
    <row r="36" spans="1:21" s="38" customFormat="1" x14ac:dyDescent="0.3">
      <c r="A36" s="49"/>
      <c r="B36" s="50"/>
      <c r="C36" s="51"/>
      <c r="D36" s="51"/>
      <c r="E36" s="51"/>
      <c r="F36" s="51"/>
      <c r="G36" s="51"/>
      <c r="H36" s="51"/>
      <c r="I36" s="51"/>
      <c r="J36" s="51"/>
      <c r="K36" s="51"/>
      <c r="L36" s="52"/>
      <c r="O36" s="10"/>
      <c r="P36" s="10"/>
      <c r="Q36" s="10"/>
      <c r="R36" s="10"/>
      <c r="S36" s="10"/>
      <c r="T36" s="10"/>
      <c r="U36" s="10"/>
    </row>
    <row r="37" spans="1:21" s="11" customFormat="1" x14ac:dyDescent="0.3">
      <c r="A37" s="8"/>
      <c r="B37" s="650" t="s">
        <v>16</v>
      </c>
      <c r="C37" s="651"/>
      <c r="D37" s="651"/>
      <c r="E37" s="651"/>
      <c r="F37" s="651"/>
      <c r="G37" s="651"/>
      <c r="H37" s="651"/>
      <c r="I37" s="651"/>
      <c r="J37" s="651"/>
      <c r="K37" s="651"/>
      <c r="L37" s="652"/>
      <c r="M37" s="73"/>
    </row>
    <row r="38" spans="1:21" s="38" customFormat="1" x14ac:dyDescent="0.3">
      <c r="A38" s="49"/>
      <c r="B38" s="53"/>
      <c r="C38" s="94"/>
      <c r="D38" s="94"/>
      <c r="E38" s="94"/>
      <c r="F38" s="94"/>
      <c r="G38" s="94"/>
      <c r="H38" s="94"/>
      <c r="I38" s="94"/>
      <c r="J38" s="94"/>
      <c r="K38" s="94"/>
      <c r="L38" s="54"/>
      <c r="O38" s="10"/>
      <c r="P38" s="10"/>
      <c r="Q38" s="10"/>
      <c r="R38" s="10"/>
      <c r="S38" s="10"/>
      <c r="T38" s="10"/>
      <c r="U38" s="10"/>
    </row>
    <row r="39" spans="1:21" s="38" customFormat="1" x14ac:dyDescent="0.3">
      <c r="A39" s="49"/>
      <c r="B39" s="500" t="str">
        <f>IF(Intro!$G$20="English",O39,P39)</f>
        <v>Dressez la liste des dénominations et adresses de toutes les entreprises canadiennes ou étrangères auxquelles votre entreprise est reliée (voir définition dans l'onglet Info) et qui participent à la production, à l’exportation, à l’importation, à la vente, à l’achat de marchandises ou à l’approvisionnement de matières premières pour la production des marchandises. Pour chaque entreprise, veuillez indiquer le type d’affiliation et son rôle dans l'industrie.</v>
      </c>
      <c r="C39" s="501"/>
      <c r="D39" s="501"/>
      <c r="E39" s="501"/>
      <c r="F39" s="501"/>
      <c r="G39" s="501"/>
      <c r="H39" s="501"/>
      <c r="I39" s="501"/>
      <c r="J39" s="501"/>
      <c r="K39" s="501"/>
      <c r="L39" s="502"/>
      <c r="O39" s="10" t="s">
        <v>280</v>
      </c>
      <c r="P39" s="10" t="s">
        <v>281</v>
      </c>
      <c r="Q39" s="10"/>
      <c r="R39" s="10"/>
      <c r="S39" s="10"/>
      <c r="T39" s="10"/>
      <c r="U39" s="10"/>
    </row>
    <row r="40" spans="1:21" s="38" customFormat="1" x14ac:dyDescent="0.3">
      <c r="A40" s="49"/>
      <c r="B40" s="500"/>
      <c r="C40" s="501"/>
      <c r="D40" s="501"/>
      <c r="E40" s="501"/>
      <c r="F40" s="501"/>
      <c r="G40" s="501"/>
      <c r="H40" s="501"/>
      <c r="I40" s="501"/>
      <c r="J40" s="501"/>
      <c r="K40" s="501"/>
      <c r="L40" s="502"/>
      <c r="O40" s="10"/>
      <c r="P40" s="10"/>
      <c r="Q40" s="10"/>
      <c r="R40" s="10"/>
      <c r="S40" s="10"/>
      <c r="T40" s="10"/>
      <c r="U40" s="10"/>
    </row>
    <row r="41" spans="1:21" s="38" customFormat="1" x14ac:dyDescent="0.3">
      <c r="A41" s="49"/>
      <c r="B41" s="500"/>
      <c r="C41" s="501"/>
      <c r="D41" s="501"/>
      <c r="E41" s="501"/>
      <c r="F41" s="501"/>
      <c r="G41" s="501"/>
      <c r="H41" s="501"/>
      <c r="I41" s="501"/>
      <c r="J41" s="501"/>
      <c r="K41" s="501"/>
      <c r="L41" s="502"/>
      <c r="O41" s="10"/>
      <c r="P41" s="10"/>
      <c r="Q41" s="10"/>
      <c r="R41" s="10"/>
      <c r="S41" s="10"/>
      <c r="T41" s="10"/>
      <c r="U41" s="10"/>
    </row>
    <row r="42" spans="1:21" s="38" customFormat="1" x14ac:dyDescent="0.3">
      <c r="A42" s="49"/>
      <c r="B42" s="53"/>
      <c r="C42" s="94"/>
      <c r="D42" s="94"/>
      <c r="E42" s="94"/>
      <c r="F42" s="94"/>
      <c r="G42" s="94"/>
      <c r="H42" s="94"/>
      <c r="I42" s="94"/>
      <c r="J42" s="94"/>
      <c r="K42" s="94"/>
      <c r="L42" s="54"/>
      <c r="O42" s="10"/>
      <c r="P42" s="10"/>
      <c r="Q42" s="10"/>
      <c r="R42" s="10"/>
      <c r="S42" s="10"/>
      <c r="T42" s="10"/>
      <c r="U42" s="10"/>
    </row>
    <row r="43" spans="1:21" x14ac:dyDescent="0.3">
      <c r="B43" s="643"/>
      <c r="C43" s="662" t="str">
        <f>IF(Intro!$G$20="English",O43,P43)</f>
        <v xml:space="preserve">Dénomination sociale de l'entreprise </v>
      </c>
      <c r="D43" s="662"/>
      <c r="E43" s="662" t="str">
        <f>IF(Intro!$G$20="English",O44,P44)</f>
        <v>Adresse de l'entreprise</v>
      </c>
      <c r="F43" s="662"/>
      <c r="G43" s="662" t="str">
        <f>IF(Intro!$G$20="English",O45,P45)</f>
        <v>Type d'affiliation</v>
      </c>
      <c r="H43" s="662"/>
      <c r="I43" s="662"/>
      <c r="J43" s="662" t="str">
        <f>IF(Intro!$G$20="English",O46,P46)</f>
        <v>Rôle dans l'industrie</v>
      </c>
      <c r="K43" s="662"/>
      <c r="L43" s="663"/>
      <c r="M43" s="10"/>
      <c r="O43" s="10" t="s">
        <v>1</v>
      </c>
      <c r="P43" s="10" t="s">
        <v>13</v>
      </c>
    </row>
    <row r="44" spans="1:21" x14ac:dyDescent="0.3">
      <c r="B44" s="643"/>
      <c r="C44" s="662"/>
      <c r="D44" s="662"/>
      <c r="E44" s="662"/>
      <c r="F44" s="662"/>
      <c r="G44" s="662"/>
      <c r="H44" s="662"/>
      <c r="I44" s="662"/>
      <c r="J44" s="662"/>
      <c r="K44" s="662"/>
      <c r="L44" s="663"/>
      <c r="M44" s="10"/>
      <c r="O44" s="10" t="s">
        <v>2</v>
      </c>
      <c r="P44" s="10" t="s">
        <v>3</v>
      </c>
    </row>
    <row r="45" spans="1:21" x14ac:dyDescent="0.3">
      <c r="B45" s="642">
        <v>1</v>
      </c>
      <c r="C45" s="644"/>
      <c r="D45" s="562"/>
      <c r="E45" s="562"/>
      <c r="F45" s="562"/>
      <c r="G45" s="562"/>
      <c r="H45" s="562"/>
      <c r="I45" s="562"/>
      <c r="J45" s="562"/>
      <c r="K45" s="562"/>
      <c r="L45" s="563"/>
      <c r="M45" s="10"/>
      <c r="O45" s="10" t="s">
        <v>207</v>
      </c>
      <c r="P45" s="10" t="s">
        <v>248</v>
      </c>
    </row>
    <row r="46" spans="1:21" x14ac:dyDescent="0.3">
      <c r="B46" s="642"/>
      <c r="C46" s="644"/>
      <c r="D46" s="562"/>
      <c r="E46" s="564"/>
      <c r="F46" s="564"/>
      <c r="G46" s="564"/>
      <c r="H46" s="564"/>
      <c r="I46" s="564"/>
      <c r="J46" s="564"/>
      <c r="K46" s="564"/>
      <c r="L46" s="565"/>
      <c r="M46" s="10"/>
      <c r="O46" s="10" t="s">
        <v>14</v>
      </c>
      <c r="P46" s="10" t="s">
        <v>64</v>
      </c>
    </row>
    <row r="47" spans="1:21" x14ac:dyDescent="0.3">
      <c r="B47" s="642">
        <v>2</v>
      </c>
      <c r="C47" s="644"/>
      <c r="D47" s="562"/>
      <c r="E47" s="562"/>
      <c r="F47" s="562"/>
      <c r="G47" s="562"/>
      <c r="H47" s="562"/>
      <c r="I47" s="562"/>
      <c r="J47" s="562"/>
      <c r="K47" s="562"/>
      <c r="L47" s="563"/>
      <c r="M47" s="10"/>
    </row>
    <row r="48" spans="1:21" x14ac:dyDescent="0.3">
      <c r="B48" s="642"/>
      <c r="C48" s="644"/>
      <c r="D48" s="562"/>
      <c r="E48" s="564"/>
      <c r="F48" s="564"/>
      <c r="G48" s="564"/>
      <c r="H48" s="564"/>
      <c r="I48" s="564"/>
      <c r="J48" s="564"/>
      <c r="K48" s="564"/>
      <c r="L48" s="565"/>
      <c r="M48" s="10"/>
    </row>
    <row r="49" spans="2:13" x14ac:dyDescent="0.3">
      <c r="B49" s="642">
        <v>3</v>
      </c>
      <c r="C49" s="644"/>
      <c r="D49" s="562"/>
      <c r="E49" s="562"/>
      <c r="F49" s="562"/>
      <c r="G49" s="562"/>
      <c r="H49" s="562"/>
      <c r="I49" s="562"/>
      <c r="J49" s="562"/>
      <c r="K49" s="562"/>
      <c r="L49" s="563"/>
      <c r="M49" s="10"/>
    </row>
    <row r="50" spans="2:13" x14ac:dyDescent="0.3">
      <c r="B50" s="642"/>
      <c r="C50" s="644"/>
      <c r="D50" s="562"/>
      <c r="E50" s="564"/>
      <c r="F50" s="564"/>
      <c r="G50" s="564"/>
      <c r="H50" s="564"/>
      <c r="I50" s="564"/>
      <c r="J50" s="564"/>
      <c r="K50" s="564"/>
      <c r="L50" s="565"/>
      <c r="M50" s="10"/>
    </row>
    <row r="51" spans="2:13" x14ac:dyDescent="0.3">
      <c r="B51" s="642">
        <v>4</v>
      </c>
      <c r="C51" s="644"/>
      <c r="D51" s="562"/>
      <c r="E51" s="562"/>
      <c r="F51" s="562"/>
      <c r="G51" s="562"/>
      <c r="H51" s="562"/>
      <c r="I51" s="562"/>
      <c r="J51" s="562"/>
      <c r="K51" s="562"/>
      <c r="L51" s="563"/>
      <c r="M51" s="10"/>
    </row>
    <row r="52" spans="2:13" x14ac:dyDescent="0.3">
      <c r="B52" s="642"/>
      <c r="C52" s="644"/>
      <c r="D52" s="562"/>
      <c r="E52" s="564"/>
      <c r="F52" s="564"/>
      <c r="G52" s="564"/>
      <c r="H52" s="564"/>
      <c r="I52" s="564"/>
      <c r="J52" s="564"/>
      <c r="K52" s="564"/>
      <c r="L52" s="565"/>
      <c r="M52" s="10"/>
    </row>
    <row r="53" spans="2:13" x14ac:dyDescent="0.3">
      <c r="B53" s="642">
        <v>5</v>
      </c>
      <c r="C53" s="644"/>
      <c r="D53" s="562"/>
      <c r="E53" s="562"/>
      <c r="F53" s="562"/>
      <c r="G53" s="562"/>
      <c r="H53" s="562"/>
      <c r="I53" s="562"/>
      <c r="J53" s="562"/>
      <c r="K53" s="562"/>
      <c r="L53" s="563"/>
      <c r="M53" s="10"/>
    </row>
    <row r="54" spans="2:13" x14ac:dyDescent="0.3">
      <c r="B54" s="642"/>
      <c r="C54" s="644"/>
      <c r="D54" s="562"/>
      <c r="E54" s="564"/>
      <c r="F54" s="564"/>
      <c r="G54" s="564"/>
      <c r="H54" s="564"/>
      <c r="I54" s="564"/>
      <c r="J54" s="564"/>
      <c r="K54" s="564"/>
      <c r="L54" s="565"/>
      <c r="M54" s="10"/>
    </row>
    <row r="55" spans="2:13" x14ac:dyDescent="0.3">
      <c r="B55" s="642">
        <v>6</v>
      </c>
      <c r="C55" s="644"/>
      <c r="D55" s="562"/>
      <c r="E55" s="562"/>
      <c r="F55" s="562"/>
      <c r="G55" s="562"/>
      <c r="H55" s="562"/>
      <c r="I55" s="562"/>
      <c r="J55" s="562"/>
      <c r="K55" s="562"/>
      <c r="L55" s="563"/>
      <c r="M55" s="10"/>
    </row>
    <row r="56" spans="2:13" x14ac:dyDescent="0.3">
      <c r="B56" s="642"/>
      <c r="C56" s="644"/>
      <c r="D56" s="562"/>
      <c r="E56" s="564"/>
      <c r="F56" s="564"/>
      <c r="G56" s="564"/>
      <c r="H56" s="564"/>
      <c r="I56" s="564"/>
      <c r="J56" s="564"/>
      <c r="K56" s="564"/>
      <c r="L56" s="565"/>
      <c r="M56" s="10"/>
    </row>
    <row r="57" spans="2:13" x14ac:dyDescent="0.3">
      <c r="B57" s="642">
        <v>7</v>
      </c>
      <c r="C57" s="644"/>
      <c r="D57" s="562"/>
      <c r="E57" s="562"/>
      <c r="F57" s="562"/>
      <c r="G57" s="562"/>
      <c r="H57" s="562"/>
      <c r="I57" s="562"/>
      <c r="J57" s="562"/>
      <c r="K57" s="562"/>
      <c r="L57" s="563"/>
      <c r="M57" s="10"/>
    </row>
    <row r="58" spans="2:13" x14ac:dyDescent="0.3">
      <c r="B58" s="642"/>
      <c r="C58" s="644"/>
      <c r="D58" s="562"/>
      <c r="E58" s="564"/>
      <c r="F58" s="564"/>
      <c r="G58" s="564"/>
      <c r="H58" s="564"/>
      <c r="I58" s="564"/>
      <c r="J58" s="564"/>
      <c r="K58" s="564"/>
      <c r="L58" s="565"/>
      <c r="M58" s="10"/>
    </row>
    <row r="59" spans="2:13" x14ac:dyDescent="0.3">
      <c r="B59" s="642">
        <v>8</v>
      </c>
      <c r="C59" s="644"/>
      <c r="D59" s="562"/>
      <c r="E59" s="562"/>
      <c r="F59" s="562"/>
      <c r="G59" s="562"/>
      <c r="H59" s="562"/>
      <c r="I59" s="562"/>
      <c r="J59" s="562"/>
      <c r="K59" s="562"/>
      <c r="L59" s="563"/>
      <c r="M59" s="10"/>
    </row>
    <row r="60" spans="2:13" x14ac:dyDescent="0.3">
      <c r="B60" s="642"/>
      <c r="C60" s="644"/>
      <c r="D60" s="562"/>
      <c r="E60" s="564"/>
      <c r="F60" s="564"/>
      <c r="G60" s="564"/>
      <c r="H60" s="564"/>
      <c r="I60" s="564"/>
      <c r="J60" s="564"/>
      <c r="K60" s="564"/>
      <c r="L60" s="565"/>
      <c r="M60" s="10"/>
    </row>
    <row r="61" spans="2:13" x14ac:dyDescent="0.3">
      <c r="B61" s="642">
        <v>9</v>
      </c>
      <c r="C61" s="644"/>
      <c r="D61" s="562"/>
      <c r="E61" s="562"/>
      <c r="F61" s="562"/>
      <c r="G61" s="562"/>
      <c r="H61" s="562"/>
      <c r="I61" s="562"/>
      <c r="J61" s="562"/>
      <c r="K61" s="562"/>
      <c r="L61" s="563"/>
      <c r="M61" s="10"/>
    </row>
    <row r="62" spans="2:13" x14ac:dyDescent="0.3">
      <c r="B62" s="642"/>
      <c r="C62" s="644"/>
      <c r="D62" s="562"/>
      <c r="E62" s="564"/>
      <c r="F62" s="564"/>
      <c r="G62" s="564"/>
      <c r="H62" s="564"/>
      <c r="I62" s="564"/>
      <c r="J62" s="564"/>
      <c r="K62" s="564"/>
      <c r="L62" s="565"/>
      <c r="M62" s="10"/>
    </row>
    <row r="63" spans="2:13" x14ac:dyDescent="0.3">
      <c r="B63" s="642">
        <v>10</v>
      </c>
      <c r="C63" s="644"/>
      <c r="D63" s="562"/>
      <c r="E63" s="562"/>
      <c r="F63" s="562"/>
      <c r="G63" s="562"/>
      <c r="H63" s="562"/>
      <c r="I63" s="562"/>
      <c r="J63" s="562"/>
      <c r="K63" s="562"/>
      <c r="L63" s="563"/>
      <c r="M63" s="10"/>
    </row>
    <row r="64" spans="2:13" x14ac:dyDescent="0.3">
      <c r="B64" s="642"/>
      <c r="C64" s="644"/>
      <c r="D64" s="562"/>
      <c r="E64" s="564"/>
      <c r="F64" s="564"/>
      <c r="G64" s="564"/>
      <c r="H64" s="564"/>
      <c r="I64" s="564"/>
      <c r="J64" s="564"/>
      <c r="K64" s="564"/>
      <c r="L64" s="565"/>
      <c r="M64" s="10"/>
    </row>
    <row r="65" spans="1:21" s="38" customFormat="1" x14ac:dyDescent="0.3">
      <c r="A65" s="49"/>
      <c r="B65" s="50"/>
      <c r="C65" s="51"/>
      <c r="D65" s="51"/>
      <c r="E65" s="51"/>
      <c r="F65" s="51"/>
      <c r="G65" s="51"/>
      <c r="H65" s="51"/>
      <c r="I65" s="51"/>
      <c r="J65" s="51"/>
      <c r="K65" s="51"/>
      <c r="L65" s="52"/>
      <c r="O65" s="10"/>
      <c r="P65" s="10"/>
      <c r="Q65" s="10"/>
      <c r="R65" s="10"/>
      <c r="S65" s="10"/>
      <c r="T65" s="10"/>
      <c r="U65" s="10"/>
    </row>
    <row r="66" spans="1:21" s="11" customFormat="1" x14ac:dyDescent="0.3">
      <c r="A66" s="7"/>
      <c r="B66" s="650" t="s">
        <v>17</v>
      </c>
      <c r="C66" s="651"/>
      <c r="D66" s="651"/>
      <c r="E66" s="651"/>
      <c r="F66" s="651"/>
      <c r="G66" s="651"/>
      <c r="H66" s="651"/>
      <c r="I66" s="651"/>
      <c r="J66" s="651"/>
      <c r="K66" s="651"/>
      <c r="L66" s="652"/>
      <c r="M66" s="73"/>
    </row>
    <row r="67" spans="1:21" s="38" customFormat="1" x14ac:dyDescent="0.3">
      <c r="A67" s="49"/>
      <c r="B67" s="53"/>
      <c r="C67" s="94"/>
      <c r="D67" s="94"/>
      <c r="E67" s="94"/>
      <c r="F67" s="94"/>
      <c r="G67" s="94"/>
      <c r="H67" s="94"/>
      <c r="I67" s="94"/>
      <c r="J67" s="94"/>
      <c r="K67" s="94"/>
      <c r="L67" s="54"/>
      <c r="O67" s="10"/>
      <c r="P67" s="10"/>
      <c r="Q67" s="10"/>
      <c r="R67" s="10"/>
      <c r="S67" s="10"/>
      <c r="T67" s="10"/>
      <c r="U67" s="10"/>
    </row>
    <row r="68" spans="1:21" s="38" customFormat="1" x14ac:dyDescent="0.3">
      <c r="A68" s="49"/>
      <c r="B68" s="503" t="str">
        <f>IF(Intro!$G$20="English",O68,P68)</f>
        <v>Fournissez des détails sur tout changement dans la propriété majoritaire de votre entreprise depuis le 1er janvier 2023.</v>
      </c>
      <c r="C68" s="504"/>
      <c r="D68" s="504"/>
      <c r="E68" s="504"/>
      <c r="F68" s="504"/>
      <c r="G68" s="504"/>
      <c r="H68" s="504"/>
      <c r="I68" s="504"/>
      <c r="J68" s="504"/>
      <c r="K68" s="504"/>
      <c r="L68" s="505"/>
      <c r="O68" s="10" t="str">
        <f>"Provide details of any change of majority ownership of your firm since January 1, "&amp;Variables!B6&amp;"."</f>
        <v>Provide details of any change of majority ownership of your firm since January 1, 2023.</v>
      </c>
      <c r="P68" s="10" t="str">
        <f>"Fournissez des détails sur tout changement dans la propriété majoritaire de votre entreprise depuis le 1er janvier "&amp;Variables!B6&amp;"."</f>
        <v>Fournissez des détails sur tout changement dans la propriété majoritaire de votre entreprise depuis le 1er janvier 2023.</v>
      </c>
      <c r="Q68" s="10"/>
      <c r="R68" s="10"/>
      <c r="S68" s="10"/>
      <c r="T68" s="10"/>
      <c r="U68" s="10"/>
    </row>
    <row r="69" spans="1:21" s="38" customFormat="1" x14ac:dyDescent="0.3">
      <c r="A69" s="49"/>
      <c r="B69" s="53"/>
      <c r="C69" s="94"/>
      <c r="D69" s="94"/>
      <c r="E69" s="94"/>
      <c r="F69" s="94"/>
      <c r="G69" s="94"/>
      <c r="H69" s="94"/>
      <c r="I69" s="94"/>
      <c r="J69" s="94"/>
      <c r="K69" s="94"/>
      <c r="L69" s="54"/>
      <c r="O69" s="10"/>
      <c r="P69" s="10"/>
      <c r="Q69" s="10"/>
      <c r="R69" s="10"/>
      <c r="S69" s="10"/>
      <c r="T69" s="10"/>
      <c r="U69" s="10"/>
    </row>
    <row r="70" spans="1:21" s="11" customFormat="1" x14ac:dyDescent="0.3">
      <c r="A70" s="8"/>
      <c r="B70" s="639"/>
      <c r="C70" s="640"/>
      <c r="D70" s="640"/>
      <c r="E70" s="640"/>
      <c r="F70" s="640"/>
      <c r="G70" s="640"/>
      <c r="H70" s="640"/>
      <c r="I70" s="640"/>
      <c r="J70" s="640"/>
      <c r="K70" s="640"/>
      <c r="L70" s="641"/>
      <c r="M70" s="38"/>
      <c r="Q70" s="10"/>
    </row>
    <row r="71" spans="1:21" s="11" customFormat="1" x14ac:dyDescent="0.3">
      <c r="A71" s="8"/>
      <c r="B71" s="639"/>
      <c r="C71" s="640"/>
      <c r="D71" s="640"/>
      <c r="E71" s="640"/>
      <c r="F71" s="640"/>
      <c r="G71" s="640"/>
      <c r="H71" s="640"/>
      <c r="I71" s="640"/>
      <c r="J71" s="640"/>
      <c r="K71" s="640"/>
      <c r="L71" s="641"/>
      <c r="M71" s="38"/>
      <c r="Q71" s="10"/>
    </row>
    <row r="72" spans="1:21" s="11" customFormat="1" x14ac:dyDescent="0.3">
      <c r="A72" s="8"/>
      <c r="B72" s="639"/>
      <c r="C72" s="640"/>
      <c r="D72" s="640"/>
      <c r="E72" s="640"/>
      <c r="F72" s="640"/>
      <c r="G72" s="640"/>
      <c r="H72" s="640"/>
      <c r="I72" s="640"/>
      <c r="J72" s="640"/>
      <c r="K72" s="640"/>
      <c r="L72" s="641"/>
      <c r="M72" s="38"/>
      <c r="Q72" s="10"/>
    </row>
    <row r="73" spans="1:21" s="11" customFormat="1" x14ac:dyDescent="0.3">
      <c r="A73" s="8"/>
      <c r="B73" s="639"/>
      <c r="C73" s="640"/>
      <c r="D73" s="640"/>
      <c r="E73" s="640"/>
      <c r="F73" s="640"/>
      <c r="G73" s="640"/>
      <c r="H73" s="640"/>
      <c r="I73" s="640"/>
      <c r="J73" s="640"/>
      <c r="K73" s="640"/>
      <c r="L73" s="641"/>
      <c r="M73" s="38"/>
      <c r="Q73" s="10"/>
    </row>
    <row r="74" spans="1:21" s="11" customFormat="1" x14ac:dyDescent="0.3">
      <c r="A74" s="8"/>
      <c r="B74" s="639"/>
      <c r="C74" s="640"/>
      <c r="D74" s="640"/>
      <c r="E74" s="640"/>
      <c r="F74" s="640"/>
      <c r="G74" s="640"/>
      <c r="H74" s="640"/>
      <c r="I74" s="640"/>
      <c r="J74" s="640"/>
      <c r="K74" s="640"/>
      <c r="L74" s="641"/>
      <c r="M74" s="38"/>
      <c r="Q74" s="10"/>
    </row>
    <row r="75" spans="1:21" s="11" customFormat="1" x14ac:dyDescent="0.3">
      <c r="A75" s="8"/>
      <c r="B75" s="639"/>
      <c r="C75" s="640"/>
      <c r="D75" s="640"/>
      <c r="E75" s="640"/>
      <c r="F75" s="640"/>
      <c r="G75" s="640"/>
      <c r="H75" s="640"/>
      <c r="I75" s="640"/>
      <c r="J75" s="640"/>
      <c r="K75" s="640"/>
      <c r="L75" s="641"/>
      <c r="M75" s="38"/>
      <c r="Q75" s="10"/>
    </row>
    <row r="76" spans="1:21" s="11" customFormat="1" x14ac:dyDescent="0.3">
      <c r="A76" s="8"/>
      <c r="B76" s="639"/>
      <c r="C76" s="640"/>
      <c r="D76" s="640"/>
      <c r="E76" s="640"/>
      <c r="F76" s="640"/>
      <c r="G76" s="640"/>
      <c r="H76" s="640"/>
      <c r="I76" s="640"/>
      <c r="J76" s="640"/>
      <c r="K76" s="640"/>
      <c r="L76" s="641"/>
      <c r="M76" s="38"/>
      <c r="Q76" s="10"/>
    </row>
    <row r="77" spans="1:21" s="11" customFormat="1" x14ac:dyDescent="0.3">
      <c r="A77" s="8"/>
      <c r="B77" s="639"/>
      <c r="C77" s="640"/>
      <c r="D77" s="640"/>
      <c r="E77" s="640"/>
      <c r="F77" s="640"/>
      <c r="G77" s="640"/>
      <c r="H77" s="640"/>
      <c r="I77" s="640"/>
      <c r="J77" s="640"/>
      <c r="K77" s="640"/>
      <c r="L77" s="641"/>
      <c r="M77" s="38"/>
      <c r="Q77" s="10"/>
    </row>
    <row r="78" spans="1:21" s="38" customFormat="1" x14ac:dyDescent="0.3">
      <c r="A78" s="49"/>
      <c r="B78" s="50"/>
      <c r="C78" s="51"/>
      <c r="D78" s="51"/>
      <c r="E78" s="51"/>
      <c r="F78" s="51"/>
      <c r="G78" s="51"/>
      <c r="H78" s="51"/>
      <c r="I78" s="51"/>
      <c r="J78" s="51"/>
      <c r="K78" s="51"/>
      <c r="L78" s="52"/>
      <c r="O78" s="10"/>
      <c r="P78" s="10"/>
      <c r="Q78" s="10"/>
      <c r="R78" s="10"/>
      <c r="S78" s="10"/>
      <c r="T78" s="10"/>
      <c r="U78" s="10"/>
    </row>
    <row r="79" spans="1:21" s="6" customFormat="1" x14ac:dyDescent="0.3">
      <c r="A79" s="4"/>
      <c r="B79" s="14"/>
      <c r="C79" s="14"/>
      <c r="D79" s="3"/>
      <c r="E79" s="3"/>
      <c r="F79" s="3"/>
      <c r="G79" s="3"/>
      <c r="H79" s="3"/>
      <c r="I79" s="3"/>
      <c r="J79" s="3"/>
      <c r="K79" s="3"/>
      <c r="L79" s="3"/>
      <c r="O79" s="15"/>
      <c r="P79" s="15"/>
    </row>
    <row r="80" spans="1:21" x14ac:dyDescent="0.3">
      <c r="A80" s="7"/>
      <c r="B80" s="506" t="str">
        <f>IF(Intro!$G$20="English",O80,P80)</f>
        <v>INTERACTIONS AVEC LES PRODUCTEURS</v>
      </c>
      <c r="C80" s="507"/>
      <c r="D80" s="507"/>
      <c r="E80" s="507"/>
      <c r="F80" s="507"/>
      <c r="G80" s="507"/>
      <c r="H80" s="507"/>
      <c r="I80" s="507"/>
      <c r="J80" s="507"/>
      <c r="K80" s="507"/>
      <c r="L80" s="508"/>
      <c r="M80" s="38"/>
      <c r="O80" s="107" t="s">
        <v>318</v>
      </c>
      <c r="P80" s="107" t="s">
        <v>319</v>
      </c>
    </row>
    <row r="81" spans="1:21" s="11" customFormat="1" x14ac:dyDescent="0.3">
      <c r="A81" s="8"/>
      <c r="B81" s="647" t="s">
        <v>18</v>
      </c>
      <c r="C81" s="648"/>
      <c r="D81" s="648"/>
      <c r="E81" s="648"/>
      <c r="F81" s="648"/>
      <c r="G81" s="648"/>
      <c r="H81" s="648"/>
      <c r="I81" s="648"/>
      <c r="J81" s="648"/>
      <c r="K81" s="648"/>
      <c r="L81" s="649"/>
      <c r="M81" s="73"/>
    </row>
    <row r="82" spans="1:21" s="38" customFormat="1" x14ac:dyDescent="0.3">
      <c r="A82" s="49"/>
      <c r="B82" s="53"/>
      <c r="C82" s="94"/>
      <c r="D82" s="94"/>
      <c r="E82" s="94"/>
      <c r="F82" s="94"/>
      <c r="G82" s="94"/>
      <c r="H82" s="94"/>
      <c r="I82" s="94"/>
      <c r="J82" s="94"/>
      <c r="K82" s="94"/>
      <c r="L82" s="54"/>
      <c r="O82" s="10"/>
      <c r="P82" s="10"/>
      <c r="Q82" s="10"/>
      <c r="R82" s="10"/>
      <c r="S82" s="10"/>
      <c r="T82" s="10"/>
      <c r="U82" s="10"/>
    </row>
    <row r="83" spans="1:21" s="38" customFormat="1" x14ac:dyDescent="0.3">
      <c r="A83" s="49"/>
      <c r="B83" s="503" t="str">
        <f>IF(Intro!$G$20="English",O83,P83)</f>
        <v>Si votre entreprise a acheté des marchandises fabriquées par des producteurs canadiens depuis le 1er janvier 2023, fournissez les noms des producteurs canadiens, ainsi que les spécifications des marchandises achetées auprès des producteurs canadiens. Si ce n'est pas le cas, expliquez pourquoi.</v>
      </c>
      <c r="C83" s="504"/>
      <c r="D83" s="504"/>
      <c r="E83" s="504"/>
      <c r="F83" s="504"/>
      <c r="G83" s="504"/>
      <c r="H83" s="504"/>
      <c r="I83" s="504"/>
      <c r="J83" s="504"/>
      <c r="K83" s="504"/>
      <c r="L83" s="505"/>
      <c r="O83" s="10" t="str">
        <f>"If your firm has purchased the goods manufactured by Canadian producers since January 1, "&amp;Variables!B6&amp;", provide the names of the Canadian producers, as well as the specifications of the goods purchased from the Canadian producers. If not, explain why."</f>
        <v>If your firm has purchased the goods manufactured by Canadian producers since January 1, 2023, provide the names of the Canadian producers, as well as the specifications of the goods purchased from the Canadian producers. If not, explain why.</v>
      </c>
      <c r="P83" s="10" t="str">
        <f>"Si votre entreprise a acheté des marchandises fabriquées par des producteurs canadiens depuis le 1er janvier "&amp;Variables!B6&amp;", fournissez les noms des producteurs canadiens, ainsi que les spécifications des marchandises achetées auprès des producteurs canadiens. Si ce n'est pas le cas, expliquez pourquoi."</f>
        <v>Si votre entreprise a acheté des marchandises fabriquées par des producteurs canadiens depuis le 1er janvier 2023, fournissez les noms des producteurs canadiens, ainsi que les spécifications des marchandises achetées auprès des producteurs canadiens. Si ce n'est pas le cas, expliquez pourquoi.</v>
      </c>
      <c r="Q83" s="10"/>
      <c r="R83" s="10"/>
      <c r="S83" s="10"/>
      <c r="T83" s="10"/>
      <c r="U83" s="10"/>
    </row>
    <row r="84" spans="1:21" s="38" customFormat="1" x14ac:dyDescent="0.3">
      <c r="A84" s="49"/>
      <c r="B84" s="503"/>
      <c r="C84" s="504"/>
      <c r="D84" s="504"/>
      <c r="E84" s="504"/>
      <c r="F84" s="504"/>
      <c r="G84" s="504"/>
      <c r="H84" s="504"/>
      <c r="I84" s="504"/>
      <c r="J84" s="504"/>
      <c r="K84" s="504"/>
      <c r="L84" s="505"/>
      <c r="O84" s="10"/>
      <c r="P84" s="10"/>
      <c r="Q84" s="10"/>
      <c r="R84" s="10"/>
      <c r="S84" s="10"/>
      <c r="T84" s="10"/>
      <c r="U84" s="10"/>
    </row>
    <row r="85" spans="1:21" s="38" customFormat="1" x14ac:dyDescent="0.3">
      <c r="A85" s="49"/>
      <c r="B85" s="53"/>
      <c r="C85" s="94"/>
      <c r="D85" s="94"/>
      <c r="E85" s="94"/>
      <c r="F85" s="94"/>
      <c r="G85" s="94"/>
      <c r="H85" s="94"/>
      <c r="I85" s="94"/>
      <c r="J85" s="94"/>
      <c r="K85" s="94"/>
      <c r="L85" s="54"/>
      <c r="O85" s="10"/>
      <c r="P85" s="10"/>
      <c r="Q85" s="10"/>
      <c r="R85" s="10"/>
      <c r="S85" s="10"/>
      <c r="T85" s="10"/>
      <c r="U85" s="10"/>
    </row>
    <row r="86" spans="1:21" s="11" customFormat="1" x14ac:dyDescent="0.3">
      <c r="A86" s="8"/>
      <c r="B86" s="639"/>
      <c r="C86" s="640"/>
      <c r="D86" s="640"/>
      <c r="E86" s="640"/>
      <c r="F86" s="640"/>
      <c r="G86" s="640"/>
      <c r="H86" s="640"/>
      <c r="I86" s="640"/>
      <c r="J86" s="640"/>
      <c r="K86" s="640"/>
      <c r="L86" s="641"/>
      <c r="M86" s="38"/>
      <c r="Q86" s="10"/>
    </row>
    <row r="87" spans="1:21" s="11" customFormat="1" x14ac:dyDescent="0.3">
      <c r="A87" s="8"/>
      <c r="B87" s="639"/>
      <c r="C87" s="640"/>
      <c r="D87" s="640"/>
      <c r="E87" s="640"/>
      <c r="F87" s="640"/>
      <c r="G87" s="640"/>
      <c r="H87" s="640"/>
      <c r="I87" s="640"/>
      <c r="J87" s="640"/>
      <c r="K87" s="640"/>
      <c r="L87" s="641"/>
      <c r="M87" s="38"/>
      <c r="Q87" s="10"/>
    </row>
    <row r="88" spans="1:21" s="11" customFormat="1" x14ac:dyDescent="0.3">
      <c r="A88" s="8"/>
      <c r="B88" s="639"/>
      <c r="C88" s="640"/>
      <c r="D88" s="640"/>
      <c r="E88" s="640"/>
      <c r="F88" s="640"/>
      <c r="G88" s="640"/>
      <c r="H88" s="640"/>
      <c r="I88" s="640"/>
      <c r="J88" s="640"/>
      <c r="K88" s="640"/>
      <c r="L88" s="641"/>
      <c r="M88" s="38"/>
      <c r="Q88" s="10"/>
    </row>
    <row r="89" spans="1:21" s="11" customFormat="1" x14ac:dyDescent="0.3">
      <c r="A89" s="8"/>
      <c r="B89" s="639"/>
      <c r="C89" s="640"/>
      <c r="D89" s="640"/>
      <c r="E89" s="640"/>
      <c r="F89" s="640"/>
      <c r="G89" s="640"/>
      <c r="H89" s="640"/>
      <c r="I89" s="640"/>
      <c r="J89" s="640"/>
      <c r="K89" s="640"/>
      <c r="L89" s="641"/>
      <c r="M89" s="38"/>
      <c r="Q89" s="10"/>
    </row>
    <row r="90" spans="1:21" s="11" customFormat="1" x14ac:dyDescent="0.3">
      <c r="A90" s="8"/>
      <c r="B90" s="639"/>
      <c r="C90" s="640"/>
      <c r="D90" s="640"/>
      <c r="E90" s="640"/>
      <c r="F90" s="640"/>
      <c r="G90" s="640"/>
      <c r="H90" s="640"/>
      <c r="I90" s="640"/>
      <c r="J90" s="640"/>
      <c r="K90" s="640"/>
      <c r="L90" s="641"/>
      <c r="M90" s="38"/>
      <c r="Q90" s="10"/>
    </row>
    <row r="91" spans="1:21" s="11" customFormat="1" x14ac:dyDescent="0.3">
      <c r="A91" s="8"/>
      <c r="B91" s="639"/>
      <c r="C91" s="640"/>
      <c r="D91" s="640"/>
      <c r="E91" s="640"/>
      <c r="F91" s="640"/>
      <c r="G91" s="640"/>
      <c r="H91" s="640"/>
      <c r="I91" s="640"/>
      <c r="J91" s="640"/>
      <c r="K91" s="640"/>
      <c r="L91" s="641"/>
      <c r="M91" s="38"/>
      <c r="Q91" s="10"/>
    </row>
    <row r="92" spans="1:21" s="11" customFormat="1" x14ac:dyDescent="0.3">
      <c r="A92" s="8"/>
      <c r="B92" s="639"/>
      <c r="C92" s="640"/>
      <c r="D92" s="640"/>
      <c r="E92" s="640"/>
      <c r="F92" s="640"/>
      <c r="G92" s="640"/>
      <c r="H92" s="640"/>
      <c r="I92" s="640"/>
      <c r="J92" s="640"/>
      <c r="K92" s="640"/>
      <c r="L92" s="641"/>
      <c r="M92" s="38"/>
      <c r="Q92" s="10"/>
    </row>
    <row r="93" spans="1:21" s="11" customFormat="1" x14ac:dyDescent="0.3">
      <c r="A93" s="8"/>
      <c r="B93" s="639"/>
      <c r="C93" s="640"/>
      <c r="D93" s="640"/>
      <c r="E93" s="640"/>
      <c r="F93" s="640"/>
      <c r="G93" s="640"/>
      <c r="H93" s="640"/>
      <c r="I93" s="640"/>
      <c r="J93" s="640"/>
      <c r="K93" s="640"/>
      <c r="L93" s="641"/>
      <c r="M93" s="38"/>
      <c r="Q93" s="10"/>
    </row>
    <row r="94" spans="1:21" s="38" customFormat="1" x14ac:dyDescent="0.3">
      <c r="A94" s="49"/>
      <c r="B94" s="50"/>
      <c r="C94" s="51"/>
      <c r="D94" s="51"/>
      <c r="E94" s="51"/>
      <c r="F94" s="51"/>
      <c r="G94" s="51"/>
      <c r="H94" s="51"/>
      <c r="I94" s="51"/>
      <c r="J94" s="51"/>
      <c r="K94" s="51"/>
      <c r="L94" s="52"/>
      <c r="O94" s="10"/>
      <c r="P94" s="10"/>
      <c r="Q94" s="10"/>
      <c r="R94" s="10"/>
      <c r="S94" s="10"/>
      <c r="T94" s="10"/>
      <c r="U94" s="10"/>
    </row>
    <row r="95" spans="1:21" s="11" customFormat="1" x14ac:dyDescent="0.3">
      <c r="A95" s="8"/>
      <c r="B95" s="650" t="s">
        <v>19</v>
      </c>
      <c r="C95" s="651"/>
      <c r="D95" s="651"/>
      <c r="E95" s="651"/>
      <c r="F95" s="651"/>
      <c r="G95" s="651"/>
      <c r="H95" s="651"/>
      <c r="I95" s="651"/>
      <c r="J95" s="651"/>
      <c r="K95" s="651"/>
      <c r="L95" s="652"/>
      <c r="M95" s="73"/>
    </row>
    <row r="96" spans="1:21" s="38" customFormat="1" x14ac:dyDescent="0.3">
      <c r="A96" s="49"/>
      <c r="B96" s="53"/>
      <c r="C96" s="94"/>
      <c r="D96" s="94"/>
      <c r="E96" s="94"/>
      <c r="F96" s="94"/>
      <c r="G96" s="94"/>
      <c r="H96" s="94"/>
      <c r="I96" s="94"/>
      <c r="J96" s="94"/>
      <c r="K96" s="94"/>
      <c r="L96" s="54"/>
      <c r="O96" s="10"/>
      <c r="P96" s="10"/>
      <c r="Q96" s="10"/>
      <c r="R96" s="10"/>
      <c r="S96" s="10"/>
      <c r="T96" s="10"/>
      <c r="U96" s="10"/>
    </row>
    <row r="97" spans="1:21" s="38" customFormat="1" x14ac:dyDescent="0.3">
      <c r="A97" s="49"/>
      <c r="B97" s="503" t="str">
        <f>IF(Intro!$G$20="English",O97,P97)</f>
        <v>Si votre entreprise, en tant qu'importateur officiel, a vendu des importations de marchandises à des producteurs canadiens depuis le 1er janvier 2023, fournissez des détails concernant les spécifications des marchandises et les pays d'origine.</v>
      </c>
      <c r="C97" s="504"/>
      <c r="D97" s="504"/>
      <c r="E97" s="504"/>
      <c r="F97" s="504"/>
      <c r="G97" s="504"/>
      <c r="H97" s="504"/>
      <c r="I97" s="504"/>
      <c r="J97" s="504"/>
      <c r="K97" s="504"/>
      <c r="L97" s="505"/>
      <c r="O97" s="10" t="str">
        <f>"If your firm, as the importer of record, has sold imports of the goods to Canadian producers since January 1, "&amp;Variables!B6&amp;", provide details regarding the specifications of the goods and the countries of origin."</f>
        <v>If your firm, as the importer of record, has sold imports of the goods to Canadian producers since January 1, 2023, provide details regarding the specifications of the goods and the countries of origin.</v>
      </c>
      <c r="P97" s="10" t="str">
        <f>"Si votre entreprise, en tant qu'importateur officiel, a vendu des importations de marchandises à des producteurs canadiens depuis le 1er janvier "&amp;Variables!B6&amp;", fournissez des détails concernant les spécifications des marchandises et les pays d'origine."</f>
        <v>Si votre entreprise, en tant qu'importateur officiel, a vendu des importations de marchandises à des producteurs canadiens depuis le 1er janvier 2023, fournissez des détails concernant les spécifications des marchandises et les pays d'origine.</v>
      </c>
      <c r="Q97" s="10"/>
      <c r="R97" s="10"/>
      <c r="S97" s="10"/>
      <c r="T97" s="10"/>
      <c r="U97" s="10"/>
    </row>
    <row r="98" spans="1:21" s="38" customFormat="1" x14ac:dyDescent="0.3">
      <c r="A98" s="49"/>
      <c r="B98" s="503"/>
      <c r="C98" s="504"/>
      <c r="D98" s="504"/>
      <c r="E98" s="504"/>
      <c r="F98" s="504"/>
      <c r="G98" s="504"/>
      <c r="H98" s="504"/>
      <c r="I98" s="504"/>
      <c r="J98" s="504"/>
      <c r="K98" s="504"/>
      <c r="L98" s="505"/>
      <c r="O98" s="10"/>
      <c r="P98" s="10"/>
      <c r="Q98" s="10"/>
      <c r="R98" s="10"/>
      <c r="S98" s="10"/>
      <c r="T98" s="10"/>
      <c r="U98" s="10"/>
    </row>
    <row r="99" spans="1:21" s="38" customFormat="1" x14ac:dyDescent="0.3">
      <c r="A99" s="49"/>
      <c r="B99" s="53"/>
      <c r="C99" s="94"/>
      <c r="D99" s="94"/>
      <c r="E99" s="94"/>
      <c r="F99" s="94"/>
      <c r="G99" s="94"/>
      <c r="H99" s="94"/>
      <c r="I99" s="94"/>
      <c r="J99" s="94"/>
      <c r="K99" s="94"/>
      <c r="L99" s="54"/>
      <c r="O99" s="10"/>
      <c r="P99" s="10"/>
      <c r="Q99" s="10"/>
      <c r="R99" s="10"/>
      <c r="S99" s="10"/>
      <c r="T99" s="10"/>
      <c r="U99" s="10"/>
    </row>
    <row r="100" spans="1:21" s="11" customFormat="1" x14ac:dyDescent="0.3">
      <c r="A100" s="8"/>
      <c r="B100" s="639"/>
      <c r="C100" s="640"/>
      <c r="D100" s="640"/>
      <c r="E100" s="640"/>
      <c r="F100" s="640"/>
      <c r="G100" s="640"/>
      <c r="H100" s="640"/>
      <c r="I100" s="640"/>
      <c r="J100" s="640"/>
      <c r="K100" s="640"/>
      <c r="L100" s="641"/>
      <c r="M100" s="38"/>
      <c r="Q100" s="10"/>
    </row>
    <row r="101" spans="1:21" s="11" customFormat="1" x14ac:dyDescent="0.3">
      <c r="A101" s="8"/>
      <c r="B101" s="639"/>
      <c r="C101" s="640"/>
      <c r="D101" s="640"/>
      <c r="E101" s="640"/>
      <c r="F101" s="640"/>
      <c r="G101" s="640"/>
      <c r="H101" s="640"/>
      <c r="I101" s="640"/>
      <c r="J101" s="640"/>
      <c r="K101" s="640"/>
      <c r="L101" s="641"/>
      <c r="M101" s="38"/>
      <c r="Q101" s="10"/>
    </row>
    <row r="102" spans="1:21" s="11" customFormat="1" x14ac:dyDescent="0.3">
      <c r="A102" s="8"/>
      <c r="B102" s="639"/>
      <c r="C102" s="640"/>
      <c r="D102" s="640"/>
      <c r="E102" s="640"/>
      <c r="F102" s="640"/>
      <c r="G102" s="640"/>
      <c r="H102" s="640"/>
      <c r="I102" s="640"/>
      <c r="J102" s="640"/>
      <c r="K102" s="640"/>
      <c r="L102" s="641"/>
      <c r="M102" s="38"/>
      <c r="Q102" s="10"/>
    </row>
    <row r="103" spans="1:21" s="11" customFormat="1" x14ac:dyDescent="0.3">
      <c r="A103" s="8"/>
      <c r="B103" s="639"/>
      <c r="C103" s="640"/>
      <c r="D103" s="640"/>
      <c r="E103" s="640"/>
      <c r="F103" s="640"/>
      <c r="G103" s="640"/>
      <c r="H103" s="640"/>
      <c r="I103" s="640"/>
      <c r="J103" s="640"/>
      <c r="K103" s="640"/>
      <c r="L103" s="641"/>
      <c r="M103" s="38"/>
      <c r="Q103" s="10"/>
    </row>
    <row r="104" spans="1:21" s="11" customFormat="1" x14ac:dyDescent="0.3">
      <c r="A104" s="8"/>
      <c r="B104" s="639"/>
      <c r="C104" s="640"/>
      <c r="D104" s="640"/>
      <c r="E104" s="640"/>
      <c r="F104" s="640"/>
      <c r="G104" s="640"/>
      <c r="H104" s="640"/>
      <c r="I104" s="640"/>
      <c r="J104" s="640"/>
      <c r="K104" s="640"/>
      <c r="L104" s="641"/>
      <c r="M104" s="38"/>
      <c r="Q104" s="10"/>
    </row>
    <row r="105" spans="1:21" s="11" customFormat="1" x14ac:dyDescent="0.3">
      <c r="A105" s="8"/>
      <c r="B105" s="639"/>
      <c r="C105" s="640"/>
      <c r="D105" s="640"/>
      <c r="E105" s="640"/>
      <c r="F105" s="640"/>
      <c r="G105" s="640"/>
      <c r="H105" s="640"/>
      <c r="I105" s="640"/>
      <c r="J105" s="640"/>
      <c r="K105" s="640"/>
      <c r="L105" s="641"/>
      <c r="M105" s="38"/>
      <c r="Q105" s="10"/>
    </row>
    <row r="106" spans="1:21" s="11" customFormat="1" x14ac:dyDescent="0.3">
      <c r="A106" s="8"/>
      <c r="B106" s="639"/>
      <c r="C106" s="640"/>
      <c r="D106" s="640"/>
      <c r="E106" s="640"/>
      <c r="F106" s="640"/>
      <c r="G106" s="640"/>
      <c r="H106" s="640"/>
      <c r="I106" s="640"/>
      <c r="J106" s="640"/>
      <c r="K106" s="640"/>
      <c r="L106" s="641"/>
      <c r="M106" s="38"/>
      <c r="Q106" s="10"/>
    </row>
    <row r="107" spans="1:21" s="11" customFormat="1" x14ac:dyDescent="0.3">
      <c r="A107" s="8"/>
      <c r="B107" s="639"/>
      <c r="C107" s="640"/>
      <c r="D107" s="640"/>
      <c r="E107" s="640"/>
      <c r="F107" s="640"/>
      <c r="G107" s="640"/>
      <c r="H107" s="640"/>
      <c r="I107" s="640"/>
      <c r="J107" s="640"/>
      <c r="K107" s="640"/>
      <c r="L107" s="641"/>
      <c r="M107" s="38"/>
      <c r="Q107" s="10"/>
    </row>
    <row r="108" spans="1:21" s="38" customFormat="1" x14ac:dyDescent="0.3">
      <c r="A108" s="49"/>
      <c r="B108" s="50"/>
      <c r="C108" s="51"/>
      <c r="D108" s="51"/>
      <c r="E108" s="51"/>
      <c r="F108" s="51"/>
      <c r="G108" s="51"/>
      <c r="H108" s="51"/>
      <c r="I108" s="51"/>
      <c r="J108" s="51"/>
      <c r="K108" s="51"/>
      <c r="L108" s="52"/>
      <c r="O108" s="10"/>
      <c r="P108" s="10"/>
      <c r="Q108" s="10"/>
      <c r="R108" s="10"/>
      <c r="S108" s="10"/>
      <c r="T108" s="10"/>
      <c r="U108" s="10"/>
    </row>
    <row r="110" spans="1:21" x14ac:dyDescent="0.3">
      <c r="A110" s="7"/>
      <c r="B110" s="506" t="s">
        <v>320</v>
      </c>
      <c r="C110" s="507"/>
      <c r="D110" s="507"/>
      <c r="E110" s="507"/>
      <c r="F110" s="507"/>
      <c r="G110" s="507"/>
      <c r="H110" s="507"/>
      <c r="I110" s="507"/>
      <c r="J110" s="507"/>
      <c r="K110" s="507"/>
      <c r="L110" s="508"/>
      <c r="M110" s="38"/>
    </row>
    <row r="111" spans="1:21" s="11" customFormat="1" x14ac:dyDescent="0.3">
      <c r="A111" s="8"/>
      <c r="B111" s="650" t="s">
        <v>20</v>
      </c>
      <c r="C111" s="651"/>
      <c r="D111" s="651"/>
      <c r="E111" s="651"/>
      <c r="F111" s="651"/>
      <c r="G111" s="651"/>
      <c r="H111" s="651"/>
      <c r="I111" s="651"/>
      <c r="J111" s="651"/>
      <c r="K111" s="651"/>
      <c r="L111" s="652"/>
      <c r="M111" s="73"/>
    </row>
    <row r="112" spans="1:21" s="38" customFormat="1" x14ac:dyDescent="0.3">
      <c r="A112" s="49"/>
      <c r="B112" s="53"/>
      <c r="C112" s="94"/>
      <c r="D112" s="94"/>
      <c r="E112" s="94"/>
      <c r="F112" s="94"/>
      <c r="G112" s="94"/>
      <c r="H112" s="94"/>
      <c r="I112" s="94"/>
      <c r="J112" s="94"/>
      <c r="K112" s="94"/>
      <c r="L112" s="54"/>
      <c r="O112" s="10"/>
      <c r="P112" s="10"/>
      <c r="Q112" s="10"/>
      <c r="R112" s="10"/>
      <c r="S112" s="10"/>
      <c r="T112" s="10"/>
      <c r="U112" s="10"/>
    </row>
    <row r="113" spans="1:21" s="38" customFormat="1" x14ac:dyDescent="0.3">
      <c r="A113" s="49"/>
      <c r="B113" s="625" t="str">
        <f>IF(Intro!$G$20="English",O113,P113)</f>
        <v>Fournissez des détails si votre entreprise a modifié la gamme de marchandises qu'elle a importé depuis le 1er janvier 2023.</v>
      </c>
      <c r="C113" s="626"/>
      <c r="D113" s="626"/>
      <c r="E113" s="626"/>
      <c r="F113" s="626"/>
      <c r="G113" s="626"/>
      <c r="H113" s="626"/>
      <c r="I113" s="626"/>
      <c r="J113" s="626"/>
      <c r="K113" s="626"/>
      <c r="L113" s="627"/>
      <c r="O113" s="10" t="str">
        <f>"Provide details if your firm changed the product mix of the goods it has imported since January 1, "&amp;Variables!B6&amp;"."</f>
        <v>Provide details if your firm changed the product mix of the goods it has imported since January 1, 2023.</v>
      </c>
      <c r="P113" s="10" t="str">
        <f>"Fournissez des détails si votre entreprise a modifié la gamme de marchandises qu'elle a importé depuis le 1er janvier "&amp;Variables!B6&amp;"."</f>
        <v>Fournissez des détails si votre entreprise a modifié la gamme de marchandises qu'elle a importé depuis le 1er janvier 2023.</v>
      </c>
      <c r="Q113" s="10"/>
      <c r="R113" s="10"/>
      <c r="S113" s="10"/>
      <c r="T113" s="10"/>
      <c r="U113" s="10"/>
    </row>
    <row r="114" spans="1:21" s="38" customFormat="1" x14ac:dyDescent="0.3">
      <c r="A114" s="49"/>
      <c r="B114" s="53"/>
      <c r="C114" s="94"/>
      <c r="D114" s="94"/>
      <c r="E114" s="94"/>
      <c r="F114" s="94"/>
      <c r="G114" s="94"/>
      <c r="H114" s="94"/>
      <c r="I114" s="94"/>
      <c r="J114" s="94"/>
      <c r="K114" s="94"/>
      <c r="L114" s="54"/>
      <c r="O114" s="10"/>
      <c r="P114" s="10"/>
      <c r="Q114" s="10"/>
      <c r="R114" s="10"/>
      <c r="S114" s="10"/>
      <c r="T114" s="10"/>
      <c r="U114" s="10"/>
    </row>
    <row r="115" spans="1:21" s="11" customFormat="1" x14ac:dyDescent="0.3">
      <c r="A115" s="8"/>
      <c r="B115" s="639"/>
      <c r="C115" s="640"/>
      <c r="D115" s="640"/>
      <c r="E115" s="640"/>
      <c r="F115" s="640"/>
      <c r="G115" s="640"/>
      <c r="H115" s="640"/>
      <c r="I115" s="640"/>
      <c r="J115" s="640"/>
      <c r="K115" s="640"/>
      <c r="L115" s="641"/>
      <c r="M115" s="38"/>
      <c r="Q115" s="10"/>
    </row>
    <row r="116" spans="1:21" s="11" customFormat="1" x14ac:dyDescent="0.3">
      <c r="A116" s="8"/>
      <c r="B116" s="639"/>
      <c r="C116" s="640"/>
      <c r="D116" s="640"/>
      <c r="E116" s="640"/>
      <c r="F116" s="640"/>
      <c r="G116" s="640"/>
      <c r="H116" s="640"/>
      <c r="I116" s="640"/>
      <c r="J116" s="640"/>
      <c r="K116" s="640"/>
      <c r="L116" s="641"/>
      <c r="M116" s="38"/>
      <c r="Q116" s="10"/>
    </row>
    <row r="117" spans="1:21" s="11" customFormat="1" x14ac:dyDescent="0.3">
      <c r="A117" s="8"/>
      <c r="B117" s="639"/>
      <c r="C117" s="640"/>
      <c r="D117" s="640"/>
      <c r="E117" s="640"/>
      <c r="F117" s="640"/>
      <c r="G117" s="640"/>
      <c r="H117" s="640"/>
      <c r="I117" s="640"/>
      <c r="J117" s="640"/>
      <c r="K117" s="640"/>
      <c r="L117" s="641"/>
      <c r="M117" s="38"/>
      <c r="Q117" s="10"/>
    </row>
    <row r="118" spans="1:21" s="11" customFormat="1" x14ac:dyDescent="0.3">
      <c r="A118" s="8"/>
      <c r="B118" s="639"/>
      <c r="C118" s="640"/>
      <c r="D118" s="640"/>
      <c r="E118" s="640"/>
      <c r="F118" s="640"/>
      <c r="G118" s="640"/>
      <c r="H118" s="640"/>
      <c r="I118" s="640"/>
      <c r="J118" s="640"/>
      <c r="K118" s="640"/>
      <c r="L118" s="641"/>
      <c r="M118" s="38"/>
      <c r="Q118" s="10"/>
    </row>
    <row r="119" spans="1:21" s="11" customFormat="1" x14ac:dyDescent="0.3">
      <c r="A119" s="8"/>
      <c r="B119" s="639"/>
      <c r="C119" s="640"/>
      <c r="D119" s="640"/>
      <c r="E119" s="640"/>
      <c r="F119" s="640"/>
      <c r="G119" s="640"/>
      <c r="H119" s="640"/>
      <c r="I119" s="640"/>
      <c r="J119" s="640"/>
      <c r="K119" s="640"/>
      <c r="L119" s="641"/>
      <c r="M119" s="38"/>
      <c r="Q119" s="10"/>
    </row>
    <row r="120" spans="1:21" s="11" customFormat="1" x14ac:dyDescent="0.3">
      <c r="A120" s="8"/>
      <c r="B120" s="639"/>
      <c r="C120" s="640"/>
      <c r="D120" s="640"/>
      <c r="E120" s="640"/>
      <c r="F120" s="640"/>
      <c r="G120" s="640"/>
      <c r="H120" s="640"/>
      <c r="I120" s="640"/>
      <c r="J120" s="640"/>
      <c r="K120" s="640"/>
      <c r="L120" s="641"/>
      <c r="M120" s="38"/>
      <c r="Q120" s="10"/>
    </row>
    <row r="121" spans="1:21" s="11" customFormat="1" x14ac:dyDescent="0.3">
      <c r="A121" s="8"/>
      <c r="B121" s="639"/>
      <c r="C121" s="640"/>
      <c r="D121" s="640"/>
      <c r="E121" s="640"/>
      <c r="F121" s="640"/>
      <c r="G121" s="640"/>
      <c r="H121" s="640"/>
      <c r="I121" s="640"/>
      <c r="J121" s="640"/>
      <c r="K121" s="640"/>
      <c r="L121" s="641"/>
      <c r="M121" s="38"/>
      <c r="Q121" s="10"/>
    </row>
    <row r="122" spans="1:21" s="11" customFormat="1" x14ac:dyDescent="0.3">
      <c r="A122" s="8"/>
      <c r="B122" s="639"/>
      <c r="C122" s="640"/>
      <c r="D122" s="640"/>
      <c r="E122" s="640"/>
      <c r="F122" s="640"/>
      <c r="G122" s="640"/>
      <c r="H122" s="640"/>
      <c r="I122" s="640"/>
      <c r="J122" s="640"/>
      <c r="K122" s="640"/>
      <c r="L122" s="641"/>
      <c r="M122" s="38"/>
      <c r="Q122" s="10"/>
    </row>
    <row r="123" spans="1:21" s="38" customFormat="1" x14ac:dyDescent="0.3">
      <c r="A123" s="49"/>
      <c r="B123" s="50"/>
      <c r="C123" s="51"/>
      <c r="D123" s="51"/>
      <c r="E123" s="51"/>
      <c r="F123" s="51"/>
      <c r="G123" s="51"/>
      <c r="H123" s="51"/>
      <c r="I123" s="51"/>
      <c r="J123" s="51"/>
      <c r="K123" s="51"/>
      <c r="L123" s="52"/>
      <c r="O123" s="10"/>
      <c r="P123" s="10"/>
      <c r="Q123" s="10"/>
      <c r="R123" s="10"/>
      <c r="S123" s="10"/>
      <c r="T123" s="10"/>
      <c r="U123" s="10"/>
    </row>
    <row r="124" spans="1:21" s="11" customFormat="1" x14ac:dyDescent="0.3">
      <c r="A124" s="7"/>
      <c r="B124" s="650" t="s">
        <v>21</v>
      </c>
      <c r="C124" s="651"/>
      <c r="D124" s="651"/>
      <c r="E124" s="651"/>
      <c r="F124" s="651"/>
      <c r="G124" s="651"/>
      <c r="H124" s="651"/>
      <c r="I124" s="651"/>
      <c r="J124" s="651"/>
      <c r="K124" s="651"/>
      <c r="L124" s="652"/>
      <c r="M124" s="73"/>
    </row>
    <row r="125" spans="1:21" s="38" customFormat="1" x14ac:dyDescent="0.3">
      <c r="A125" s="95"/>
      <c r="B125" s="53"/>
      <c r="C125" s="94"/>
      <c r="D125" s="94"/>
      <c r="E125" s="94"/>
      <c r="F125" s="94"/>
      <c r="G125" s="94"/>
      <c r="H125" s="94"/>
      <c r="I125" s="94"/>
      <c r="J125" s="94"/>
      <c r="K125" s="94"/>
      <c r="L125" s="54"/>
      <c r="O125" s="10"/>
      <c r="P125" s="10"/>
      <c r="Q125" s="10"/>
      <c r="R125" s="10"/>
      <c r="S125" s="10"/>
      <c r="T125" s="10"/>
      <c r="U125" s="10"/>
    </row>
    <row r="126" spans="1:21" s="38" customFormat="1" x14ac:dyDescent="0.3">
      <c r="A126" s="95"/>
      <c r="B126" s="625" t="str">
        <f>IF(Intro!$G$20="English",O126,P126)</f>
        <v>Décrivez comment les coûts de livraison des marchandises achetées par votre entreprise sont payés.</v>
      </c>
      <c r="C126" s="626"/>
      <c r="D126" s="626"/>
      <c r="E126" s="626"/>
      <c r="F126" s="626"/>
      <c r="G126" s="626"/>
      <c r="H126" s="626"/>
      <c r="I126" s="626"/>
      <c r="J126" s="626"/>
      <c r="K126" s="626"/>
      <c r="L126" s="627"/>
      <c r="O126" s="10" t="s">
        <v>157</v>
      </c>
      <c r="P126" s="10" t="s">
        <v>208</v>
      </c>
      <c r="Q126" s="10"/>
      <c r="R126" s="10"/>
      <c r="S126" s="10"/>
      <c r="T126" s="10"/>
      <c r="U126" s="10"/>
    </row>
    <row r="127" spans="1:21" s="38" customFormat="1" x14ac:dyDescent="0.3">
      <c r="A127" s="95"/>
      <c r="B127" s="53"/>
      <c r="C127" s="94"/>
      <c r="D127" s="94"/>
      <c r="E127" s="94"/>
      <c r="F127" s="94"/>
      <c r="G127" s="94"/>
      <c r="H127" s="246" t="str">
        <f>IF(Intro!$G$20="English",O127,P127)</f>
        <v>Sélectionnez toutes les réponses qui s'appliquent</v>
      </c>
      <c r="I127" s="94"/>
      <c r="J127" s="94"/>
      <c r="K127" s="94"/>
      <c r="L127" s="54"/>
      <c r="O127" s="10" t="s">
        <v>518</v>
      </c>
      <c r="P127" s="10" t="s">
        <v>519</v>
      </c>
      <c r="Q127" s="10"/>
      <c r="R127" s="10"/>
      <c r="S127" s="10"/>
      <c r="T127" s="10"/>
      <c r="U127" s="10"/>
    </row>
    <row r="128" spans="1:21" x14ac:dyDescent="0.3">
      <c r="A128" s="7"/>
      <c r="B128" s="656" t="str">
        <f>IF(Intro!$G$20="English",O128,P128)</f>
        <v>L'exportateur s'occupe de la livraison et les frais de livraison sont inclus dans le prix de vente.</v>
      </c>
      <c r="C128" s="657"/>
      <c r="D128" s="657"/>
      <c r="E128" s="657"/>
      <c r="F128" s="657"/>
      <c r="G128" s="658"/>
      <c r="H128" s="127"/>
      <c r="I128" s="94"/>
      <c r="J128" s="94"/>
      <c r="K128" s="94"/>
      <c r="L128" s="54"/>
      <c r="M128" s="10"/>
      <c r="O128" s="10" t="s">
        <v>426</v>
      </c>
      <c r="P128" s="158" t="s">
        <v>428</v>
      </c>
    </row>
    <row r="129" spans="1:21" x14ac:dyDescent="0.3">
      <c r="A129" s="7"/>
      <c r="B129" s="656" t="str">
        <f>IF(Intro!$G$20="English",O129,P129)</f>
        <v>L'exportateur s'occupe de la livraison mais les frais de livraison sont facturés séparément à votre entreprise.</v>
      </c>
      <c r="C129" s="657"/>
      <c r="D129" s="657"/>
      <c r="E129" s="657"/>
      <c r="F129" s="657"/>
      <c r="G129" s="658"/>
      <c r="H129" s="127"/>
      <c r="I129" s="94"/>
      <c r="J129" s="94"/>
      <c r="K129" s="94"/>
      <c r="L129" s="54"/>
      <c r="M129" s="10"/>
      <c r="O129" s="10" t="s">
        <v>427</v>
      </c>
      <c r="P129" s="158" t="s">
        <v>430</v>
      </c>
    </row>
    <row r="130" spans="1:21" x14ac:dyDescent="0.3">
      <c r="A130" s="7"/>
      <c r="B130" s="656" t="str">
        <f>IF(Intro!$G$20="English",O130,P130)</f>
        <v>La livraison et ses frais sont pris en charge par votre entreprise.</v>
      </c>
      <c r="C130" s="657"/>
      <c r="D130" s="657"/>
      <c r="E130" s="657"/>
      <c r="F130" s="657"/>
      <c r="G130" s="658"/>
      <c r="H130" s="127"/>
      <c r="I130" s="94"/>
      <c r="J130" s="94"/>
      <c r="K130" s="94"/>
      <c r="L130" s="54"/>
      <c r="M130" s="10"/>
      <c r="O130" s="10" t="s">
        <v>462</v>
      </c>
      <c r="P130" s="158" t="s">
        <v>429</v>
      </c>
    </row>
    <row r="131" spans="1:21" s="38" customFormat="1" x14ac:dyDescent="0.3">
      <c r="A131" s="95"/>
      <c r="B131" s="53"/>
      <c r="C131" s="94"/>
      <c r="D131" s="94"/>
      <c r="E131" s="94"/>
      <c r="F131" s="94"/>
      <c r="G131" s="94"/>
      <c r="H131" s="94"/>
      <c r="I131" s="94"/>
      <c r="J131" s="94"/>
      <c r="K131" s="94"/>
      <c r="L131" s="54"/>
      <c r="O131" s="10"/>
      <c r="P131" s="10"/>
      <c r="Q131" s="10"/>
      <c r="R131" s="10"/>
      <c r="S131" s="10"/>
      <c r="T131" s="10"/>
      <c r="U131" s="10"/>
    </row>
    <row r="132" spans="1:21" s="38" customFormat="1" x14ac:dyDescent="0.3">
      <c r="A132" s="95"/>
      <c r="B132" s="625" t="str">
        <f>IF(Intro!$G$20="English",O132,P132)</f>
        <v>Fournissez des détails si les frais de livraison payés par votre entreprise ont changé depuis le 1er janvier 2023.</v>
      </c>
      <c r="C132" s="626"/>
      <c r="D132" s="626"/>
      <c r="E132" s="626"/>
      <c r="F132" s="626"/>
      <c r="G132" s="626"/>
      <c r="H132" s="626"/>
      <c r="I132" s="626"/>
      <c r="J132" s="626"/>
      <c r="K132" s="626"/>
      <c r="L132" s="627"/>
      <c r="O132" s="10" t="str">
        <f>"Provide details if delivery charges paid by your firm have changed since January 1, "&amp;Variables!B6&amp;"."</f>
        <v>Provide details if delivery charges paid by your firm have changed since January 1, 2023.</v>
      </c>
      <c r="P132" s="10" t="str">
        <f>"Fournissez des détails si les frais de livraison payés par votre entreprise ont changé depuis le 1er janvier "&amp;Variables!B6&amp;"."</f>
        <v>Fournissez des détails si les frais de livraison payés par votre entreprise ont changé depuis le 1er janvier 2023.</v>
      </c>
      <c r="Q132" s="10"/>
      <c r="R132" s="10"/>
      <c r="S132" s="10"/>
      <c r="T132" s="10"/>
      <c r="U132" s="10"/>
    </row>
    <row r="133" spans="1:21" s="38" customFormat="1" x14ac:dyDescent="0.3">
      <c r="A133" s="95"/>
      <c r="B133" s="53"/>
      <c r="C133" s="94"/>
      <c r="D133" s="94"/>
      <c r="E133" s="94"/>
      <c r="F133" s="94"/>
      <c r="G133" s="94"/>
      <c r="H133" s="94"/>
      <c r="I133" s="94"/>
      <c r="J133" s="94"/>
      <c r="K133" s="94"/>
      <c r="L133" s="54"/>
      <c r="O133" s="10"/>
      <c r="P133" s="10"/>
      <c r="Q133" s="10"/>
      <c r="R133" s="10"/>
      <c r="S133" s="10"/>
      <c r="T133" s="10"/>
      <c r="U133" s="10"/>
    </row>
    <row r="134" spans="1:21" s="11" customFormat="1" x14ac:dyDescent="0.3">
      <c r="A134" s="8"/>
      <c r="B134" s="639"/>
      <c r="C134" s="640"/>
      <c r="D134" s="640"/>
      <c r="E134" s="640"/>
      <c r="F134" s="640"/>
      <c r="G134" s="640"/>
      <c r="H134" s="640"/>
      <c r="I134" s="640"/>
      <c r="J134" s="640"/>
      <c r="K134" s="640"/>
      <c r="L134" s="641"/>
      <c r="M134" s="38"/>
      <c r="Q134" s="10"/>
    </row>
    <row r="135" spans="1:21" s="11" customFormat="1" x14ac:dyDescent="0.3">
      <c r="A135" s="8"/>
      <c r="B135" s="639"/>
      <c r="C135" s="640"/>
      <c r="D135" s="640"/>
      <c r="E135" s="640"/>
      <c r="F135" s="640"/>
      <c r="G135" s="640"/>
      <c r="H135" s="640"/>
      <c r="I135" s="640"/>
      <c r="J135" s="640"/>
      <c r="K135" s="640"/>
      <c r="L135" s="641"/>
      <c r="M135" s="38"/>
      <c r="Q135" s="10"/>
    </row>
    <row r="136" spans="1:21" s="11" customFormat="1" x14ac:dyDescent="0.3">
      <c r="A136" s="8"/>
      <c r="B136" s="639"/>
      <c r="C136" s="640"/>
      <c r="D136" s="640"/>
      <c r="E136" s="640"/>
      <c r="F136" s="640"/>
      <c r="G136" s="640"/>
      <c r="H136" s="640"/>
      <c r="I136" s="640"/>
      <c r="J136" s="640"/>
      <c r="K136" s="640"/>
      <c r="L136" s="641"/>
      <c r="M136" s="38"/>
      <c r="Q136" s="10"/>
    </row>
    <row r="137" spans="1:21" s="11" customFormat="1" x14ac:dyDescent="0.3">
      <c r="A137" s="8"/>
      <c r="B137" s="639"/>
      <c r="C137" s="640"/>
      <c r="D137" s="640"/>
      <c r="E137" s="640"/>
      <c r="F137" s="640"/>
      <c r="G137" s="640"/>
      <c r="H137" s="640"/>
      <c r="I137" s="640"/>
      <c r="J137" s="640"/>
      <c r="K137" s="640"/>
      <c r="L137" s="641"/>
      <c r="M137" s="38"/>
      <c r="Q137" s="10"/>
    </row>
    <row r="138" spans="1:21" s="11" customFormat="1" x14ac:dyDescent="0.3">
      <c r="A138" s="8"/>
      <c r="B138" s="639"/>
      <c r="C138" s="640"/>
      <c r="D138" s="640"/>
      <c r="E138" s="640"/>
      <c r="F138" s="640"/>
      <c r="G138" s="640"/>
      <c r="H138" s="640"/>
      <c r="I138" s="640"/>
      <c r="J138" s="640"/>
      <c r="K138" s="640"/>
      <c r="L138" s="641"/>
      <c r="M138" s="38"/>
      <c r="Q138" s="10"/>
    </row>
    <row r="139" spans="1:21" s="11" customFormat="1" x14ac:dyDescent="0.3">
      <c r="A139" s="8"/>
      <c r="B139" s="639"/>
      <c r="C139" s="640"/>
      <c r="D139" s="640"/>
      <c r="E139" s="640"/>
      <c r="F139" s="640"/>
      <c r="G139" s="640"/>
      <c r="H139" s="640"/>
      <c r="I139" s="640"/>
      <c r="J139" s="640"/>
      <c r="K139" s="640"/>
      <c r="L139" s="641"/>
      <c r="M139" s="38"/>
      <c r="Q139" s="10"/>
    </row>
    <row r="140" spans="1:21" s="11" customFormat="1" x14ac:dyDescent="0.3">
      <c r="A140" s="8"/>
      <c r="B140" s="639"/>
      <c r="C140" s="640"/>
      <c r="D140" s="640"/>
      <c r="E140" s="640"/>
      <c r="F140" s="640"/>
      <c r="G140" s="640"/>
      <c r="H140" s="640"/>
      <c r="I140" s="640"/>
      <c r="J140" s="640"/>
      <c r="K140" s="640"/>
      <c r="L140" s="641"/>
      <c r="M140" s="38"/>
      <c r="Q140" s="10"/>
    </row>
    <row r="141" spans="1:21" s="11" customFormat="1" x14ac:dyDescent="0.3">
      <c r="A141" s="8"/>
      <c r="B141" s="639"/>
      <c r="C141" s="640"/>
      <c r="D141" s="640"/>
      <c r="E141" s="640"/>
      <c r="F141" s="640"/>
      <c r="G141" s="640"/>
      <c r="H141" s="640"/>
      <c r="I141" s="640"/>
      <c r="J141" s="640"/>
      <c r="K141" s="640"/>
      <c r="L141" s="641"/>
      <c r="M141" s="38"/>
      <c r="Q141" s="10"/>
    </row>
    <row r="142" spans="1:21" s="38" customFormat="1" x14ac:dyDescent="0.3">
      <c r="A142" s="95"/>
      <c r="B142" s="50"/>
      <c r="C142" s="51"/>
      <c r="D142" s="51"/>
      <c r="E142" s="51"/>
      <c r="F142" s="51"/>
      <c r="G142" s="51"/>
      <c r="H142" s="51"/>
      <c r="I142" s="51"/>
      <c r="J142" s="51"/>
      <c r="K142" s="51"/>
      <c r="L142" s="52"/>
      <c r="O142" s="10"/>
      <c r="P142" s="10"/>
      <c r="Q142" s="10"/>
      <c r="R142" s="10"/>
      <c r="S142" s="10"/>
      <c r="T142" s="10"/>
      <c r="U142" s="10"/>
    </row>
    <row r="144" spans="1:21" x14ac:dyDescent="0.3">
      <c r="B144" s="506" t="str">
        <f>IF(Intro!$G$20="English",O144,P144)</f>
        <v>CARACTÉRISTIQUES DU MARCHÉ DES MARCHANDISES</v>
      </c>
      <c r="C144" s="507"/>
      <c r="D144" s="507"/>
      <c r="E144" s="507"/>
      <c r="F144" s="507"/>
      <c r="G144" s="507"/>
      <c r="H144" s="507"/>
      <c r="I144" s="507"/>
      <c r="J144" s="507"/>
      <c r="K144" s="507"/>
      <c r="L144" s="508"/>
      <c r="M144" s="38"/>
      <c r="O144" s="107" t="s">
        <v>321</v>
      </c>
      <c r="P144" s="107" t="s">
        <v>322</v>
      </c>
    </row>
    <row r="145" spans="1:21" s="11" customFormat="1" x14ac:dyDescent="0.3">
      <c r="A145" s="8"/>
      <c r="B145" s="647" t="s">
        <v>22</v>
      </c>
      <c r="C145" s="648"/>
      <c r="D145" s="648"/>
      <c r="E145" s="648"/>
      <c r="F145" s="648"/>
      <c r="G145" s="648"/>
      <c r="H145" s="648"/>
      <c r="I145" s="648"/>
      <c r="J145" s="648"/>
      <c r="K145" s="648"/>
      <c r="L145" s="649"/>
      <c r="M145" s="73"/>
    </row>
    <row r="146" spans="1:21" s="38" customFormat="1" x14ac:dyDescent="0.3">
      <c r="A146" s="49"/>
      <c r="B146" s="53"/>
      <c r="C146" s="94"/>
      <c r="D146" s="94"/>
      <c r="E146" s="94"/>
      <c r="F146" s="94"/>
      <c r="G146" s="94"/>
      <c r="H146" s="94"/>
      <c r="I146" s="94"/>
      <c r="J146" s="94"/>
      <c r="K146" s="94"/>
      <c r="L146" s="54"/>
      <c r="O146" s="10"/>
      <c r="P146" s="10"/>
      <c r="Q146" s="10"/>
      <c r="R146" s="10"/>
      <c r="S146" s="10"/>
      <c r="T146" s="10"/>
      <c r="U146" s="10"/>
    </row>
    <row r="147" spans="1:21" s="38" customFormat="1" x14ac:dyDescent="0.3">
      <c r="A147" s="49"/>
      <c r="B147" s="625" t="str">
        <f>IF(Intro!$G$20="English",O147,P147)</f>
        <v>Si votre entreprise est un distributeur, indiquez dans quels segments de marché ces marchandises sont vendues.</v>
      </c>
      <c r="C147" s="626"/>
      <c r="D147" s="626"/>
      <c r="E147" s="626"/>
      <c r="F147" s="626"/>
      <c r="G147" s="626"/>
      <c r="H147" s="626"/>
      <c r="I147" s="626"/>
      <c r="J147" s="626"/>
      <c r="K147" s="626"/>
      <c r="L147" s="627"/>
      <c r="O147" s="10" t="s">
        <v>536</v>
      </c>
      <c r="P147" s="10" t="s">
        <v>537</v>
      </c>
      <c r="Q147" s="10"/>
      <c r="R147" s="10"/>
      <c r="S147" s="10"/>
      <c r="T147" s="10"/>
      <c r="U147" s="10"/>
    </row>
    <row r="148" spans="1:21" s="38" customFormat="1" x14ac:dyDescent="0.3">
      <c r="A148" s="49"/>
      <c r="B148" s="625" t="str">
        <f>IF(Intro!$G$20="English",O148,P148)</f>
        <v>Si votre entreprise est un utilisateur final, indiquez vos segments de marché.</v>
      </c>
      <c r="C148" s="626"/>
      <c r="D148" s="626"/>
      <c r="E148" s="626"/>
      <c r="F148" s="626"/>
      <c r="G148" s="626"/>
      <c r="H148" s="626"/>
      <c r="I148" s="626"/>
      <c r="J148" s="626"/>
      <c r="K148" s="626"/>
      <c r="L148" s="627"/>
      <c r="O148" s="10" t="s">
        <v>539</v>
      </c>
      <c r="P148" s="10" t="s">
        <v>538</v>
      </c>
      <c r="Q148" s="10"/>
      <c r="R148" s="10"/>
      <c r="S148" s="10"/>
      <c r="T148" s="10"/>
      <c r="U148" s="10"/>
    </row>
    <row r="149" spans="1:21" s="38" customFormat="1" x14ac:dyDescent="0.3">
      <c r="A149" s="49"/>
      <c r="B149" s="53"/>
      <c r="C149" s="94"/>
      <c r="D149" s="94"/>
      <c r="E149" s="94"/>
      <c r="F149" s="94"/>
      <c r="G149" s="94"/>
      <c r="H149" s="94"/>
      <c r="I149" s="94"/>
      <c r="J149" s="94"/>
      <c r="K149" s="94"/>
      <c r="L149" s="54"/>
      <c r="O149" s="10"/>
      <c r="P149" s="10"/>
      <c r="Q149" s="10"/>
      <c r="R149" s="10"/>
      <c r="S149" s="10"/>
      <c r="T149" s="10"/>
      <c r="U149" s="10"/>
    </row>
    <row r="150" spans="1:21" x14ac:dyDescent="0.3">
      <c r="B150" s="540" t="str">
        <f>IF(Intro!$G$20="English",O150,P150)</f>
        <v>Segment de marché 1</v>
      </c>
      <c r="C150" s="541"/>
      <c r="D150" s="562"/>
      <c r="E150" s="562"/>
      <c r="F150" s="562"/>
      <c r="G150" s="562"/>
      <c r="H150" s="562"/>
      <c r="I150" s="562"/>
      <c r="J150" s="562"/>
      <c r="K150" s="562"/>
      <c r="L150" s="563"/>
      <c r="M150" s="10"/>
      <c r="O150" s="10" t="s">
        <v>159</v>
      </c>
      <c r="P150" s="10" t="s">
        <v>160</v>
      </c>
    </row>
    <row r="151" spans="1:21" x14ac:dyDescent="0.3">
      <c r="B151" s="540"/>
      <c r="C151" s="541"/>
      <c r="D151" s="562"/>
      <c r="E151" s="562"/>
      <c r="F151" s="562"/>
      <c r="G151" s="562"/>
      <c r="H151" s="562"/>
      <c r="I151" s="562"/>
      <c r="J151" s="562"/>
      <c r="K151" s="562"/>
      <c r="L151" s="563"/>
      <c r="M151" s="10"/>
    </row>
    <row r="152" spans="1:21" x14ac:dyDescent="0.3">
      <c r="B152" s="540"/>
      <c r="C152" s="541"/>
      <c r="D152" s="562"/>
      <c r="E152" s="562"/>
      <c r="F152" s="562"/>
      <c r="G152" s="562"/>
      <c r="H152" s="562"/>
      <c r="I152" s="562"/>
      <c r="J152" s="562"/>
      <c r="K152" s="562"/>
      <c r="L152" s="563"/>
      <c r="M152" s="10"/>
    </row>
    <row r="153" spans="1:21" x14ac:dyDescent="0.3">
      <c r="B153" s="540"/>
      <c r="C153" s="541"/>
      <c r="D153" s="562"/>
      <c r="E153" s="562"/>
      <c r="F153" s="562"/>
      <c r="G153" s="562"/>
      <c r="H153" s="562"/>
      <c r="I153" s="562"/>
      <c r="J153" s="562"/>
      <c r="K153" s="562"/>
      <c r="L153" s="563"/>
      <c r="M153" s="10"/>
    </row>
    <row r="154" spans="1:21" x14ac:dyDescent="0.3">
      <c r="B154" s="540"/>
      <c r="C154" s="541"/>
      <c r="D154" s="562"/>
      <c r="E154" s="562"/>
      <c r="F154" s="562"/>
      <c r="G154" s="562"/>
      <c r="H154" s="562"/>
      <c r="I154" s="562"/>
      <c r="J154" s="562"/>
      <c r="K154" s="562"/>
      <c r="L154" s="563"/>
      <c r="M154" s="10"/>
    </row>
    <row r="155" spans="1:21" x14ac:dyDescent="0.3">
      <c r="B155" s="540" t="str">
        <f>IF(Intro!$G$20="English",O155,P155)</f>
        <v>Segment de marché 2</v>
      </c>
      <c r="C155" s="541"/>
      <c r="D155" s="562"/>
      <c r="E155" s="562"/>
      <c r="F155" s="562"/>
      <c r="G155" s="562"/>
      <c r="H155" s="562"/>
      <c r="I155" s="562"/>
      <c r="J155" s="562"/>
      <c r="K155" s="562"/>
      <c r="L155" s="563"/>
      <c r="M155" s="10"/>
      <c r="O155" s="10" t="s">
        <v>161</v>
      </c>
      <c r="P155" s="10" t="s">
        <v>162</v>
      </c>
    </row>
    <row r="156" spans="1:21" x14ac:dyDescent="0.3">
      <c r="B156" s="540"/>
      <c r="C156" s="541"/>
      <c r="D156" s="562"/>
      <c r="E156" s="562"/>
      <c r="F156" s="562"/>
      <c r="G156" s="562"/>
      <c r="H156" s="562"/>
      <c r="I156" s="562"/>
      <c r="J156" s="562"/>
      <c r="K156" s="562"/>
      <c r="L156" s="563"/>
      <c r="M156" s="10"/>
    </row>
    <row r="157" spans="1:21" x14ac:dyDescent="0.3">
      <c r="B157" s="540"/>
      <c r="C157" s="541"/>
      <c r="D157" s="562"/>
      <c r="E157" s="562"/>
      <c r="F157" s="562"/>
      <c r="G157" s="562"/>
      <c r="H157" s="562"/>
      <c r="I157" s="562"/>
      <c r="J157" s="562"/>
      <c r="K157" s="562"/>
      <c r="L157" s="563"/>
      <c r="M157" s="10"/>
    </row>
    <row r="158" spans="1:21" x14ac:dyDescent="0.3">
      <c r="B158" s="540"/>
      <c r="C158" s="541"/>
      <c r="D158" s="562"/>
      <c r="E158" s="562"/>
      <c r="F158" s="562"/>
      <c r="G158" s="562"/>
      <c r="H158" s="562"/>
      <c r="I158" s="562"/>
      <c r="J158" s="562"/>
      <c r="K158" s="562"/>
      <c r="L158" s="563"/>
      <c r="M158" s="10"/>
    </row>
    <row r="159" spans="1:21" x14ac:dyDescent="0.3">
      <c r="B159" s="540"/>
      <c r="C159" s="541"/>
      <c r="D159" s="562"/>
      <c r="E159" s="562"/>
      <c r="F159" s="562"/>
      <c r="G159" s="562"/>
      <c r="H159" s="562"/>
      <c r="I159" s="562"/>
      <c r="J159" s="562"/>
      <c r="K159" s="562"/>
      <c r="L159" s="563"/>
      <c r="M159" s="10"/>
    </row>
    <row r="160" spans="1:21" x14ac:dyDescent="0.3">
      <c r="B160" s="540" t="str">
        <f>IF(Intro!$G$20="English",O160,P160)</f>
        <v>Segment de marché 3</v>
      </c>
      <c r="C160" s="541"/>
      <c r="D160" s="562"/>
      <c r="E160" s="562"/>
      <c r="F160" s="562"/>
      <c r="G160" s="562"/>
      <c r="H160" s="562"/>
      <c r="I160" s="562"/>
      <c r="J160" s="562"/>
      <c r="K160" s="562"/>
      <c r="L160" s="563"/>
      <c r="M160" s="10"/>
      <c r="O160" s="10" t="s">
        <v>163</v>
      </c>
      <c r="P160" s="10" t="s">
        <v>164</v>
      </c>
    </row>
    <row r="161" spans="1:21" x14ac:dyDescent="0.3">
      <c r="B161" s="540"/>
      <c r="C161" s="541"/>
      <c r="D161" s="562"/>
      <c r="E161" s="562"/>
      <c r="F161" s="562"/>
      <c r="G161" s="562"/>
      <c r="H161" s="562"/>
      <c r="I161" s="562"/>
      <c r="J161" s="562"/>
      <c r="K161" s="562"/>
      <c r="L161" s="563"/>
      <c r="M161" s="10"/>
    </row>
    <row r="162" spans="1:21" x14ac:dyDescent="0.3">
      <c r="B162" s="540"/>
      <c r="C162" s="541"/>
      <c r="D162" s="562"/>
      <c r="E162" s="562"/>
      <c r="F162" s="562"/>
      <c r="G162" s="562"/>
      <c r="H162" s="562"/>
      <c r="I162" s="562"/>
      <c r="J162" s="562"/>
      <c r="K162" s="562"/>
      <c r="L162" s="563"/>
      <c r="M162" s="10"/>
    </row>
    <row r="163" spans="1:21" x14ac:dyDescent="0.3">
      <c r="B163" s="540"/>
      <c r="C163" s="541"/>
      <c r="D163" s="562"/>
      <c r="E163" s="562"/>
      <c r="F163" s="562"/>
      <c r="G163" s="562"/>
      <c r="H163" s="562"/>
      <c r="I163" s="562"/>
      <c r="J163" s="562"/>
      <c r="K163" s="562"/>
      <c r="L163" s="563"/>
      <c r="M163" s="10"/>
    </row>
    <row r="164" spans="1:21" x14ac:dyDescent="0.3">
      <c r="B164" s="540"/>
      <c r="C164" s="541"/>
      <c r="D164" s="562"/>
      <c r="E164" s="562"/>
      <c r="F164" s="562"/>
      <c r="G164" s="562"/>
      <c r="H164" s="562"/>
      <c r="I164" s="562"/>
      <c r="J164" s="562"/>
      <c r="K164" s="562"/>
      <c r="L164" s="563"/>
      <c r="M164" s="10"/>
    </row>
    <row r="165" spans="1:21" s="38" customFormat="1" x14ac:dyDescent="0.3">
      <c r="A165" s="49"/>
      <c r="B165" s="50"/>
      <c r="C165" s="51"/>
      <c r="D165" s="51"/>
      <c r="E165" s="51"/>
      <c r="F165" s="51"/>
      <c r="G165" s="51"/>
      <c r="H165" s="51"/>
      <c r="I165" s="51"/>
      <c r="J165" s="51"/>
      <c r="K165" s="51"/>
      <c r="L165" s="52"/>
      <c r="O165" s="10"/>
      <c r="P165" s="10"/>
      <c r="Q165" s="10"/>
      <c r="R165" s="10"/>
      <c r="S165" s="10"/>
      <c r="T165" s="10"/>
      <c r="U165" s="10"/>
    </row>
    <row r="166" spans="1:21" s="11" customFormat="1" x14ac:dyDescent="0.3">
      <c r="A166" s="7"/>
      <c r="B166" s="650" t="s">
        <v>23</v>
      </c>
      <c r="C166" s="651"/>
      <c r="D166" s="651"/>
      <c r="E166" s="651"/>
      <c r="F166" s="651"/>
      <c r="G166" s="651"/>
      <c r="H166" s="651"/>
      <c r="I166" s="651"/>
      <c r="J166" s="651"/>
      <c r="K166" s="651"/>
      <c r="L166" s="652"/>
      <c r="M166" s="73"/>
    </row>
    <row r="167" spans="1:21" s="38" customFormat="1" x14ac:dyDescent="0.3">
      <c r="A167" s="95"/>
      <c r="B167" s="53"/>
      <c r="C167" s="94"/>
      <c r="D167" s="94"/>
      <c r="E167" s="94"/>
      <c r="F167" s="94"/>
      <c r="G167" s="94"/>
      <c r="H167" s="94"/>
      <c r="I167" s="94"/>
      <c r="J167" s="94"/>
      <c r="K167" s="94"/>
      <c r="L167" s="54"/>
      <c r="O167" s="10"/>
      <c r="P167" s="10"/>
      <c r="Q167" s="10"/>
      <c r="R167" s="10"/>
      <c r="S167" s="10"/>
      <c r="T167" s="10"/>
      <c r="U167" s="10"/>
    </row>
    <row r="168" spans="1:21" s="38" customFormat="1" x14ac:dyDescent="0.3">
      <c r="A168" s="49"/>
      <c r="B168" s="500" t="str">
        <f>IF(Intro!$G$20="English",O168,P168)</f>
        <v>Décrivez s'il y a une saisonnalité sur le marché canadien pour les marchandises. Décrivez les tendances saisonnières dans les importations, les stocks ou les ventes d’importations de votre entreprise au Canada.</v>
      </c>
      <c r="C168" s="501"/>
      <c r="D168" s="501"/>
      <c r="E168" s="501"/>
      <c r="F168" s="501"/>
      <c r="G168" s="501"/>
      <c r="H168" s="501"/>
      <c r="I168" s="501"/>
      <c r="J168" s="501"/>
      <c r="K168" s="501"/>
      <c r="L168" s="502"/>
      <c r="O168" s="10" t="s">
        <v>185</v>
      </c>
      <c r="P168" s="10" t="s">
        <v>186</v>
      </c>
      <c r="Q168" s="10"/>
      <c r="R168" s="10"/>
      <c r="S168" s="10"/>
      <c r="T168" s="10"/>
      <c r="U168" s="10"/>
    </row>
    <row r="169" spans="1:21" s="38" customFormat="1" x14ac:dyDescent="0.3">
      <c r="A169" s="49"/>
      <c r="B169" s="500"/>
      <c r="C169" s="501"/>
      <c r="D169" s="501"/>
      <c r="E169" s="501"/>
      <c r="F169" s="501"/>
      <c r="G169" s="501"/>
      <c r="H169" s="501"/>
      <c r="I169" s="501"/>
      <c r="J169" s="501"/>
      <c r="K169" s="501"/>
      <c r="L169" s="502"/>
      <c r="O169" s="10"/>
      <c r="P169" s="10"/>
      <c r="Q169" s="10"/>
      <c r="R169" s="10"/>
      <c r="S169" s="10"/>
      <c r="T169" s="10"/>
      <c r="U169" s="10"/>
    </row>
    <row r="170" spans="1:21" s="38" customFormat="1" x14ac:dyDescent="0.3">
      <c r="A170" s="95"/>
      <c r="B170" s="53"/>
      <c r="C170" s="94"/>
      <c r="D170" s="94"/>
      <c r="E170" s="94"/>
      <c r="F170" s="94"/>
      <c r="G170" s="94"/>
      <c r="H170" s="94"/>
      <c r="I170" s="94"/>
      <c r="J170" s="94"/>
      <c r="K170" s="94"/>
      <c r="L170" s="54"/>
      <c r="O170" s="10"/>
      <c r="P170" s="10"/>
      <c r="Q170" s="10"/>
      <c r="R170" s="10"/>
      <c r="S170" s="10"/>
      <c r="T170" s="10"/>
      <c r="U170" s="10"/>
    </row>
    <row r="171" spans="1:21" s="11" customFormat="1" x14ac:dyDescent="0.3">
      <c r="A171" s="8"/>
      <c r="B171" s="639"/>
      <c r="C171" s="640"/>
      <c r="D171" s="640"/>
      <c r="E171" s="640"/>
      <c r="F171" s="640"/>
      <c r="G171" s="640"/>
      <c r="H171" s="640"/>
      <c r="I171" s="640"/>
      <c r="J171" s="640"/>
      <c r="K171" s="640"/>
      <c r="L171" s="641"/>
      <c r="M171" s="38"/>
      <c r="Q171" s="10"/>
    </row>
    <row r="172" spans="1:21" s="11" customFormat="1" x14ac:dyDescent="0.3">
      <c r="A172" s="8"/>
      <c r="B172" s="639"/>
      <c r="C172" s="640"/>
      <c r="D172" s="640"/>
      <c r="E172" s="640"/>
      <c r="F172" s="640"/>
      <c r="G172" s="640"/>
      <c r="H172" s="640"/>
      <c r="I172" s="640"/>
      <c r="J172" s="640"/>
      <c r="K172" s="640"/>
      <c r="L172" s="641"/>
      <c r="M172" s="38"/>
      <c r="Q172" s="10"/>
    </row>
    <row r="173" spans="1:21" s="11" customFormat="1" x14ac:dyDescent="0.3">
      <c r="A173" s="8"/>
      <c r="B173" s="639"/>
      <c r="C173" s="640"/>
      <c r="D173" s="640"/>
      <c r="E173" s="640"/>
      <c r="F173" s="640"/>
      <c r="G173" s="640"/>
      <c r="H173" s="640"/>
      <c r="I173" s="640"/>
      <c r="J173" s="640"/>
      <c r="K173" s="640"/>
      <c r="L173" s="641"/>
      <c r="M173" s="38"/>
      <c r="Q173" s="10"/>
    </row>
    <row r="174" spans="1:21" s="11" customFormat="1" x14ac:dyDescent="0.3">
      <c r="A174" s="8"/>
      <c r="B174" s="639"/>
      <c r="C174" s="640"/>
      <c r="D174" s="640"/>
      <c r="E174" s="640"/>
      <c r="F174" s="640"/>
      <c r="G174" s="640"/>
      <c r="H174" s="640"/>
      <c r="I174" s="640"/>
      <c r="J174" s="640"/>
      <c r="K174" s="640"/>
      <c r="L174" s="641"/>
      <c r="M174" s="38"/>
      <c r="Q174" s="10"/>
    </row>
    <row r="175" spans="1:21" s="11" customFormat="1" x14ac:dyDescent="0.3">
      <c r="A175" s="8"/>
      <c r="B175" s="639"/>
      <c r="C175" s="640"/>
      <c r="D175" s="640"/>
      <c r="E175" s="640"/>
      <c r="F175" s="640"/>
      <c r="G175" s="640"/>
      <c r="H175" s="640"/>
      <c r="I175" s="640"/>
      <c r="J175" s="640"/>
      <c r="K175" s="640"/>
      <c r="L175" s="641"/>
      <c r="M175" s="38"/>
      <c r="Q175" s="10"/>
    </row>
    <row r="176" spans="1:21" s="11" customFormat="1" x14ac:dyDescent="0.3">
      <c r="A176" s="8"/>
      <c r="B176" s="639"/>
      <c r="C176" s="640"/>
      <c r="D176" s="640"/>
      <c r="E176" s="640"/>
      <c r="F176" s="640"/>
      <c r="G176" s="640"/>
      <c r="H176" s="640"/>
      <c r="I176" s="640"/>
      <c r="J176" s="640"/>
      <c r="K176" s="640"/>
      <c r="L176" s="641"/>
      <c r="M176" s="38"/>
      <c r="Q176" s="10"/>
    </row>
    <row r="177" spans="1:21" s="11" customFormat="1" x14ac:dyDescent="0.3">
      <c r="A177" s="8"/>
      <c r="B177" s="639"/>
      <c r="C177" s="640"/>
      <c r="D177" s="640"/>
      <c r="E177" s="640"/>
      <c r="F177" s="640"/>
      <c r="G177" s="640"/>
      <c r="H177" s="640"/>
      <c r="I177" s="640"/>
      <c r="J177" s="640"/>
      <c r="K177" s="640"/>
      <c r="L177" s="641"/>
      <c r="M177" s="38"/>
      <c r="Q177" s="10"/>
    </row>
    <row r="178" spans="1:21" s="11" customFormat="1" x14ac:dyDescent="0.3">
      <c r="A178" s="8"/>
      <c r="B178" s="639"/>
      <c r="C178" s="640"/>
      <c r="D178" s="640"/>
      <c r="E178" s="640"/>
      <c r="F178" s="640"/>
      <c r="G178" s="640"/>
      <c r="H178" s="640"/>
      <c r="I178" s="640"/>
      <c r="J178" s="640"/>
      <c r="K178" s="640"/>
      <c r="L178" s="641"/>
      <c r="M178" s="38"/>
      <c r="Q178" s="10"/>
    </row>
    <row r="179" spans="1:21" s="38" customFormat="1" x14ac:dyDescent="0.3">
      <c r="A179" s="95"/>
      <c r="B179" s="50"/>
      <c r="C179" s="51"/>
      <c r="D179" s="51"/>
      <c r="E179" s="51"/>
      <c r="F179" s="51"/>
      <c r="G179" s="51"/>
      <c r="H179" s="51"/>
      <c r="I179" s="51"/>
      <c r="J179" s="51"/>
      <c r="K179" s="51"/>
      <c r="L179" s="52"/>
      <c r="O179" s="10"/>
      <c r="P179" s="10"/>
      <c r="Q179" s="10"/>
      <c r="R179" s="10"/>
      <c r="S179" s="10"/>
      <c r="T179" s="10"/>
      <c r="U179" s="10"/>
    </row>
    <row r="180" spans="1:21" s="11" customFormat="1" x14ac:dyDescent="0.3">
      <c r="A180" s="7"/>
      <c r="B180" s="650" t="s">
        <v>24</v>
      </c>
      <c r="C180" s="651"/>
      <c r="D180" s="651"/>
      <c r="E180" s="651"/>
      <c r="F180" s="651"/>
      <c r="G180" s="651"/>
      <c r="H180" s="651"/>
      <c r="I180" s="651"/>
      <c r="J180" s="651"/>
      <c r="K180" s="651"/>
      <c r="L180" s="652"/>
      <c r="M180" s="73"/>
    </row>
    <row r="181" spans="1:21" s="38" customFormat="1" x14ac:dyDescent="0.3">
      <c r="A181" s="95"/>
      <c r="B181" s="53"/>
      <c r="C181" s="94"/>
      <c r="D181" s="94"/>
      <c r="E181" s="94"/>
      <c r="F181" s="94"/>
      <c r="G181" s="94"/>
      <c r="H181" s="94"/>
      <c r="I181" s="94"/>
      <c r="J181" s="94"/>
      <c r="K181" s="94"/>
      <c r="L181" s="54"/>
      <c r="O181" s="10"/>
      <c r="P181" s="10"/>
      <c r="Q181" s="10"/>
      <c r="R181" s="10"/>
      <c r="S181" s="10"/>
      <c r="T181" s="10"/>
      <c r="U181" s="10"/>
    </row>
    <row r="182" spans="1:21" s="38" customFormat="1" x14ac:dyDescent="0.3">
      <c r="A182" s="95"/>
      <c r="B182" s="500" t="str">
        <f>IF(Intro!$G$20="English",O182,P182)</f>
        <v>Quels ont été les principaux facteurs affectant la demande des marchandises depuis le 1er janvier 2023 (par exemple, les préférences des utilisateurs, la politique gouvernementale, les conditions économiques, le taux de change)?</v>
      </c>
      <c r="C182" s="501"/>
      <c r="D182" s="501"/>
      <c r="E182" s="501"/>
      <c r="F182" s="501"/>
      <c r="G182" s="501"/>
      <c r="H182" s="501"/>
      <c r="I182" s="501"/>
      <c r="J182" s="501"/>
      <c r="K182" s="501"/>
      <c r="L182" s="502"/>
      <c r="O182" s="10" t="str">
        <f>"What have been the principal factors affecting the demand for the goods since January 1, "&amp;Variables!B6&amp;" (e.g., user preferences, government policy, economic conditions, exchange rate)?"</f>
        <v>What have been the principal factors affecting the demand for the goods since January 1, 2023 (e.g., user preferences, government policy, economic conditions, exchange rate)?</v>
      </c>
      <c r="P182" s="10" t="str">
        <f>"Quels ont été les principaux facteurs affectant la demande des marchandises depuis le 1er janvier "&amp;Variables!B6&amp;" (par exemple, les préférences des utilisateurs, la politique gouvernementale, les conditions économiques, le taux de change)?"</f>
        <v>Quels ont été les principaux facteurs affectant la demande des marchandises depuis le 1er janvier 2023 (par exemple, les préférences des utilisateurs, la politique gouvernementale, les conditions économiques, le taux de change)?</v>
      </c>
      <c r="Q182" s="10"/>
      <c r="R182" s="10"/>
      <c r="S182" s="10"/>
      <c r="T182" s="10"/>
      <c r="U182" s="10"/>
    </row>
    <row r="183" spans="1:21" s="38" customFormat="1" x14ac:dyDescent="0.3">
      <c r="A183" s="95"/>
      <c r="B183" s="500"/>
      <c r="C183" s="501"/>
      <c r="D183" s="501"/>
      <c r="E183" s="501"/>
      <c r="F183" s="501"/>
      <c r="G183" s="501"/>
      <c r="H183" s="501"/>
      <c r="I183" s="501"/>
      <c r="J183" s="501"/>
      <c r="K183" s="501"/>
      <c r="L183" s="502"/>
      <c r="O183" s="10"/>
      <c r="P183" s="10"/>
      <c r="Q183" s="10"/>
      <c r="R183" s="10"/>
      <c r="S183" s="10"/>
      <c r="T183" s="10"/>
      <c r="U183" s="10"/>
    </row>
    <row r="184" spans="1:21" s="38" customFormat="1" x14ac:dyDescent="0.3">
      <c r="A184" s="95"/>
      <c r="B184" s="53"/>
      <c r="C184" s="94"/>
      <c r="D184" s="94"/>
      <c r="E184" s="94"/>
      <c r="F184" s="94"/>
      <c r="G184" s="94"/>
      <c r="H184" s="94"/>
      <c r="I184" s="94"/>
      <c r="J184" s="94"/>
      <c r="K184" s="94"/>
      <c r="L184" s="54"/>
      <c r="O184" s="10"/>
      <c r="P184" s="10"/>
      <c r="Q184" s="10"/>
      <c r="R184" s="10"/>
      <c r="S184" s="10"/>
      <c r="T184" s="10"/>
      <c r="U184" s="10"/>
    </row>
    <row r="185" spans="1:21" s="11" customFormat="1" x14ac:dyDescent="0.3">
      <c r="A185" s="8"/>
      <c r="B185" s="639"/>
      <c r="C185" s="640"/>
      <c r="D185" s="640"/>
      <c r="E185" s="640"/>
      <c r="F185" s="640"/>
      <c r="G185" s="640"/>
      <c r="H185" s="640"/>
      <c r="I185" s="640"/>
      <c r="J185" s="640"/>
      <c r="K185" s="640"/>
      <c r="L185" s="641"/>
      <c r="M185" s="38"/>
      <c r="Q185" s="10"/>
    </row>
    <row r="186" spans="1:21" s="11" customFormat="1" x14ac:dyDescent="0.3">
      <c r="A186" s="8"/>
      <c r="B186" s="639"/>
      <c r="C186" s="640"/>
      <c r="D186" s="640"/>
      <c r="E186" s="640"/>
      <c r="F186" s="640"/>
      <c r="G186" s="640"/>
      <c r="H186" s="640"/>
      <c r="I186" s="640"/>
      <c r="J186" s="640"/>
      <c r="K186" s="640"/>
      <c r="L186" s="641"/>
      <c r="M186" s="38"/>
      <c r="Q186" s="10"/>
    </row>
    <row r="187" spans="1:21" s="11" customFormat="1" x14ac:dyDescent="0.3">
      <c r="A187" s="8"/>
      <c r="B187" s="639"/>
      <c r="C187" s="640"/>
      <c r="D187" s="640"/>
      <c r="E187" s="640"/>
      <c r="F187" s="640"/>
      <c r="G187" s="640"/>
      <c r="H187" s="640"/>
      <c r="I187" s="640"/>
      <c r="J187" s="640"/>
      <c r="K187" s="640"/>
      <c r="L187" s="641"/>
      <c r="M187" s="38"/>
      <c r="Q187" s="10"/>
    </row>
    <row r="188" spans="1:21" s="11" customFormat="1" x14ac:dyDescent="0.3">
      <c r="A188" s="8"/>
      <c r="B188" s="639"/>
      <c r="C188" s="640"/>
      <c r="D188" s="640"/>
      <c r="E188" s="640"/>
      <c r="F188" s="640"/>
      <c r="G188" s="640"/>
      <c r="H188" s="640"/>
      <c r="I188" s="640"/>
      <c r="J188" s="640"/>
      <c r="K188" s="640"/>
      <c r="L188" s="641"/>
      <c r="M188" s="38"/>
      <c r="Q188" s="10"/>
    </row>
    <row r="189" spans="1:21" s="11" customFormat="1" x14ac:dyDescent="0.3">
      <c r="A189" s="8"/>
      <c r="B189" s="639"/>
      <c r="C189" s="640"/>
      <c r="D189" s="640"/>
      <c r="E189" s="640"/>
      <c r="F189" s="640"/>
      <c r="G189" s="640"/>
      <c r="H189" s="640"/>
      <c r="I189" s="640"/>
      <c r="J189" s="640"/>
      <c r="K189" s="640"/>
      <c r="L189" s="641"/>
      <c r="M189" s="38"/>
      <c r="Q189" s="10"/>
    </row>
    <row r="190" spans="1:21" s="11" customFormat="1" x14ac:dyDescent="0.3">
      <c r="A190" s="8"/>
      <c r="B190" s="639"/>
      <c r="C190" s="640"/>
      <c r="D190" s="640"/>
      <c r="E190" s="640"/>
      <c r="F190" s="640"/>
      <c r="G190" s="640"/>
      <c r="H190" s="640"/>
      <c r="I190" s="640"/>
      <c r="J190" s="640"/>
      <c r="K190" s="640"/>
      <c r="L190" s="641"/>
      <c r="M190" s="38"/>
      <c r="Q190" s="10"/>
    </row>
    <row r="191" spans="1:21" s="11" customFormat="1" x14ac:dyDescent="0.3">
      <c r="A191" s="8"/>
      <c r="B191" s="639"/>
      <c r="C191" s="640"/>
      <c r="D191" s="640"/>
      <c r="E191" s="640"/>
      <c r="F191" s="640"/>
      <c r="G191" s="640"/>
      <c r="H191" s="640"/>
      <c r="I191" s="640"/>
      <c r="J191" s="640"/>
      <c r="K191" s="640"/>
      <c r="L191" s="641"/>
      <c r="M191" s="38"/>
      <c r="Q191" s="10"/>
    </row>
    <row r="192" spans="1:21" s="11" customFormat="1" x14ac:dyDescent="0.3">
      <c r="A192" s="8"/>
      <c r="B192" s="639"/>
      <c r="C192" s="640"/>
      <c r="D192" s="640"/>
      <c r="E192" s="640"/>
      <c r="F192" s="640"/>
      <c r="G192" s="640"/>
      <c r="H192" s="640"/>
      <c r="I192" s="640"/>
      <c r="J192" s="640"/>
      <c r="K192" s="640"/>
      <c r="L192" s="641"/>
      <c r="M192" s="38"/>
      <c r="Q192" s="10"/>
    </row>
    <row r="193" spans="1:21" s="38" customFormat="1" x14ac:dyDescent="0.3">
      <c r="A193" s="95"/>
      <c r="B193" s="50"/>
      <c r="C193" s="51"/>
      <c r="D193" s="51"/>
      <c r="E193" s="51"/>
      <c r="F193" s="51"/>
      <c r="G193" s="51"/>
      <c r="H193" s="51"/>
      <c r="I193" s="51"/>
      <c r="J193" s="51"/>
      <c r="K193" s="51"/>
      <c r="L193" s="52"/>
      <c r="O193" s="10"/>
      <c r="P193" s="10"/>
      <c r="Q193" s="10"/>
      <c r="R193" s="10"/>
      <c r="S193" s="10"/>
      <c r="T193" s="10"/>
      <c r="U193" s="10"/>
    </row>
    <row r="194" spans="1:21" s="11" customFormat="1" x14ac:dyDescent="0.3">
      <c r="A194" s="7"/>
      <c r="B194" s="650" t="s">
        <v>26</v>
      </c>
      <c r="C194" s="651"/>
      <c r="D194" s="651"/>
      <c r="E194" s="651"/>
      <c r="F194" s="651"/>
      <c r="G194" s="651"/>
      <c r="H194" s="651"/>
      <c r="I194" s="651"/>
      <c r="J194" s="651"/>
      <c r="K194" s="651"/>
      <c r="L194" s="652"/>
      <c r="M194" s="73"/>
    </row>
    <row r="195" spans="1:21" s="38" customFormat="1" x14ac:dyDescent="0.3">
      <c r="A195" s="95"/>
      <c r="B195" s="53"/>
      <c r="C195" s="94"/>
      <c r="D195" s="94"/>
      <c r="E195" s="94"/>
      <c r="F195" s="94"/>
      <c r="G195" s="94"/>
      <c r="H195" s="94"/>
      <c r="I195" s="94"/>
      <c r="J195" s="94"/>
      <c r="K195" s="94"/>
      <c r="L195" s="54"/>
      <c r="O195" s="10"/>
      <c r="P195" s="10"/>
      <c r="Q195" s="10"/>
      <c r="R195" s="10"/>
      <c r="S195" s="10"/>
      <c r="T195" s="10"/>
      <c r="U195" s="10"/>
    </row>
    <row r="196" spans="1:21" s="38" customFormat="1" x14ac:dyDescent="0.3">
      <c r="A196" s="95"/>
      <c r="B196" s="625" t="str">
        <f>IF(Intro!$G$20="English",O196,P196)</f>
        <v>Décrivez tout changement technologique qui a eu une incidence sur le marché canadien des marchandises depuis le 1er janvier 2023.</v>
      </c>
      <c r="C196" s="626"/>
      <c r="D196" s="626"/>
      <c r="E196" s="626"/>
      <c r="F196" s="626"/>
      <c r="G196" s="626"/>
      <c r="H196" s="626"/>
      <c r="I196" s="626"/>
      <c r="J196" s="626"/>
      <c r="K196" s="626"/>
      <c r="L196" s="627"/>
      <c r="O196" s="10" t="str">
        <f>"Describe any changes in technology that have impacted the Canadian market for the goods since January 1, "&amp;Variables!B6&amp;"."</f>
        <v>Describe any changes in technology that have impacted the Canadian market for the goods since January 1, 2023.</v>
      </c>
      <c r="P196" s="10"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c r="Q196" s="10"/>
      <c r="R196" s="10"/>
      <c r="S196" s="10"/>
      <c r="T196" s="10"/>
      <c r="U196" s="10"/>
    </row>
    <row r="197" spans="1:21" s="38" customFormat="1" x14ac:dyDescent="0.3">
      <c r="A197" s="95"/>
      <c r="B197" s="53"/>
      <c r="C197" s="94"/>
      <c r="D197" s="94"/>
      <c r="E197" s="94"/>
      <c r="F197" s="94"/>
      <c r="G197" s="94"/>
      <c r="H197" s="94"/>
      <c r="I197" s="94"/>
      <c r="J197" s="94"/>
      <c r="K197" s="94"/>
      <c r="L197" s="54"/>
      <c r="O197" s="10"/>
      <c r="P197" s="10"/>
      <c r="Q197" s="10"/>
      <c r="R197" s="10"/>
      <c r="S197" s="10"/>
      <c r="T197" s="10"/>
      <c r="U197" s="10"/>
    </row>
    <row r="198" spans="1:21" s="11" customFormat="1" x14ac:dyDescent="0.3">
      <c r="A198" s="8"/>
      <c r="B198" s="639"/>
      <c r="C198" s="640"/>
      <c r="D198" s="640"/>
      <c r="E198" s="640"/>
      <c r="F198" s="640"/>
      <c r="G198" s="640"/>
      <c r="H198" s="640"/>
      <c r="I198" s="640"/>
      <c r="J198" s="640"/>
      <c r="K198" s="640"/>
      <c r="L198" s="641"/>
      <c r="M198" s="38"/>
      <c r="Q198" s="10"/>
    </row>
    <row r="199" spans="1:21" s="11" customFormat="1" x14ac:dyDescent="0.3">
      <c r="A199" s="8"/>
      <c r="B199" s="639"/>
      <c r="C199" s="640"/>
      <c r="D199" s="640"/>
      <c r="E199" s="640"/>
      <c r="F199" s="640"/>
      <c r="G199" s="640"/>
      <c r="H199" s="640"/>
      <c r="I199" s="640"/>
      <c r="J199" s="640"/>
      <c r="K199" s="640"/>
      <c r="L199" s="641"/>
      <c r="M199" s="38"/>
      <c r="Q199" s="10"/>
    </row>
    <row r="200" spans="1:21" s="11" customFormat="1" x14ac:dyDescent="0.3">
      <c r="A200" s="8"/>
      <c r="B200" s="639"/>
      <c r="C200" s="640"/>
      <c r="D200" s="640"/>
      <c r="E200" s="640"/>
      <c r="F200" s="640"/>
      <c r="G200" s="640"/>
      <c r="H200" s="640"/>
      <c r="I200" s="640"/>
      <c r="J200" s="640"/>
      <c r="K200" s="640"/>
      <c r="L200" s="641"/>
      <c r="M200" s="38"/>
      <c r="Q200" s="10"/>
    </row>
    <row r="201" spans="1:21" s="11" customFormat="1" x14ac:dyDescent="0.3">
      <c r="A201" s="8"/>
      <c r="B201" s="639"/>
      <c r="C201" s="640"/>
      <c r="D201" s="640"/>
      <c r="E201" s="640"/>
      <c r="F201" s="640"/>
      <c r="G201" s="640"/>
      <c r="H201" s="640"/>
      <c r="I201" s="640"/>
      <c r="J201" s="640"/>
      <c r="K201" s="640"/>
      <c r="L201" s="641"/>
      <c r="M201" s="38"/>
      <c r="Q201" s="10"/>
    </row>
    <row r="202" spans="1:21" s="11" customFormat="1" x14ac:dyDescent="0.3">
      <c r="A202" s="8"/>
      <c r="B202" s="639"/>
      <c r="C202" s="640"/>
      <c r="D202" s="640"/>
      <c r="E202" s="640"/>
      <c r="F202" s="640"/>
      <c r="G202" s="640"/>
      <c r="H202" s="640"/>
      <c r="I202" s="640"/>
      <c r="J202" s="640"/>
      <c r="K202" s="640"/>
      <c r="L202" s="641"/>
      <c r="M202" s="38"/>
      <c r="Q202" s="10"/>
    </row>
    <row r="203" spans="1:21" s="11" customFormat="1" x14ac:dyDescent="0.3">
      <c r="A203" s="8"/>
      <c r="B203" s="639"/>
      <c r="C203" s="640"/>
      <c r="D203" s="640"/>
      <c r="E203" s="640"/>
      <c r="F203" s="640"/>
      <c r="G203" s="640"/>
      <c r="H203" s="640"/>
      <c r="I203" s="640"/>
      <c r="J203" s="640"/>
      <c r="K203" s="640"/>
      <c r="L203" s="641"/>
      <c r="M203" s="38"/>
      <c r="Q203" s="10"/>
    </row>
    <row r="204" spans="1:21" s="11" customFormat="1" x14ac:dyDescent="0.3">
      <c r="A204" s="8"/>
      <c r="B204" s="639"/>
      <c r="C204" s="640"/>
      <c r="D204" s="640"/>
      <c r="E204" s="640"/>
      <c r="F204" s="640"/>
      <c r="G204" s="640"/>
      <c r="H204" s="640"/>
      <c r="I204" s="640"/>
      <c r="J204" s="640"/>
      <c r="K204" s="640"/>
      <c r="L204" s="641"/>
      <c r="M204" s="38"/>
      <c r="Q204" s="10"/>
    </row>
    <row r="205" spans="1:21" s="11" customFormat="1" x14ac:dyDescent="0.3">
      <c r="A205" s="8"/>
      <c r="B205" s="639"/>
      <c r="C205" s="640"/>
      <c r="D205" s="640"/>
      <c r="E205" s="640"/>
      <c r="F205" s="640"/>
      <c r="G205" s="640"/>
      <c r="H205" s="640"/>
      <c r="I205" s="640"/>
      <c r="J205" s="640"/>
      <c r="K205" s="640"/>
      <c r="L205" s="641"/>
      <c r="M205" s="38"/>
      <c r="Q205" s="10"/>
    </row>
    <row r="206" spans="1:21" s="38" customFormat="1" x14ac:dyDescent="0.3">
      <c r="A206" s="95"/>
      <c r="B206" s="50"/>
      <c r="C206" s="51"/>
      <c r="D206" s="51"/>
      <c r="E206" s="51"/>
      <c r="F206" s="51"/>
      <c r="G206" s="51"/>
      <c r="H206" s="51"/>
      <c r="I206" s="51"/>
      <c r="J206" s="51"/>
      <c r="K206" s="51"/>
      <c r="L206" s="52"/>
      <c r="O206" s="10"/>
      <c r="P206" s="10"/>
      <c r="Q206" s="10"/>
      <c r="R206" s="10"/>
      <c r="S206" s="10"/>
      <c r="T206" s="10"/>
      <c r="U206" s="10"/>
    </row>
    <row r="207" spans="1:21" s="11" customFormat="1" x14ac:dyDescent="0.3">
      <c r="A207" s="7"/>
      <c r="B207" s="650" t="s">
        <v>44</v>
      </c>
      <c r="C207" s="651"/>
      <c r="D207" s="651"/>
      <c r="E207" s="651"/>
      <c r="F207" s="651"/>
      <c r="G207" s="651"/>
      <c r="H207" s="651"/>
      <c r="I207" s="651"/>
      <c r="J207" s="651"/>
      <c r="K207" s="651"/>
      <c r="L207" s="652"/>
      <c r="M207" s="73"/>
    </row>
    <row r="208" spans="1:21" s="38" customFormat="1" x14ac:dyDescent="0.3">
      <c r="A208" s="95"/>
      <c r="B208" s="53"/>
      <c r="C208" s="94"/>
      <c r="D208" s="94"/>
      <c r="E208" s="94"/>
      <c r="F208" s="94"/>
      <c r="G208" s="94"/>
      <c r="H208" s="94"/>
      <c r="I208" s="94"/>
      <c r="J208" s="94"/>
      <c r="K208" s="94"/>
      <c r="L208" s="54"/>
      <c r="O208" s="10"/>
      <c r="P208" s="10"/>
      <c r="Q208" s="10"/>
      <c r="R208" s="10"/>
      <c r="S208" s="10"/>
      <c r="T208" s="10"/>
      <c r="U208" s="10"/>
    </row>
    <row r="209" spans="1:21" s="38" customFormat="1" x14ac:dyDescent="0.3">
      <c r="A209" s="95"/>
      <c r="B209" s="500" t="str">
        <f>IF(Intro!$G$20="English",O209,P209)</f>
        <v>Expliquez les circonstances dans lesquelles les acheteurs canadiens sont prêts à payer un prix plus élevé pour les marchandises produites au Canada. Quel serait le montant de ce supplément?</v>
      </c>
      <c r="C209" s="501"/>
      <c r="D209" s="501"/>
      <c r="E209" s="501"/>
      <c r="F209" s="501"/>
      <c r="G209" s="501"/>
      <c r="H209" s="501"/>
      <c r="I209" s="501"/>
      <c r="J209" s="501"/>
      <c r="K209" s="501"/>
      <c r="L209" s="502"/>
      <c r="O209" s="10" t="s">
        <v>158</v>
      </c>
      <c r="P209" s="10" t="s">
        <v>210</v>
      </c>
      <c r="Q209" s="10"/>
      <c r="R209" s="10"/>
      <c r="S209" s="10"/>
      <c r="T209" s="10"/>
      <c r="U209" s="10"/>
    </row>
    <row r="210" spans="1:21" s="38" customFormat="1" x14ac:dyDescent="0.3">
      <c r="A210" s="95"/>
      <c r="B210" s="53"/>
      <c r="C210" s="94"/>
      <c r="D210" s="94"/>
      <c r="E210" s="94"/>
      <c r="F210" s="94"/>
      <c r="G210" s="94"/>
      <c r="H210" s="94"/>
      <c r="I210" s="94"/>
      <c r="J210" s="94"/>
      <c r="K210" s="94"/>
      <c r="L210" s="54"/>
      <c r="O210" s="10"/>
      <c r="P210" s="10"/>
      <c r="Q210" s="10"/>
      <c r="R210" s="10"/>
      <c r="S210" s="10"/>
      <c r="T210" s="10"/>
      <c r="U210" s="10"/>
    </row>
    <row r="211" spans="1:21" x14ac:dyDescent="0.3">
      <c r="A211" s="7"/>
      <c r="B211" s="540" t="str">
        <f>IF(Intro!$G$20="English",O211,P211)</f>
        <v xml:space="preserve"> Majoration du prix</v>
      </c>
      <c r="C211" s="541"/>
      <c r="D211" s="128" t="s">
        <v>123</v>
      </c>
      <c r="E211" s="155"/>
      <c r="F211" s="94"/>
      <c r="G211" s="94"/>
      <c r="H211" s="94"/>
      <c r="I211" s="94"/>
      <c r="J211" s="94"/>
      <c r="K211" s="94"/>
      <c r="L211" s="54"/>
      <c r="M211" s="10"/>
      <c r="O211" s="10" t="s">
        <v>124</v>
      </c>
      <c r="P211" s="10" t="s">
        <v>125</v>
      </c>
    </row>
    <row r="212" spans="1:21" s="38" customFormat="1" x14ac:dyDescent="0.3">
      <c r="A212" s="95"/>
      <c r="B212" s="53"/>
      <c r="C212" s="94"/>
      <c r="D212" s="94"/>
      <c r="E212" s="94"/>
      <c r="F212" s="94"/>
      <c r="G212" s="94"/>
      <c r="H212" s="94"/>
      <c r="I212" s="94"/>
      <c r="J212" s="94"/>
      <c r="K212" s="94"/>
      <c r="L212" s="54"/>
      <c r="O212" s="10"/>
      <c r="P212" s="10"/>
      <c r="Q212" s="10"/>
      <c r="R212" s="10"/>
      <c r="S212" s="10"/>
      <c r="T212" s="10"/>
      <c r="U212" s="10"/>
    </row>
    <row r="213" spans="1:21" s="11" customFormat="1" x14ac:dyDescent="0.3">
      <c r="A213" s="8"/>
      <c r="B213" s="639"/>
      <c r="C213" s="640"/>
      <c r="D213" s="640"/>
      <c r="E213" s="640"/>
      <c r="F213" s="640"/>
      <c r="G213" s="640"/>
      <c r="H213" s="640"/>
      <c r="I213" s="640"/>
      <c r="J213" s="640"/>
      <c r="K213" s="640"/>
      <c r="L213" s="641"/>
      <c r="M213" s="38"/>
      <c r="Q213" s="10"/>
    </row>
    <row r="214" spans="1:21" s="11" customFormat="1" x14ac:dyDescent="0.3">
      <c r="A214" s="8"/>
      <c r="B214" s="639"/>
      <c r="C214" s="640"/>
      <c r="D214" s="640"/>
      <c r="E214" s="640"/>
      <c r="F214" s="640"/>
      <c r="G214" s="640"/>
      <c r="H214" s="640"/>
      <c r="I214" s="640"/>
      <c r="J214" s="640"/>
      <c r="K214" s="640"/>
      <c r="L214" s="641"/>
      <c r="M214" s="38"/>
      <c r="Q214" s="10"/>
    </row>
    <row r="215" spans="1:21" s="11" customFormat="1" x14ac:dyDescent="0.3">
      <c r="A215" s="8"/>
      <c r="B215" s="639"/>
      <c r="C215" s="640"/>
      <c r="D215" s="640"/>
      <c r="E215" s="640"/>
      <c r="F215" s="640"/>
      <c r="G215" s="640"/>
      <c r="H215" s="640"/>
      <c r="I215" s="640"/>
      <c r="J215" s="640"/>
      <c r="K215" s="640"/>
      <c r="L215" s="641"/>
      <c r="M215" s="38"/>
      <c r="Q215" s="10"/>
    </row>
    <row r="216" spans="1:21" s="11" customFormat="1" x14ac:dyDescent="0.3">
      <c r="A216" s="8"/>
      <c r="B216" s="639"/>
      <c r="C216" s="640"/>
      <c r="D216" s="640"/>
      <c r="E216" s="640"/>
      <c r="F216" s="640"/>
      <c r="G216" s="640"/>
      <c r="H216" s="640"/>
      <c r="I216" s="640"/>
      <c r="J216" s="640"/>
      <c r="K216" s="640"/>
      <c r="L216" s="641"/>
      <c r="M216" s="38"/>
      <c r="Q216" s="10"/>
    </row>
    <row r="217" spans="1:21" s="11" customFormat="1" x14ac:dyDescent="0.3">
      <c r="A217" s="8"/>
      <c r="B217" s="639"/>
      <c r="C217" s="640"/>
      <c r="D217" s="640"/>
      <c r="E217" s="640"/>
      <c r="F217" s="640"/>
      <c r="G217" s="640"/>
      <c r="H217" s="640"/>
      <c r="I217" s="640"/>
      <c r="J217" s="640"/>
      <c r="K217" s="640"/>
      <c r="L217" s="641"/>
      <c r="M217" s="38"/>
      <c r="Q217" s="10"/>
    </row>
    <row r="218" spans="1:21" s="11" customFormat="1" x14ac:dyDescent="0.3">
      <c r="A218" s="8"/>
      <c r="B218" s="639"/>
      <c r="C218" s="640"/>
      <c r="D218" s="640"/>
      <c r="E218" s="640"/>
      <c r="F218" s="640"/>
      <c r="G218" s="640"/>
      <c r="H218" s="640"/>
      <c r="I218" s="640"/>
      <c r="J218" s="640"/>
      <c r="K218" s="640"/>
      <c r="L218" s="641"/>
      <c r="M218" s="38"/>
      <c r="Q218" s="10"/>
    </row>
    <row r="219" spans="1:21" s="11" customFormat="1" x14ac:dyDescent="0.3">
      <c r="A219" s="8"/>
      <c r="B219" s="639"/>
      <c r="C219" s="640"/>
      <c r="D219" s="640"/>
      <c r="E219" s="640"/>
      <c r="F219" s="640"/>
      <c r="G219" s="640"/>
      <c r="H219" s="640"/>
      <c r="I219" s="640"/>
      <c r="J219" s="640"/>
      <c r="K219" s="640"/>
      <c r="L219" s="641"/>
      <c r="M219" s="38"/>
      <c r="Q219" s="10"/>
    </row>
    <row r="220" spans="1:21" s="11" customFormat="1" x14ac:dyDescent="0.3">
      <c r="A220" s="8"/>
      <c r="B220" s="639"/>
      <c r="C220" s="640"/>
      <c r="D220" s="640"/>
      <c r="E220" s="640"/>
      <c r="F220" s="640"/>
      <c r="G220" s="640"/>
      <c r="H220" s="640"/>
      <c r="I220" s="640"/>
      <c r="J220" s="640"/>
      <c r="K220" s="640"/>
      <c r="L220" s="641"/>
      <c r="M220" s="38"/>
      <c r="Q220" s="10"/>
    </row>
    <row r="221" spans="1:21" s="38" customFormat="1" x14ac:dyDescent="0.3">
      <c r="A221" s="95"/>
      <c r="B221" s="50"/>
      <c r="C221" s="51"/>
      <c r="D221" s="51"/>
      <c r="E221" s="51"/>
      <c r="F221" s="51"/>
      <c r="G221" s="51"/>
      <c r="H221" s="51"/>
      <c r="I221" s="51"/>
      <c r="J221" s="51"/>
      <c r="K221" s="51"/>
      <c r="L221" s="52"/>
      <c r="O221" s="10"/>
      <c r="P221" s="10"/>
      <c r="Q221" s="10"/>
      <c r="R221" s="10"/>
      <c r="S221" s="10"/>
      <c r="T221" s="10"/>
      <c r="U221" s="10"/>
    </row>
    <row r="222" spans="1:21" s="11" customFormat="1" x14ac:dyDescent="0.3">
      <c r="A222" s="7"/>
      <c r="B222" s="650" t="s">
        <v>56</v>
      </c>
      <c r="C222" s="651"/>
      <c r="D222" s="651"/>
      <c r="E222" s="651"/>
      <c r="F222" s="651"/>
      <c r="G222" s="651"/>
      <c r="H222" s="651"/>
      <c r="I222" s="651"/>
      <c r="J222" s="651"/>
      <c r="K222" s="651"/>
      <c r="L222" s="652"/>
      <c r="M222" s="73"/>
    </row>
    <row r="223" spans="1:21" s="38" customFormat="1" x14ac:dyDescent="0.3">
      <c r="A223" s="95"/>
      <c r="B223" s="53"/>
      <c r="C223" s="94"/>
      <c r="D223" s="94"/>
      <c r="E223" s="94"/>
      <c r="F223" s="94"/>
      <c r="G223" s="94"/>
      <c r="H223" s="94"/>
      <c r="I223" s="94"/>
      <c r="J223" s="94"/>
      <c r="K223" s="94"/>
      <c r="L223" s="54"/>
      <c r="O223" s="10"/>
      <c r="P223" s="10"/>
      <c r="Q223" s="10"/>
      <c r="R223" s="10"/>
      <c r="S223" s="10"/>
      <c r="T223" s="10"/>
      <c r="U223" s="10"/>
    </row>
    <row r="224" spans="1:21" s="38" customFormat="1" x14ac:dyDescent="0.3">
      <c r="A224" s="95"/>
      <c r="B224" s="625" t="str">
        <f>IF(Intro!$G$20="English",O224,P224)</f>
        <v>Dans quelle mesure les marchandises produites au Canada sont-elles interchangeables avec les marchandises importées de la Chine?</v>
      </c>
      <c r="C224" s="626"/>
      <c r="D224" s="626"/>
      <c r="E224" s="626"/>
      <c r="F224" s="626"/>
      <c r="G224" s="626"/>
      <c r="H224" s="626"/>
      <c r="I224" s="626"/>
      <c r="J224" s="626"/>
      <c r="K224" s="626"/>
      <c r="L224" s="627"/>
      <c r="O224" s="10" t="str">
        <f>"To what extent are the goods produced in Canada interchangeable with the goods imported from "&amp;Variables!B5&amp;"?"</f>
        <v>To what extent are the goods produced in Canada interchangeable with the goods imported from China?</v>
      </c>
      <c r="P224" s="10" t="str">
        <f>"Dans quelle mesure les marchandises produites au Canada sont-elles interchangeables avec les marchandises importées "&amp;Variables!C5&amp;"?"</f>
        <v>Dans quelle mesure les marchandises produites au Canada sont-elles interchangeables avec les marchandises importées de la Chine?</v>
      </c>
      <c r="Q224" s="10"/>
      <c r="R224" s="10"/>
      <c r="S224" s="10"/>
      <c r="T224" s="10"/>
      <c r="U224" s="10"/>
    </row>
    <row r="225" spans="1:21" s="38" customFormat="1" x14ac:dyDescent="0.3">
      <c r="A225" s="95"/>
      <c r="B225" s="53"/>
      <c r="C225" s="94"/>
      <c r="D225" s="94"/>
      <c r="E225" s="94"/>
      <c r="F225" s="94"/>
      <c r="G225" s="94"/>
      <c r="H225" s="94"/>
      <c r="I225" s="94"/>
      <c r="J225" s="94"/>
      <c r="K225" s="94"/>
      <c r="L225" s="54"/>
      <c r="O225" s="10"/>
      <c r="P225" s="10"/>
      <c r="Q225" s="10"/>
      <c r="R225" s="10"/>
      <c r="S225" s="10"/>
      <c r="T225" s="10"/>
      <c r="U225" s="10"/>
    </row>
    <row r="226" spans="1:21" s="11" customFormat="1" x14ac:dyDescent="0.3">
      <c r="A226" s="8"/>
      <c r="B226" s="639"/>
      <c r="C226" s="640"/>
      <c r="D226" s="640"/>
      <c r="E226" s="640"/>
      <c r="F226" s="640"/>
      <c r="G226" s="640"/>
      <c r="H226" s="640"/>
      <c r="I226" s="640"/>
      <c r="J226" s="640"/>
      <c r="K226" s="640"/>
      <c r="L226" s="641"/>
      <c r="M226" s="38"/>
      <c r="Q226" s="10"/>
    </row>
    <row r="227" spans="1:21" s="11" customFormat="1" x14ac:dyDescent="0.3">
      <c r="A227" s="8"/>
      <c r="B227" s="639"/>
      <c r="C227" s="640"/>
      <c r="D227" s="640"/>
      <c r="E227" s="640"/>
      <c r="F227" s="640"/>
      <c r="G227" s="640"/>
      <c r="H227" s="640"/>
      <c r="I227" s="640"/>
      <c r="J227" s="640"/>
      <c r="K227" s="640"/>
      <c r="L227" s="641"/>
      <c r="M227" s="38"/>
      <c r="Q227" s="10"/>
    </row>
    <row r="228" spans="1:21" s="11" customFormat="1" x14ac:dyDescent="0.3">
      <c r="A228" s="8"/>
      <c r="B228" s="639"/>
      <c r="C228" s="640"/>
      <c r="D228" s="640"/>
      <c r="E228" s="640"/>
      <c r="F228" s="640"/>
      <c r="G228" s="640"/>
      <c r="H228" s="640"/>
      <c r="I228" s="640"/>
      <c r="J228" s="640"/>
      <c r="K228" s="640"/>
      <c r="L228" s="641"/>
      <c r="M228" s="38"/>
      <c r="Q228" s="10"/>
    </row>
    <row r="229" spans="1:21" s="11" customFormat="1" x14ac:dyDescent="0.3">
      <c r="A229" s="8"/>
      <c r="B229" s="639"/>
      <c r="C229" s="640"/>
      <c r="D229" s="640"/>
      <c r="E229" s="640"/>
      <c r="F229" s="640"/>
      <c r="G229" s="640"/>
      <c r="H229" s="640"/>
      <c r="I229" s="640"/>
      <c r="J229" s="640"/>
      <c r="K229" s="640"/>
      <c r="L229" s="641"/>
      <c r="M229" s="38"/>
      <c r="Q229" s="10"/>
    </row>
    <row r="230" spans="1:21" s="11" customFormat="1" x14ac:dyDescent="0.3">
      <c r="A230" s="8"/>
      <c r="B230" s="639"/>
      <c r="C230" s="640"/>
      <c r="D230" s="640"/>
      <c r="E230" s="640"/>
      <c r="F230" s="640"/>
      <c r="G230" s="640"/>
      <c r="H230" s="640"/>
      <c r="I230" s="640"/>
      <c r="J230" s="640"/>
      <c r="K230" s="640"/>
      <c r="L230" s="641"/>
      <c r="M230" s="38"/>
      <c r="Q230" s="10"/>
    </row>
    <row r="231" spans="1:21" s="11" customFormat="1" x14ac:dyDescent="0.3">
      <c r="A231" s="8"/>
      <c r="B231" s="639"/>
      <c r="C231" s="640"/>
      <c r="D231" s="640"/>
      <c r="E231" s="640"/>
      <c r="F231" s="640"/>
      <c r="G231" s="640"/>
      <c r="H231" s="640"/>
      <c r="I231" s="640"/>
      <c r="J231" s="640"/>
      <c r="K231" s="640"/>
      <c r="L231" s="641"/>
      <c r="M231" s="38"/>
      <c r="Q231" s="10"/>
    </row>
    <row r="232" spans="1:21" s="11" customFormat="1" x14ac:dyDescent="0.3">
      <c r="A232" s="8"/>
      <c r="B232" s="639"/>
      <c r="C232" s="640"/>
      <c r="D232" s="640"/>
      <c r="E232" s="640"/>
      <c r="F232" s="640"/>
      <c r="G232" s="640"/>
      <c r="H232" s="640"/>
      <c r="I232" s="640"/>
      <c r="J232" s="640"/>
      <c r="K232" s="640"/>
      <c r="L232" s="641"/>
      <c r="M232" s="38"/>
      <c r="Q232" s="10"/>
    </row>
    <row r="233" spans="1:21" s="11" customFormat="1" x14ac:dyDescent="0.3">
      <c r="A233" s="8"/>
      <c r="B233" s="639"/>
      <c r="C233" s="640"/>
      <c r="D233" s="640"/>
      <c r="E233" s="640"/>
      <c r="F233" s="640"/>
      <c r="G233" s="640"/>
      <c r="H233" s="640"/>
      <c r="I233" s="640"/>
      <c r="J233" s="640"/>
      <c r="K233" s="640"/>
      <c r="L233" s="641"/>
      <c r="M233" s="38"/>
      <c r="Q233" s="10"/>
    </row>
    <row r="234" spans="1:21" s="38" customFormat="1" x14ac:dyDescent="0.3">
      <c r="A234" s="95"/>
      <c r="B234" s="50"/>
      <c r="C234" s="51"/>
      <c r="D234" s="51"/>
      <c r="E234" s="51"/>
      <c r="F234" s="51"/>
      <c r="G234" s="51"/>
      <c r="H234" s="51"/>
      <c r="I234" s="51"/>
      <c r="J234" s="51"/>
      <c r="K234" s="51"/>
      <c r="L234" s="52"/>
      <c r="O234" s="10"/>
      <c r="P234" s="10"/>
      <c r="Q234" s="10"/>
      <c r="R234" s="10"/>
      <c r="S234" s="10"/>
      <c r="T234" s="10"/>
      <c r="U234" s="10"/>
    </row>
    <row r="235" spans="1:21" s="11" customFormat="1" x14ac:dyDescent="0.3">
      <c r="A235" s="7"/>
      <c r="B235" s="650" t="s">
        <v>57</v>
      </c>
      <c r="C235" s="651"/>
      <c r="D235" s="651"/>
      <c r="E235" s="651"/>
      <c r="F235" s="651"/>
      <c r="G235" s="651"/>
      <c r="H235" s="651"/>
      <c r="I235" s="651"/>
      <c r="J235" s="651"/>
      <c r="K235" s="651"/>
      <c r="L235" s="652"/>
      <c r="M235" s="73"/>
    </row>
    <row r="236" spans="1:21" s="38" customFormat="1" x14ac:dyDescent="0.3">
      <c r="A236" s="95"/>
      <c r="B236" s="53"/>
      <c r="C236" s="94"/>
      <c r="D236" s="94"/>
      <c r="E236" s="94"/>
      <c r="F236" s="94"/>
      <c r="G236" s="94"/>
      <c r="H236" s="94"/>
      <c r="I236" s="94"/>
      <c r="J236" s="94"/>
      <c r="K236" s="94"/>
      <c r="L236" s="54"/>
      <c r="O236" s="10"/>
      <c r="P236" s="10"/>
      <c r="Q236" s="10"/>
      <c r="R236" s="10"/>
      <c r="S236" s="10"/>
      <c r="T236" s="10"/>
      <c r="U236" s="10"/>
    </row>
    <row r="237" spans="1:21" s="38" customFormat="1" x14ac:dyDescent="0.3">
      <c r="A237" s="95"/>
      <c r="B237" s="625" t="str">
        <f>IF(Intro!$G$20="English",O237,P237)</f>
        <v>Dans quelle mesure les marchandises produites au Canada sont-elles comparables en prix aux marchandises importées de la Chine?</v>
      </c>
      <c r="C237" s="626"/>
      <c r="D237" s="626"/>
      <c r="E237" s="626"/>
      <c r="F237" s="626"/>
      <c r="G237" s="626"/>
      <c r="H237" s="626"/>
      <c r="I237" s="626"/>
      <c r="J237" s="626"/>
      <c r="K237" s="626"/>
      <c r="L237" s="627"/>
      <c r="O237" s="10" t="str">
        <f>"To what extent are the goods produced in Canada comparable in price with the goods imported from "&amp;Variables!B5&amp;"?"</f>
        <v>To what extent are the goods produced in Canada comparable in price with the goods imported from China?</v>
      </c>
      <c r="P237" s="10" t="str">
        <f>"Dans quelle mesure les marchandises produites au Canada sont-elles comparables en prix aux marchandises importées "&amp;Variables!C5&amp;"?"</f>
        <v>Dans quelle mesure les marchandises produites au Canada sont-elles comparables en prix aux marchandises importées de la Chine?</v>
      </c>
      <c r="Q237" s="10"/>
      <c r="R237" s="10"/>
      <c r="S237" s="10"/>
      <c r="T237" s="10"/>
      <c r="U237" s="10"/>
    </row>
    <row r="238" spans="1:21" s="38" customFormat="1" x14ac:dyDescent="0.3">
      <c r="A238" s="95"/>
      <c r="B238" s="53"/>
      <c r="C238" s="94"/>
      <c r="D238" s="94"/>
      <c r="E238" s="94"/>
      <c r="F238" s="94"/>
      <c r="G238" s="94"/>
      <c r="H238" s="94"/>
      <c r="I238" s="94"/>
      <c r="J238" s="94"/>
      <c r="K238" s="94"/>
      <c r="L238" s="54"/>
      <c r="O238" s="10"/>
      <c r="P238" s="10"/>
      <c r="Q238" s="10"/>
      <c r="R238" s="10"/>
      <c r="S238" s="10"/>
      <c r="T238" s="10"/>
      <c r="U238" s="10"/>
    </row>
    <row r="239" spans="1:21" s="11" customFormat="1" x14ac:dyDescent="0.3">
      <c r="A239" s="8"/>
      <c r="B239" s="639"/>
      <c r="C239" s="640"/>
      <c r="D239" s="640"/>
      <c r="E239" s="640"/>
      <c r="F239" s="640"/>
      <c r="G239" s="640"/>
      <c r="H239" s="640"/>
      <c r="I239" s="640"/>
      <c r="J239" s="640"/>
      <c r="K239" s="640"/>
      <c r="L239" s="641"/>
      <c r="M239" s="38"/>
      <c r="Q239" s="10"/>
    </row>
    <row r="240" spans="1:21" s="11" customFormat="1" x14ac:dyDescent="0.3">
      <c r="A240" s="8"/>
      <c r="B240" s="639"/>
      <c r="C240" s="640"/>
      <c r="D240" s="640"/>
      <c r="E240" s="640"/>
      <c r="F240" s="640"/>
      <c r="G240" s="640"/>
      <c r="H240" s="640"/>
      <c r="I240" s="640"/>
      <c r="J240" s="640"/>
      <c r="K240" s="640"/>
      <c r="L240" s="641"/>
      <c r="M240" s="38"/>
      <c r="Q240" s="10"/>
    </row>
    <row r="241" spans="1:21" s="11" customFormat="1" x14ac:dyDescent="0.3">
      <c r="A241" s="8"/>
      <c r="B241" s="639"/>
      <c r="C241" s="640"/>
      <c r="D241" s="640"/>
      <c r="E241" s="640"/>
      <c r="F241" s="640"/>
      <c r="G241" s="640"/>
      <c r="H241" s="640"/>
      <c r="I241" s="640"/>
      <c r="J241" s="640"/>
      <c r="K241" s="640"/>
      <c r="L241" s="641"/>
      <c r="M241" s="38"/>
      <c r="Q241" s="10"/>
    </row>
    <row r="242" spans="1:21" s="11" customFormat="1" x14ac:dyDescent="0.3">
      <c r="A242" s="8"/>
      <c r="B242" s="639"/>
      <c r="C242" s="640"/>
      <c r="D242" s="640"/>
      <c r="E242" s="640"/>
      <c r="F242" s="640"/>
      <c r="G242" s="640"/>
      <c r="H242" s="640"/>
      <c r="I242" s="640"/>
      <c r="J242" s="640"/>
      <c r="K242" s="640"/>
      <c r="L242" s="641"/>
      <c r="M242" s="38"/>
      <c r="Q242" s="10"/>
    </row>
    <row r="243" spans="1:21" s="11" customFormat="1" x14ac:dyDescent="0.3">
      <c r="A243" s="8"/>
      <c r="B243" s="639"/>
      <c r="C243" s="640"/>
      <c r="D243" s="640"/>
      <c r="E243" s="640"/>
      <c r="F243" s="640"/>
      <c r="G243" s="640"/>
      <c r="H243" s="640"/>
      <c r="I243" s="640"/>
      <c r="J243" s="640"/>
      <c r="K243" s="640"/>
      <c r="L243" s="641"/>
      <c r="M243" s="38"/>
      <c r="Q243" s="10"/>
    </row>
    <row r="244" spans="1:21" s="11" customFormat="1" x14ac:dyDescent="0.3">
      <c r="A244" s="8"/>
      <c r="B244" s="639"/>
      <c r="C244" s="640"/>
      <c r="D244" s="640"/>
      <c r="E244" s="640"/>
      <c r="F244" s="640"/>
      <c r="G244" s="640"/>
      <c r="H244" s="640"/>
      <c r="I244" s="640"/>
      <c r="J244" s="640"/>
      <c r="K244" s="640"/>
      <c r="L244" s="641"/>
      <c r="M244" s="38"/>
      <c r="Q244" s="10"/>
    </row>
    <row r="245" spans="1:21" s="11" customFormat="1" x14ac:dyDescent="0.3">
      <c r="A245" s="8"/>
      <c r="B245" s="639"/>
      <c r="C245" s="640"/>
      <c r="D245" s="640"/>
      <c r="E245" s="640"/>
      <c r="F245" s="640"/>
      <c r="G245" s="640"/>
      <c r="H245" s="640"/>
      <c r="I245" s="640"/>
      <c r="J245" s="640"/>
      <c r="K245" s="640"/>
      <c r="L245" s="641"/>
      <c r="M245" s="38"/>
      <c r="Q245" s="10"/>
    </row>
    <row r="246" spans="1:21" s="11" customFormat="1" x14ac:dyDescent="0.3">
      <c r="A246" s="8"/>
      <c r="B246" s="639"/>
      <c r="C246" s="640"/>
      <c r="D246" s="640"/>
      <c r="E246" s="640"/>
      <c r="F246" s="640"/>
      <c r="G246" s="640"/>
      <c r="H246" s="640"/>
      <c r="I246" s="640"/>
      <c r="J246" s="640"/>
      <c r="K246" s="640"/>
      <c r="L246" s="641"/>
      <c r="M246" s="38"/>
      <c r="Q246" s="10"/>
    </row>
    <row r="247" spans="1:21" s="38" customFormat="1" x14ac:dyDescent="0.3">
      <c r="A247" s="95"/>
      <c r="B247" s="50"/>
      <c r="C247" s="51"/>
      <c r="D247" s="51"/>
      <c r="E247" s="51"/>
      <c r="F247" s="51"/>
      <c r="G247" s="51"/>
      <c r="H247" s="51"/>
      <c r="I247" s="51"/>
      <c r="J247" s="51"/>
      <c r="K247" s="51"/>
      <c r="L247" s="52"/>
      <c r="O247" s="10"/>
      <c r="P247" s="10"/>
      <c r="Q247" s="10"/>
      <c r="R247" s="10"/>
      <c r="S247" s="10"/>
      <c r="T247" s="10"/>
      <c r="U247" s="10"/>
    </row>
    <row r="248" spans="1:21" s="11" customFormat="1" x14ac:dyDescent="0.3">
      <c r="A248" s="7"/>
      <c r="B248" s="650" t="s">
        <v>55</v>
      </c>
      <c r="C248" s="651"/>
      <c r="D248" s="651"/>
      <c r="E248" s="651"/>
      <c r="F248" s="651"/>
      <c r="G248" s="651"/>
      <c r="H248" s="651"/>
      <c r="I248" s="651"/>
      <c r="J248" s="651"/>
      <c r="K248" s="651"/>
      <c r="L248" s="652"/>
      <c r="M248" s="73"/>
    </row>
    <row r="249" spans="1:21" s="38" customFormat="1" x14ac:dyDescent="0.3">
      <c r="A249" s="95"/>
      <c r="B249" s="53"/>
      <c r="C249" s="94"/>
      <c r="D249" s="94"/>
      <c r="E249" s="94"/>
      <c r="F249" s="94"/>
      <c r="G249" s="94"/>
      <c r="H249" s="94"/>
      <c r="I249" s="94"/>
      <c r="J249" s="94"/>
      <c r="K249" s="94"/>
      <c r="L249" s="54"/>
      <c r="O249" s="10"/>
      <c r="P249" s="10"/>
      <c r="Q249" s="10"/>
      <c r="R249" s="10"/>
      <c r="S249" s="10"/>
      <c r="T249" s="10"/>
      <c r="U249" s="10"/>
    </row>
    <row r="250" spans="1:21" s="38" customFormat="1" x14ac:dyDescent="0.3">
      <c r="A250" s="95"/>
      <c r="B250" s="503" t="str">
        <f>IF(Intro!$G$20="English",O250,P250)</f>
        <v>Dans quelle mesure les marchandises produites au Canada sont-elles comparables en termes de facteurs autres que le prix (y compris la qualité du produit, les délais d'exécution et de livraison, la fiabilité de l'approvisionnement, etc.) avec les marchandises importées de la Chine?</v>
      </c>
      <c r="C250" s="504"/>
      <c r="D250" s="504"/>
      <c r="E250" s="504"/>
      <c r="F250" s="504"/>
      <c r="G250" s="504"/>
      <c r="H250" s="504"/>
      <c r="I250" s="504"/>
      <c r="J250" s="504"/>
      <c r="K250" s="504"/>
      <c r="L250" s="505"/>
      <c r="O250" s="10" t="str">
        <f>"To what extent are the goods produced in Canada comparable in non-price factors (including product quality, lead and delivery times, reliability of supply, etc.) with the goods imported from "&amp;Variables!B5&amp;"?"</f>
        <v>To what extent are the goods produced in Canada comparable in non-price factors (including product quality, lead and delivery times, reliability of supply, etc.) with the goods imported from China?</v>
      </c>
      <c r="P250" s="10" t="str">
        <f>"Dans quelle mesure les marchandises produites au Canada sont-elles comparables en termes de facteurs autres que le prix (y compris la qualité du produit, les délais d'exécution et de livraison, la fiabilité de l'approvisionnement, etc.)"&amp;" avec les marchandises importées "&amp;Variables!C5&amp;"?"</f>
        <v>Dans quelle mesure les marchandises produites au Canada sont-elles comparables en termes de facteurs autres que le prix (y compris la qualité du produit, les délais d'exécution et de livraison, la fiabilité de l'approvisionnement, etc.) avec les marchandises importées de la Chine?</v>
      </c>
      <c r="Q250" s="10"/>
      <c r="R250" s="10"/>
      <c r="S250" s="10"/>
      <c r="T250" s="10"/>
      <c r="U250" s="10"/>
    </row>
    <row r="251" spans="1:21" s="38" customFormat="1" x14ac:dyDescent="0.3">
      <c r="A251" s="95"/>
      <c r="B251" s="503"/>
      <c r="C251" s="504"/>
      <c r="D251" s="504"/>
      <c r="E251" s="504"/>
      <c r="F251" s="504"/>
      <c r="G251" s="504"/>
      <c r="H251" s="504"/>
      <c r="I251" s="504"/>
      <c r="J251" s="504"/>
      <c r="K251" s="504"/>
      <c r="L251" s="505"/>
      <c r="O251" s="10"/>
      <c r="P251" s="10"/>
      <c r="Q251" s="10"/>
      <c r="R251" s="10"/>
      <c r="S251" s="10"/>
      <c r="T251" s="10"/>
      <c r="U251" s="10"/>
    </row>
    <row r="252" spans="1:21" s="38" customFormat="1" x14ac:dyDescent="0.3">
      <c r="A252" s="95"/>
      <c r="B252" s="53"/>
      <c r="C252" s="94"/>
      <c r="D252" s="94"/>
      <c r="E252" s="94"/>
      <c r="F252" s="94"/>
      <c r="G252" s="94"/>
      <c r="H252" s="94"/>
      <c r="I252" s="94"/>
      <c r="J252" s="94"/>
      <c r="K252" s="94"/>
      <c r="L252" s="54"/>
      <c r="O252" s="10"/>
      <c r="P252" s="10"/>
      <c r="Q252" s="10"/>
      <c r="R252" s="10"/>
      <c r="S252" s="10"/>
      <c r="T252" s="10"/>
      <c r="U252" s="10"/>
    </row>
    <row r="253" spans="1:21" s="11" customFormat="1" x14ac:dyDescent="0.3">
      <c r="A253" s="8"/>
      <c r="B253" s="639"/>
      <c r="C253" s="640"/>
      <c r="D253" s="640"/>
      <c r="E253" s="640"/>
      <c r="F253" s="640"/>
      <c r="G253" s="640"/>
      <c r="H253" s="640"/>
      <c r="I253" s="640"/>
      <c r="J253" s="640"/>
      <c r="K253" s="640"/>
      <c r="L253" s="641"/>
      <c r="M253" s="38"/>
      <c r="Q253" s="10"/>
    </row>
    <row r="254" spans="1:21" s="11" customFormat="1" x14ac:dyDescent="0.3">
      <c r="A254" s="8"/>
      <c r="B254" s="639"/>
      <c r="C254" s="640"/>
      <c r="D254" s="640"/>
      <c r="E254" s="640"/>
      <c r="F254" s="640"/>
      <c r="G254" s="640"/>
      <c r="H254" s="640"/>
      <c r="I254" s="640"/>
      <c r="J254" s="640"/>
      <c r="K254" s="640"/>
      <c r="L254" s="641"/>
      <c r="M254" s="38"/>
      <c r="Q254" s="10"/>
    </row>
    <row r="255" spans="1:21" s="11" customFormat="1" x14ac:dyDescent="0.3">
      <c r="A255" s="8"/>
      <c r="B255" s="639"/>
      <c r="C255" s="640"/>
      <c r="D255" s="640"/>
      <c r="E255" s="640"/>
      <c r="F255" s="640"/>
      <c r="G255" s="640"/>
      <c r="H255" s="640"/>
      <c r="I255" s="640"/>
      <c r="J255" s="640"/>
      <c r="K255" s="640"/>
      <c r="L255" s="641"/>
      <c r="M255" s="38"/>
      <c r="Q255" s="10"/>
    </row>
    <row r="256" spans="1:21" s="11" customFormat="1" x14ac:dyDescent="0.3">
      <c r="A256" s="8"/>
      <c r="B256" s="639"/>
      <c r="C256" s="640"/>
      <c r="D256" s="640"/>
      <c r="E256" s="640"/>
      <c r="F256" s="640"/>
      <c r="G256" s="640"/>
      <c r="H256" s="640"/>
      <c r="I256" s="640"/>
      <c r="J256" s="640"/>
      <c r="K256" s="640"/>
      <c r="L256" s="641"/>
      <c r="M256" s="38"/>
      <c r="Q256" s="10"/>
    </row>
    <row r="257" spans="1:21" s="11" customFormat="1" x14ac:dyDescent="0.3">
      <c r="A257" s="8"/>
      <c r="B257" s="639"/>
      <c r="C257" s="640"/>
      <c r="D257" s="640"/>
      <c r="E257" s="640"/>
      <c r="F257" s="640"/>
      <c r="G257" s="640"/>
      <c r="H257" s="640"/>
      <c r="I257" s="640"/>
      <c r="J257" s="640"/>
      <c r="K257" s="640"/>
      <c r="L257" s="641"/>
      <c r="M257" s="38"/>
      <c r="Q257" s="10"/>
    </row>
    <row r="258" spans="1:21" s="11" customFormat="1" x14ac:dyDescent="0.3">
      <c r="A258" s="8"/>
      <c r="B258" s="639"/>
      <c r="C258" s="640"/>
      <c r="D258" s="640"/>
      <c r="E258" s="640"/>
      <c r="F258" s="640"/>
      <c r="G258" s="640"/>
      <c r="H258" s="640"/>
      <c r="I258" s="640"/>
      <c r="J258" s="640"/>
      <c r="K258" s="640"/>
      <c r="L258" s="641"/>
      <c r="M258" s="38"/>
      <c r="Q258" s="10"/>
    </row>
    <row r="259" spans="1:21" s="11" customFormat="1" x14ac:dyDescent="0.3">
      <c r="A259" s="8"/>
      <c r="B259" s="639"/>
      <c r="C259" s="640"/>
      <c r="D259" s="640"/>
      <c r="E259" s="640"/>
      <c r="F259" s="640"/>
      <c r="G259" s="640"/>
      <c r="H259" s="640"/>
      <c r="I259" s="640"/>
      <c r="J259" s="640"/>
      <c r="K259" s="640"/>
      <c r="L259" s="641"/>
      <c r="M259" s="38"/>
      <c r="Q259" s="10"/>
    </row>
    <row r="260" spans="1:21" s="11" customFormat="1" x14ac:dyDescent="0.3">
      <c r="A260" s="8"/>
      <c r="B260" s="639"/>
      <c r="C260" s="640"/>
      <c r="D260" s="640"/>
      <c r="E260" s="640"/>
      <c r="F260" s="640"/>
      <c r="G260" s="640"/>
      <c r="H260" s="640"/>
      <c r="I260" s="640"/>
      <c r="J260" s="640"/>
      <c r="K260" s="640"/>
      <c r="L260" s="641"/>
      <c r="M260" s="38"/>
      <c r="Q260" s="10"/>
    </row>
    <row r="261" spans="1:21" s="38" customFormat="1" x14ac:dyDescent="0.3">
      <c r="A261" s="95"/>
      <c r="B261" s="50"/>
      <c r="C261" s="51"/>
      <c r="D261" s="51"/>
      <c r="E261" s="51"/>
      <c r="F261" s="51"/>
      <c r="G261" s="51"/>
      <c r="H261" s="51"/>
      <c r="I261" s="51"/>
      <c r="J261" s="51"/>
      <c r="K261" s="51"/>
      <c r="L261" s="52"/>
      <c r="O261" s="10"/>
      <c r="P261" s="10"/>
      <c r="Q261" s="10"/>
      <c r="R261" s="10"/>
      <c r="S261" s="10"/>
      <c r="T261" s="10"/>
      <c r="U261" s="10"/>
    </row>
    <row r="262" spans="1:21" x14ac:dyDescent="0.3">
      <c r="A262" s="7"/>
    </row>
    <row r="263" spans="1:21" x14ac:dyDescent="0.3">
      <c r="A263" s="7"/>
      <c r="B263" s="506" t="str">
        <f>IF(Intro!$G$20="English",O263,P263)</f>
        <v>VENTES</v>
      </c>
      <c r="C263" s="507"/>
      <c r="D263" s="507"/>
      <c r="E263" s="507"/>
      <c r="F263" s="507"/>
      <c r="G263" s="507"/>
      <c r="H263" s="507"/>
      <c r="I263" s="507"/>
      <c r="J263" s="507"/>
      <c r="K263" s="507"/>
      <c r="L263" s="508"/>
      <c r="M263" s="38"/>
      <c r="O263" s="10" t="s">
        <v>323</v>
      </c>
      <c r="P263" s="10" t="s">
        <v>324</v>
      </c>
    </row>
    <row r="264" spans="1:21" s="11" customFormat="1" x14ac:dyDescent="0.3">
      <c r="A264" s="7"/>
      <c r="B264" s="647" t="s">
        <v>76</v>
      </c>
      <c r="C264" s="648"/>
      <c r="D264" s="648"/>
      <c r="E264" s="648"/>
      <c r="F264" s="648"/>
      <c r="G264" s="648"/>
      <c r="H264" s="648"/>
      <c r="I264" s="648"/>
      <c r="J264" s="648"/>
      <c r="K264" s="648"/>
      <c r="L264" s="649"/>
      <c r="M264" s="73"/>
    </row>
    <row r="265" spans="1:21" s="38" customFormat="1" x14ac:dyDescent="0.3">
      <c r="A265" s="95"/>
      <c r="B265" s="53"/>
      <c r="C265" s="94"/>
      <c r="D265" s="94"/>
      <c r="E265" s="94"/>
      <c r="F265" s="94"/>
      <c r="G265" s="94"/>
      <c r="H265" s="94"/>
      <c r="I265" s="94"/>
      <c r="J265" s="94"/>
      <c r="K265" s="94"/>
      <c r="L265" s="54"/>
      <c r="O265" s="10"/>
      <c r="P265" s="10"/>
      <c r="Q265" s="10"/>
      <c r="R265" s="10"/>
      <c r="S265" s="10"/>
      <c r="T265" s="10"/>
      <c r="U265" s="10"/>
    </row>
    <row r="266" spans="1:21" s="38" customFormat="1" x14ac:dyDescent="0.3">
      <c r="A266" s="95"/>
      <c r="B266" s="625" t="str">
        <f>IF(Intro!$G$20="English",O266,P266)</f>
        <v>Décrivez tout changement dans les canaux de distribution de votre entreprise depuis le 1er janvier 2023.</v>
      </c>
      <c r="C266" s="626"/>
      <c r="D266" s="626"/>
      <c r="E266" s="626"/>
      <c r="F266" s="626"/>
      <c r="G266" s="626"/>
      <c r="H266" s="626"/>
      <c r="I266" s="626"/>
      <c r="J266" s="626"/>
      <c r="K266" s="626"/>
      <c r="L266" s="627"/>
      <c r="O266" s="10" t="str">
        <f>"Describe any changes in your firm's channels of distribution since January 1, "&amp;Variables!B6&amp;"."</f>
        <v>Describe any changes in your firm's channels of distribution since January 1, 2023.</v>
      </c>
      <c r="P266" s="10" t="str">
        <f>"Décrivez tout changement dans les canaux de distribution de votre entreprise depuis le 1er janvier "&amp;Variables!B6&amp;"."</f>
        <v>Décrivez tout changement dans les canaux de distribution de votre entreprise depuis le 1er janvier 2023.</v>
      </c>
      <c r="Q266" s="10"/>
      <c r="R266" s="10"/>
      <c r="S266" s="10"/>
      <c r="T266" s="10"/>
      <c r="U266" s="10"/>
    </row>
    <row r="267" spans="1:21" s="38" customFormat="1" x14ac:dyDescent="0.3">
      <c r="A267" s="95"/>
      <c r="B267" s="53"/>
      <c r="C267" s="94"/>
      <c r="D267" s="94"/>
      <c r="E267" s="94"/>
      <c r="F267" s="94"/>
      <c r="G267" s="94"/>
      <c r="H267" s="94"/>
      <c r="I267" s="94"/>
      <c r="J267" s="94"/>
      <c r="K267" s="94"/>
      <c r="L267" s="54"/>
      <c r="O267" s="10"/>
      <c r="P267" s="10"/>
      <c r="Q267" s="10"/>
      <c r="R267" s="10"/>
      <c r="S267" s="10"/>
      <c r="T267" s="10"/>
      <c r="U267" s="10"/>
    </row>
    <row r="268" spans="1:21" s="11" customFormat="1" x14ac:dyDescent="0.3">
      <c r="A268" s="8"/>
      <c r="B268" s="639"/>
      <c r="C268" s="640"/>
      <c r="D268" s="640"/>
      <c r="E268" s="640"/>
      <c r="F268" s="640"/>
      <c r="G268" s="640"/>
      <c r="H268" s="640"/>
      <c r="I268" s="640"/>
      <c r="J268" s="640"/>
      <c r="K268" s="640"/>
      <c r="L268" s="641"/>
      <c r="M268" s="38"/>
      <c r="Q268" s="10"/>
    </row>
    <row r="269" spans="1:21" s="11" customFormat="1" x14ac:dyDescent="0.3">
      <c r="A269" s="8"/>
      <c r="B269" s="639"/>
      <c r="C269" s="640"/>
      <c r="D269" s="640"/>
      <c r="E269" s="640"/>
      <c r="F269" s="640"/>
      <c r="G269" s="640"/>
      <c r="H269" s="640"/>
      <c r="I269" s="640"/>
      <c r="J269" s="640"/>
      <c r="K269" s="640"/>
      <c r="L269" s="641"/>
      <c r="M269" s="38"/>
      <c r="Q269" s="10"/>
    </row>
    <row r="270" spans="1:21" s="11" customFormat="1" x14ac:dyDescent="0.3">
      <c r="A270" s="8"/>
      <c r="B270" s="639"/>
      <c r="C270" s="640"/>
      <c r="D270" s="640"/>
      <c r="E270" s="640"/>
      <c r="F270" s="640"/>
      <c r="G270" s="640"/>
      <c r="H270" s="640"/>
      <c r="I270" s="640"/>
      <c r="J270" s="640"/>
      <c r="K270" s="640"/>
      <c r="L270" s="641"/>
      <c r="M270" s="38"/>
      <c r="Q270" s="10"/>
    </row>
    <row r="271" spans="1:21" s="11" customFormat="1" x14ac:dyDescent="0.3">
      <c r="A271" s="8"/>
      <c r="B271" s="639"/>
      <c r="C271" s="640"/>
      <c r="D271" s="640"/>
      <c r="E271" s="640"/>
      <c r="F271" s="640"/>
      <c r="G271" s="640"/>
      <c r="H271" s="640"/>
      <c r="I271" s="640"/>
      <c r="J271" s="640"/>
      <c r="K271" s="640"/>
      <c r="L271" s="641"/>
      <c r="M271" s="38"/>
      <c r="Q271" s="10"/>
    </row>
    <row r="272" spans="1:21" s="11" customFormat="1" x14ac:dyDescent="0.3">
      <c r="A272" s="8"/>
      <c r="B272" s="639"/>
      <c r="C272" s="640"/>
      <c r="D272" s="640"/>
      <c r="E272" s="640"/>
      <c r="F272" s="640"/>
      <c r="G272" s="640"/>
      <c r="H272" s="640"/>
      <c r="I272" s="640"/>
      <c r="J272" s="640"/>
      <c r="K272" s="640"/>
      <c r="L272" s="641"/>
      <c r="M272" s="38"/>
      <c r="Q272" s="10"/>
    </row>
    <row r="273" spans="1:21" s="11" customFormat="1" x14ac:dyDescent="0.3">
      <c r="A273" s="8"/>
      <c r="B273" s="639"/>
      <c r="C273" s="640"/>
      <c r="D273" s="640"/>
      <c r="E273" s="640"/>
      <c r="F273" s="640"/>
      <c r="G273" s="640"/>
      <c r="H273" s="640"/>
      <c r="I273" s="640"/>
      <c r="J273" s="640"/>
      <c r="K273" s="640"/>
      <c r="L273" s="641"/>
      <c r="M273" s="38"/>
      <c r="Q273" s="10"/>
    </row>
    <row r="274" spans="1:21" s="11" customFormat="1" x14ac:dyDescent="0.3">
      <c r="A274" s="8"/>
      <c r="B274" s="639"/>
      <c r="C274" s="640"/>
      <c r="D274" s="640"/>
      <c r="E274" s="640"/>
      <c r="F274" s="640"/>
      <c r="G274" s="640"/>
      <c r="H274" s="640"/>
      <c r="I274" s="640"/>
      <c r="J274" s="640"/>
      <c r="K274" s="640"/>
      <c r="L274" s="641"/>
      <c r="M274" s="38"/>
      <c r="Q274" s="10"/>
    </row>
    <row r="275" spans="1:21" s="11" customFormat="1" x14ac:dyDescent="0.3">
      <c r="A275" s="8"/>
      <c r="B275" s="639"/>
      <c r="C275" s="640"/>
      <c r="D275" s="640"/>
      <c r="E275" s="640"/>
      <c r="F275" s="640"/>
      <c r="G275" s="640"/>
      <c r="H275" s="640"/>
      <c r="I275" s="640"/>
      <c r="J275" s="640"/>
      <c r="K275" s="640"/>
      <c r="L275" s="641"/>
      <c r="M275" s="38"/>
      <c r="Q275" s="10"/>
    </row>
    <row r="276" spans="1:21" s="38" customFormat="1" x14ac:dyDescent="0.3">
      <c r="A276" s="95"/>
      <c r="B276" s="50"/>
      <c r="C276" s="51"/>
      <c r="D276" s="51"/>
      <c r="E276" s="51"/>
      <c r="F276" s="51"/>
      <c r="G276" s="51"/>
      <c r="H276" s="51"/>
      <c r="I276" s="51"/>
      <c r="J276" s="51"/>
      <c r="K276" s="51"/>
      <c r="L276" s="52"/>
      <c r="O276" s="10"/>
      <c r="P276" s="10"/>
      <c r="Q276" s="10"/>
      <c r="R276" s="10"/>
      <c r="S276" s="10"/>
      <c r="T276" s="10"/>
      <c r="U276" s="10"/>
    </row>
    <row r="277" spans="1:21" s="11" customFormat="1" x14ac:dyDescent="0.3">
      <c r="A277" s="7"/>
      <c r="B277" s="650" t="s">
        <v>77</v>
      </c>
      <c r="C277" s="651"/>
      <c r="D277" s="651"/>
      <c r="E277" s="651"/>
      <c r="F277" s="651"/>
      <c r="G277" s="651"/>
      <c r="H277" s="651"/>
      <c r="I277" s="651"/>
      <c r="J277" s="651"/>
      <c r="K277" s="651"/>
      <c r="L277" s="652"/>
      <c r="M277" s="73"/>
    </row>
    <row r="278" spans="1:21" s="38" customFormat="1" x14ac:dyDescent="0.3">
      <c r="A278" s="95"/>
      <c r="B278" s="53"/>
      <c r="C278" s="94"/>
      <c r="D278" s="94"/>
      <c r="E278" s="94"/>
      <c r="F278" s="94"/>
      <c r="G278" s="94"/>
      <c r="H278" s="94"/>
      <c r="I278" s="94"/>
      <c r="J278" s="94"/>
      <c r="K278" s="94"/>
      <c r="L278" s="54"/>
      <c r="O278" s="10"/>
      <c r="P278" s="10"/>
      <c r="Q278" s="10"/>
      <c r="R278" s="10"/>
      <c r="S278" s="10"/>
      <c r="T278" s="10"/>
      <c r="U278" s="10"/>
    </row>
    <row r="279" spans="1:21" s="38" customFormat="1" x14ac:dyDescent="0.3">
      <c r="A279" s="95"/>
      <c r="B279" s="500" t="str">
        <f>IF(Intro!$G$20="English",O279,P279)</f>
        <v>Comment votre entreprise favorise-t-elle les ventes des marchandises sur le marché canadien? Vos méthodes ont-elles changées depuis le 1er janvier 2023?</v>
      </c>
      <c r="C279" s="501"/>
      <c r="D279" s="501"/>
      <c r="E279" s="501"/>
      <c r="F279" s="501"/>
      <c r="G279" s="501"/>
      <c r="H279" s="501"/>
      <c r="I279" s="501"/>
      <c r="J279" s="501"/>
      <c r="K279" s="501"/>
      <c r="L279" s="502"/>
      <c r="O279" s="10" t="str">
        <f>"How does your firm promote sales of the goods in the Canadian market? Have these methods changed since January 1, "&amp;Variables!B6&amp;"?"</f>
        <v>How does your firm promote sales of the goods in the Canadian market? Have these methods changed since January 1, 2023?</v>
      </c>
      <c r="P279" s="10"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c r="Q279" s="10"/>
      <c r="R279" s="10"/>
      <c r="S279" s="10"/>
      <c r="T279" s="10"/>
      <c r="U279" s="10"/>
    </row>
    <row r="280" spans="1:21" s="38" customFormat="1" x14ac:dyDescent="0.3">
      <c r="A280" s="95"/>
      <c r="B280" s="53"/>
      <c r="C280" s="94"/>
      <c r="D280" s="94"/>
      <c r="E280" s="94"/>
      <c r="F280" s="94"/>
      <c r="G280" s="94"/>
      <c r="H280" s="94"/>
      <c r="I280" s="94"/>
      <c r="J280" s="94"/>
      <c r="K280" s="94"/>
      <c r="L280" s="54"/>
      <c r="O280" s="10"/>
      <c r="P280" s="10"/>
      <c r="Q280" s="10"/>
      <c r="R280" s="10"/>
      <c r="S280" s="10"/>
      <c r="T280" s="10"/>
      <c r="U280" s="10"/>
    </row>
    <row r="281" spans="1:21" s="11" customFormat="1" x14ac:dyDescent="0.3">
      <c r="A281" s="8"/>
      <c r="B281" s="639"/>
      <c r="C281" s="640"/>
      <c r="D281" s="640"/>
      <c r="E281" s="640"/>
      <c r="F281" s="640"/>
      <c r="G281" s="640"/>
      <c r="H281" s="640"/>
      <c r="I281" s="640"/>
      <c r="J281" s="640"/>
      <c r="K281" s="640"/>
      <c r="L281" s="641"/>
      <c r="M281" s="38"/>
      <c r="Q281" s="10"/>
    </row>
    <row r="282" spans="1:21" s="11" customFormat="1" x14ac:dyDescent="0.3">
      <c r="A282" s="8"/>
      <c r="B282" s="639"/>
      <c r="C282" s="640"/>
      <c r="D282" s="640"/>
      <c r="E282" s="640"/>
      <c r="F282" s="640"/>
      <c r="G282" s="640"/>
      <c r="H282" s="640"/>
      <c r="I282" s="640"/>
      <c r="J282" s="640"/>
      <c r="K282" s="640"/>
      <c r="L282" s="641"/>
      <c r="M282" s="38"/>
      <c r="Q282" s="10"/>
    </row>
    <row r="283" spans="1:21" s="11" customFormat="1" x14ac:dyDescent="0.3">
      <c r="A283" s="8"/>
      <c r="B283" s="639"/>
      <c r="C283" s="640"/>
      <c r="D283" s="640"/>
      <c r="E283" s="640"/>
      <c r="F283" s="640"/>
      <c r="G283" s="640"/>
      <c r="H283" s="640"/>
      <c r="I283" s="640"/>
      <c r="J283" s="640"/>
      <c r="K283" s="640"/>
      <c r="L283" s="641"/>
      <c r="M283" s="38"/>
      <c r="Q283" s="10"/>
    </row>
    <row r="284" spans="1:21" s="11" customFormat="1" x14ac:dyDescent="0.3">
      <c r="A284" s="8"/>
      <c r="B284" s="639"/>
      <c r="C284" s="640"/>
      <c r="D284" s="640"/>
      <c r="E284" s="640"/>
      <c r="F284" s="640"/>
      <c r="G284" s="640"/>
      <c r="H284" s="640"/>
      <c r="I284" s="640"/>
      <c r="J284" s="640"/>
      <c r="K284" s="640"/>
      <c r="L284" s="641"/>
      <c r="M284" s="38"/>
      <c r="Q284" s="10"/>
    </row>
    <row r="285" spans="1:21" s="11" customFormat="1" x14ac:dyDescent="0.3">
      <c r="A285" s="8"/>
      <c r="B285" s="639"/>
      <c r="C285" s="640"/>
      <c r="D285" s="640"/>
      <c r="E285" s="640"/>
      <c r="F285" s="640"/>
      <c r="G285" s="640"/>
      <c r="H285" s="640"/>
      <c r="I285" s="640"/>
      <c r="J285" s="640"/>
      <c r="K285" s="640"/>
      <c r="L285" s="641"/>
      <c r="M285" s="38"/>
      <c r="Q285" s="10"/>
    </row>
    <row r="286" spans="1:21" s="11" customFormat="1" x14ac:dyDescent="0.3">
      <c r="A286" s="8"/>
      <c r="B286" s="639"/>
      <c r="C286" s="640"/>
      <c r="D286" s="640"/>
      <c r="E286" s="640"/>
      <c r="F286" s="640"/>
      <c r="G286" s="640"/>
      <c r="H286" s="640"/>
      <c r="I286" s="640"/>
      <c r="J286" s="640"/>
      <c r="K286" s="640"/>
      <c r="L286" s="641"/>
      <c r="M286" s="38"/>
      <c r="Q286" s="10"/>
    </row>
    <row r="287" spans="1:21" s="11" customFormat="1" x14ac:dyDescent="0.3">
      <c r="A287" s="8"/>
      <c r="B287" s="639"/>
      <c r="C287" s="640"/>
      <c r="D287" s="640"/>
      <c r="E287" s="640"/>
      <c r="F287" s="640"/>
      <c r="G287" s="640"/>
      <c r="H287" s="640"/>
      <c r="I287" s="640"/>
      <c r="J287" s="640"/>
      <c r="K287" s="640"/>
      <c r="L287" s="641"/>
      <c r="M287" s="38"/>
      <c r="Q287" s="10"/>
    </row>
    <row r="288" spans="1:21" s="11" customFormat="1" x14ac:dyDescent="0.3">
      <c r="A288" s="8"/>
      <c r="B288" s="639"/>
      <c r="C288" s="640"/>
      <c r="D288" s="640"/>
      <c r="E288" s="640"/>
      <c r="F288" s="640"/>
      <c r="G288" s="640"/>
      <c r="H288" s="640"/>
      <c r="I288" s="640"/>
      <c r="J288" s="640"/>
      <c r="K288" s="640"/>
      <c r="L288" s="641"/>
      <c r="M288" s="38"/>
      <c r="Q288" s="10"/>
    </row>
    <row r="289" spans="1:21" s="38" customFormat="1" x14ac:dyDescent="0.3">
      <c r="A289" s="95"/>
      <c r="B289" s="50"/>
      <c r="C289" s="51"/>
      <c r="D289" s="51"/>
      <c r="E289" s="51"/>
      <c r="F289" s="51"/>
      <c r="G289" s="51"/>
      <c r="H289" s="51"/>
      <c r="I289" s="51"/>
      <c r="J289" s="51"/>
      <c r="K289" s="51"/>
      <c r="L289" s="52"/>
      <c r="O289" s="10"/>
      <c r="P289" s="10"/>
      <c r="Q289" s="10"/>
      <c r="R289" s="10"/>
      <c r="S289" s="10"/>
      <c r="T289" s="10"/>
      <c r="U289" s="10"/>
    </row>
    <row r="290" spans="1:21" s="11" customFormat="1" x14ac:dyDescent="0.3">
      <c r="A290" s="7"/>
      <c r="B290" s="650" t="s">
        <v>65</v>
      </c>
      <c r="C290" s="651"/>
      <c r="D290" s="651"/>
      <c r="E290" s="651"/>
      <c r="F290" s="651"/>
      <c r="G290" s="651"/>
      <c r="H290" s="651"/>
      <c r="I290" s="651"/>
      <c r="J290" s="651"/>
      <c r="K290" s="651"/>
      <c r="L290" s="652"/>
      <c r="M290" s="73"/>
    </row>
    <row r="291" spans="1:21" s="38" customFormat="1" x14ac:dyDescent="0.3">
      <c r="A291" s="95"/>
      <c r="B291" s="53"/>
      <c r="C291" s="94"/>
      <c r="D291" s="94"/>
      <c r="E291" s="94"/>
      <c r="F291" s="94"/>
      <c r="G291" s="94"/>
      <c r="H291" s="94"/>
      <c r="I291" s="94"/>
      <c r="J291" s="94"/>
      <c r="K291" s="94"/>
      <c r="L291" s="54"/>
      <c r="O291" s="10"/>
      <c r="P291" s="10"/>
      <c r="Q291" s="10"/>
      <c r="R291" s="10"/>
      <c r="S291" s="10"/>
      <c r="T291" s="10"/>
      <c r="U291" s="10"/>
    </row>
    <row r="292" spans="1:21" s="38" customFormat="1" x14ac:dyDescent="0.3">
      <c r="A292" s="95"/>
      <c r="B292" s="500" t="str">
        <f>IF(Intro!$G$20="English",O292,P292)</f>
        <v>Comment votre entreprise fixe-t-elle le prix des marchandises sur le marché canadien? Expliquez en détail les termes spécifiques à votre entreprise. Indiquez si ces pratiques générales de fixation des prix ont changé depuis le 1er janvier 2023.</v>
      </c>
      <c r="C292" s="501"/>
      <c r="D292" s="501"/>
      <c r="E292" s="501"/>
      <c r="F292" s="501"/>
      <c r="G292" s="501"/>
      <c r="H292" s="501"/>
      <c r="I292" s="501"/>
      <c r="J292" s="501"/>
      <c r="K292" s="501"/>
      <c r="L292" s="502"/>
      <c r="O292" s="10"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292" s="10" t="str">
        <f>"Comment votre entreprise fixe-t-elle le prix des marchandises sur le marché canadien? Expliquez en détail les termes spécifiques à votre entreprise. Indiquez si ces pratiques générales de fixation des prix ont changé depuis le 1er janvier "&amp;Variables!B6&amp;"."</f>
        <v>Comment votre entreprise fixe-t-elle le prix des marchandises sur le marché canadien? Expliquez en détail les termes spécifiques à votre entreprise. Indiquez si ces pratiques générales de fixation des prix ont changé depuis le 1er janvier 2023.</v>
      </c>
      <c r="Q292" s="10"/>
      <c r="R292" s="10"/>
      <c r="S292" s="10"/>
      <c r="T292" s="10"/>
      <c r="U292" s="10"/>
    </row>
    <row r="293" spans="1:21" s="38" customFormat="1" x14ac:dyDescent="0.3">
      <c r="A293" s="95"/>
      <c r="B293" s="500"/>
      <c r="C293" s="501"/>
      <c r="D293" s="501"/>
      <c r="E293" s="501"/>
      <c r="F293" s="501"/>
      <c r="G293" s="501"/>
      <c r="H293" s="501"/>
      <c r="I293" s="501"/>
      <c r="J293" s="501"/>
      <c r="K293" s="501"/>
      <c r="L293" s="502"/>
      <c r="O293" s="10"/>
      <c r="P293" s="10"/>
      <c r="Q293" s="10"/>
      <c r="R293" s="10"/>
      <c r="S293" s="10"/>
      <c r="T293" s="10"/>
      <c r="U293" s="10"/>
    </row>
    <row r="294" spans="1:21" s="38" customFormat="1" x14ac:dyDescent="0.3">
      <c r="A294" s="95"/>
      <c r="B294" s="53"/>
      <c r="C294" s="94"/>
      <c r="D294" s="94"/>
      <c r="E294" s="94"/>
      <c r="F294" s="94"/>
      <c r="G294" s="94"/>
      <c r="H294" s="94"/>
      <c r="I294" s="94"/>
      <c r="J294" s="94"/>
      <c r="K294" s="94"/>
      <c r="L294" s="54"/>
      <c r="O294" s="10"/>
      <c r="P294" s="10"/>
      <c r="Q294" s="10"/>
      <c r="R294" s="10"/>
      <c r="S294" s="10"/>
      <c r="T294" s="10"/>
      <c r="U294" s="10"/>
    </row>
    <row r="295" spans="1:21" s="11" customFormat="1" x14ac:dyDescent="0.3">
      <c r="A295" s="8"/>
      <c r="B295" s="639"/>
      <c r="C295" s="640"/>
      <c r="D295" s="640"/>
      <c r="E295" s="640"/>
      <c r="F295" s="640"/>
      <c r="G295" s="640"/>
      <c r="H295" s="640"/>
      <c r="I295" s="640"/>
      <c r="J295" s="640"/>
      <c r="K295" s="640"/>
      <c r="L295" s="641"/>
      <c r="M295" s="38"/>
      <c r="Q295" s="10"/>
    </row>
    <row r="296" spans="1:21" s="11" customFormat="1" x14ac:dyDescent="0.3">
      <c r="A296" s="8"/>
      <c r="B296" s="639"/>
      <c r="C296" s="640"/>
      <c r="D296" s="640"/>
      <c r="E296" s="640"/>
      <c r="F296" s="640"/>
      <c r="G296" s="640"/>
      <c r="H296" s="640"/>
      <c r="I296" s="640"/>
      <c r="J296" s="640"/>
      <c r="K296" s="640"/>
      <c r="L296" s="641"/>
      <c r="M296" s="38"/>
      <c r="Q296" s="10"/>
    </row>
    <row r="297" spans="1:21" s="11" customFormat="1" x14ac:dyDescent="0.3">
      <c r="A297" s="8"/>
      <c r="B297" s="639"/>
      <c r="C297" s="640"/>
      <c r="D297" s="640"/>
      <c r="E297" s="640"/>
      <c r="F297" s="640"/>
      <c r="G297" s="640"/>
      <c r="H297" s="640"/>
      <c r="I297" s="640"/>
      <c r="J297" s="640"/>
      <c r="K297" s="640"/>
      <c r="L297" s="641"/>
      <c r="M297" s="38"/>
      <c r="Q297" s="10"/>
    </row>
    <row r="298" spans="1:21" s="11" customFormat="1" x14ac:dyDescent="0.3">
      <c r="A298" s="8"/>
      <c r="B298" s="639"/>
      <c r="C298" s="640"/>
      <c r="D298" s="640"/>
      <c r="E298" s="640"/>
      <c r="F298" s="640"/>
      <c r="G298" s="640"/>
      <c r="H298" s="640"/>
      <c r="I298" s="640"/>
      <c r="J298" s="640"/>
      <c r="K298" s="640"/>
      <c r="L298" s="641"/>
      <c r="M298" s="38"/>
      <c r="Q298" s="10"/>
    </row>
    <row r="299" spans="1:21" s="11" customFormat="1" x14ac:dyDescent="0.3">
      <c r="A299" s="8"/>
      <c r="B299" s="639"/>
      <c r="C299" s="640"/>
      <c r="D299" s="640"/>
      <c r="E299" s="640"/>
      <c r="F299" s="640"/>
      <c r="G299" s="640"/>
      <c r="H299" s="640"/>
      <c r="I299" s="640"/>
      <c r="J299" s="640"/>
      <c r="K299" s="640"/>
      <c r="L299" s="641"/>
      <c r="M299" s="38"/>
      <c r="Q299" s="10"/>
    </row>
    <row r="300" spans="1:21" s="11" customFormat="1" x14ac:dyDescent="0.3">
      <c r="A300" s="8"/>
      <c r="B300" s="639"/>
      <c r="C300" s="640"/>
      <c r="D300" s="640"/>
      <c r="E300" s="640"/>
      <c r="F300" s="640"/>
      <c r="G300" s="640"/>
      <c r="H300" s="640"/>
      <c r="I300" s="640"/>
      <c r="J300" s="640"/>
      <c r="K300" s="640"/>
      <c r="L300" s="641"/>
      <c r="M300" s="38"/>
      <c r="Q300" s="10"/>
    </row>
    <row r="301" spans="1:21" s="11" customFormat="1" x14ac:dyDescent="0.3">
      <c r="A301" s="8"/>
      <c r="B301" s="639"/>
      <c r="C301" s="640"/>
      <c r="D301" s="640"/>
      <c r="E301" s="640"/>
      <c r="F301" s="640"/>
      <c r="G301" s="640"/>
      <c r="H301" s="640"/>
      <c r="I301" s="640"/>
      <c r="J301" s="640"/>
      <c r="K301" s="640"/>
      <c r="L301" s="641"/>
      <c r="M301" s="38"/>
      <c r="Q301" s="10"/>
    </row>
    <row r="302" spans="1:21" s="11" customFormat="1" x14ac:dyDescent="0.3">
      <c r="A302" s="8"/>
      <c r="B302" s="639"/>
      <c r="C302" s="640"/>
      <c r="D302" s="640"/>
      <c r="E302" s="640"/>
      <c r="F302" s="640"/>
      <c r="G302" s="640"/>
      <c r="H302" s="640"/>
      <c r="I302" s="640"/>
      <c r="J302" s="640"/>
      <c r="K302" s="640"/>
      <c r="L302" s="641"/>
      <c r="M302" s="38"/>
      <c r="Q302" s="10"/>
    </row>
    <row r="303" spans="1:21" s="38" customFormat="1" x14ac:dyDescent="0.3">
      <c r="A303" s="95"/>
      <c r="B303" s="50"/>
      <c r="C303" s="51"/>
      <c r="D303" s="51"/>
      <c r="E303" s="51"/>
      <c r="F303" s="51"/>
      <c r="G303" s="51"/>
      <c r="H303" s="51"/>
      <c r="I303" s="51"/>
      <c r="J303" s="51"/>
      <c r="K303" s="51"/>
      <c r="L303" s="52"/>
      <c r="O303" s="10"/>
      <c r="P303" s="10"/>
      <c r="Q303" s="10"/>
      <c r="R303" s="10"/>
      <c r="S303" s="10"/>
      <c r="T303" s="10"/>
      <c r="U303" s="10"/>
    </row>
    <row r="304" spans="1:21" s="11" customFormat="1" x14ac:dyDescent="0.3">
      <c r="A304" s="7"/>
      <c r="B304" s="650" t="s">
        <v>78</v>
      </c>
      <c r="C304" s="651"/>
      <c r="D304" s="651"/>
      <c r="E304" s="651"/>
      <c r="F304" s="651"/>
      <c r="G304" s="651"/>
      <c r="H304" s="651"/>
      <c r="I304" s="651"/>
      <c r="J304" s="651"/>
      <c r="K304" s="651"/>
      <c r="L304" s="652"/>
      <c r="M304" s="73"/>
    </row>
    <row r="305" spans="1:21" s="38" customFormat="1" x14ac:dyDescent="0.3">
      <c r="A305" s="95"/>
      <c r="B305" s="53"/>
      <c r="C305" s="94"/>
      <c r="D305" s="94"/>
      <c r="E305" s="94"/>
      <c r="F305" s="94"/>
      <c r="G305" s="94"/>
      <c r="H305" s="94"/>
      <c r="I305" s="94"/>
      <c r="J305" s="94"/>
      <c r="K305" s="94"/>
      <c r="L305" s="54"/>
      <c r="O305" s="10"/>
      <c r="P305" s="10"/>
      <c r="Q305" s="10"/>
      <c r="R305" s="10"/>
      <c r="S305" s="10"/>
      <c r="T305" s="10"/>
      <c r="U305" s="10"/>
    </row>
    <row r="306" spans="1:21" s="38" customFormat="1" x14ac:dyDescent="0.3">
      <c r="A306" s="95"/>
      <c r="B306" s="500" t="str">
        <f>IF(Intro!$G$20="English",O306,P306)</f>
        <v>Fournissez des détails sur tous les facteurs autres que les coûts des matériaux (par exemple, les fluctuations du taux de change) qui ont affecté les prix des marchandises sur le marché canadien depuis le 1er janvier 2023.</v>
      </c>
      <c r="C306" s="501"/>
      <c r="D306" s="501"/>
      <c r="E306" s="501"/>
      <c r="F306" s="501"/>
      <c r="G306" s="501"/>
      <c r="H306" s="501"/>
      <c r="I306" s="501"/>
      <c r="J306" s="501"/>
      <c r="K306" s="501"/>
      <c r="L306" s="502"/>
      <c r="O306" s="10"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306" s="10"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c r="Q306" s="10"/>
      <c r="R306" s="10"/>
      <c r="S306" s="10"/>
      <c r="T306" s="10"/>
      <c r="U306" s="10"/>
    </row>
    <row r="307" spans="1:21" s="38" customFormat="1" x14ac:dyDescent="0.3">
      <c r="A307" s="95"/>
      <c r="B307" s="500"/>
      <c r="C307" s="501"/>
      <c r="D307" s="501"/>
      <c r="E307" s="501"/>
      <c r="F307" s="501"/>
      <c r="G307" s="501"/>
      <c r="H307" s="501"/>
      <c r="I307" s="501"/>
      <c r="J307" s="501"/>
      <c r="K307" s="501"/>
      <c r="L307" s="502"/>
      <c r="O307" s="10"/>
      <c r="P307" s="10"/>
      <c r="Q307" s="10"/>
      <c r="R307" s="10"/>
      <c r="S307" s="10"/>
      <c r="T307" s="10"/>
      <c r="U307" s="10"/>
    </row>
    <row r="308" spans="1:21" s="38" customFormat="1" x14ac:dyDescent="0.3">
      <c r="A308" s="95"/>
      <c r="B308" s="53"/>
      <c r="C308" s="94"/>
      <c r="D308" s="94"/>
      <c r="E308" s="94"/>
      <c r="F308" s="94"/>
      <c r="G308" s="94"/>
      <c r="H308" s="94"/>
      <c r="I308" s="94"/>
      <c r="J308" s="94"/>
      <c r="K308" s="94"/>
      <c r="L308" s="54"/>
      <c r="O308" s="10"/>
      <c r="P308" s="10"/>
      <c r="Q308" s="10"/>
      <c r="R308" s="10"/>
      <c r="S308" s="10"/>
      <c r="T308" s="10"/>
      <c r="U308" s="10"/>
    </row>
    <row r="309" spans="1:21" s="11" customFormat="1" x14ac:dyDescent="0.3">
      <c r="A309" s="8"/>
      <c r="B309" s="639"/>
      <c r="C309" s="640"/>
      <c r="D309" s="640"/>
      <c r="E309" s="640"/>
      <c r="F309" s="640"/>
      <c r="G309" s="640"/>
      <c r="H309" s="640"/>
      <c r="I309" s="640"/>
      <c r="J309" s="640"/>
      <c r="K309" s="640"/>
      <c r="L309" s="641"/>
      <c r="M309" s="38"/>
      <c r="Q309" s="10"/>
    </row>
    <row r="310" spans="1:21" s="11" customFormat="1" x14ac:dyDescent="0.3">
      <c r="A310" s="8"/>
      <c r="B310" s="639"/>
      <c r="C310" s="640"/>
      <c r="D310" s="640"/>
      <c r="E310" s="640"/>
      <c r="F310" s="640"/>
      <c r="G310" s="640"/>
      <c r="H310" s="640"/>
      <c r="I310" s="640"/>
      <c r="J310" s="640"/>
      <c r="K310" s="640"/>
      <c r="L310" s="641"/>
      <c r="M310" s="38"/>
      <c r="Q310" s="10"/>
    </row>
    <row r="311" spans="1:21" s="11" customFormat="1" x14ac:dyDescent="0.3">
      <c r="A311" s="8"/>
      <c r="B311" s="639"/>
      <c r="C311" s="640"/>
      <c r="D311" s="640"/>
      <c r="E311" s="640"/>
      <c r="F311" s="640"/>
      <c r="G311" s="640"/>
      <c r="H311" s="640"/>
      <c r="I311" s="640"/>
      <c r="J311" s="640"/>
      <c r="K311" s="640"/>
      <c r="L311" s="641"/>
      <c r="M311" s="38"/>
      <c r="Q311" s="10"/>
    </row>
    <row r="312" spans="1:21" s="11" customFormat="1" x14ac:dyDescent="0.3">
      <c r="A312" s="8"/>
      <c r="B312" s="639"/>
      <c r="C312" s="640"/>
      <c r="D312" s="640"/>
      <c r="E312" s="640"/>
      <c r="F312" s="640"/>
      <c r="G312" s="640"/>
      <c r="H312" s="640"/>
      <c r="I312" s="640"/>
      <c r="J312" s="640"/>
      <c r="K312" s="640"/>
      <c r="L312" s="641"/>
      <c r="M312" s="38"/>
      <c r="Q312" s="10"/>
    </row>
    <row r="313" spans="1:21" s="11" customFormat="1" x14ac:dyDescent="0.3">
      <c r="A313" s="8"/>
      <c r="B313" s="639"/>
      <c r="C313" s="640"/>
      <c r="D313" s="640"/>
      <c r="E313" s="640"/>
      <c r="F313" s="640"/>
      <c r="G313" s="640"/>
      <c r="H313" s="640"/>
      <c r="I313" s="640"/>
      <c r="J313" s="640"/>
      <c r="K313" s="640"/>
      <c r="L313" s="641"/>
      <c r="M313" s="38"/>
      <c r="Q313" s="10"/>
    </row>
    <row r="314" spans="1:21" s="11" customFormat="1" x14ac:dyDescent="0.3">
      <c r="A314" s="8"/>
      <c r="B314" s="639"/>
      <c r="C314" s="640"/>
      <c r="D314" s="640"/>
      <c r="E314" s="640"/>
      <c r="F314" s="640"/>
      <c r="G314" s="640"/>
      <c r="H314" s="640"/>
      <c r="I314" s="640"/>
      <c r="J314" s="640"/>
      <c r="K314" s="640"/>
      <c r="L314" s="641"/>
      <c r="M314" s="38"/>
      <c r="Q314" s="10"/>
    </row>
    <row r="315" spans="1:21" s="11" customFormat="1" x14ac:dyDescent="0.3">
      <c r="A315" s="8"/>
      <c r="B315" s="639"/>
      <c r="C315" s="640"/>
      <c r="D315" s="640"/>
      <c r="E315" s="640"/>
      <c r="F315" s="640"/>
      <c r="G315" s="640"/>
      <c r="H315" s="640"/>
      <c r="I315" s="640"/>
      <c r="J315" s="640"/>
      <c r="K315" s="640"/>
      <c r="L315" s="641"/>
      <c r="M315" s="38"/>
      <c r="Q315" s="10"/>
    </row>
    <row r="316" spans="1:21" s="11" customFormat="1" x14ac:dyDescent="0.3">
      <c r="A316" s="8"/>
      <c r="B316" s="639"/>
      <c r="C316" s="640"/>
      <c r="D316" s="640"/>
      <c r="E316" s="640"/>
      <c r="F316" s="640"/>
      <c r="G316" s="640"/>
      <c r="H316" s="640"/>
      <c r="I316" s="640"/>
      <c r="J316" s="640"/>
      <c r="K316" s="640"/>
      <c r="L316" s="641"/>
      <c r="M316" s="38"/>
      <c r="Q316" s="10"/>
    </row>
    <row r="317" spans="1:21" s="38" customFormat="1" x14ac:dyDescent="0.3">
      <c r="A317" s="95"/>
      <c r="B317" s="50"/>
      <c r="C317" s="51"/>
      <c r="D317" s="51"/>
      <c r="E317" s="51"/>
      <c r="F317" s="51"/>
      <c r="G317" s="51"/>
      <c r="H317" s="51"/>
      <c r="I317" s="51"/>
      <c r="J317" s="51"/>
      <c r="K317" s="51"/>
      <c r="L317" s="52"/>
      <c r="O317" s="10"/>
      <c r="P317" s="10"/>
      <c r="Q317" s="10"/>
      <c r="R317" s="10"/>
      <c r="S317" s="10"/>
      <c r="T317" s="10"/>
      <c r="U317" s="10"/>
    </row>
    <row r="318" spans="1:21" s="11" customFormat="1" x14ac:dyDescent="0.3">
      <c r="A318" s="7"/>
      <c r="B318" s="650" t="s">
        <v>79</v>
      </c>
      <c r="C318" s="651"/>
      <c r="D318" s="651"/>
      <c r="E318" s="651"/>
      <c r="F318" s="651"/>
      <c r="G318" s="651"/>
      <c r="H318" s="651"/>
      <c r="I318" s="651"/>
      <c r="J318" s="651"/>
      <c r="K318" s="651"/>
      <c r="L318" s="652"/>
      <c r="M318" s="73"/>
    </row>
    <row r="319" spans="1:21" s="38" customFormat="1" x14ac:dyDescent="0.3">
      <c r="A319" s="95"/>
      <c r="B319" s="53"/>
      <c r="C319" s="94"/>
      <c r="D319" s="94"/>
      <c r="E319" s="94"/>
      <c r="F319" s="94"/>
      <c r="G319" s="94"/>
      <c r="H319" s="94"/>
      <c r="I319" s="94"/>
      <c r="J319" s="94"/>
      <c r="K319" s="94"/>
      <c r="L319" s="54"/>
      <c r="O319" s="10"/>
      <c r="P319" s="10"/>
      <c r="Q319" s="10"/>
      <c r="R319" s="10"/>
      <c r="S319" s="10"/>
      <c r="T319" s="10"/>
      <c r="U319" s="10"/>
    </row>
    <row r="320" spans="1:21" s="38" customFormat="1" x14ac:dyDescent="0.3">
      <c r="A320" s="95"/>
      <c r="B320" s="625" t="str">
        <f>IF(Intro!$G$20="English",O320,P320)</f>
        <v>Décrivez comment les coûts de livraison des marchandises vendues par votre entreprise sont payés.</v>
      </c>
      <c r="C320" s="626"/>
      <c r="D320" s="626"/>
      <c r="E320" s="626"/>
      <c r="F320" s="626"/>
      <c r="G320" s="626"/>
      <c r="H320" s="626"/>
      <c r="I320" s="626"/>
      <c r="J320" s="626"/>
      <c r="K320" s="626"/>
      <c r="L320" s="627"/>
      <c r="O320" s="10" t="s">
        <v>128</v>
      </c>
      <c r="P320" s="10" t="s">
        <v>209</v>
      </c>
      <c r="Q320" s="10"/>
      <c r="R320" s="10"/>
      <c r="S320" s="10"/>
      <c r="T320" s="10"/>
      <c r="U320" s="10"/>
    </row>
    <row r="321" spans="1:21" s="38" customFormat="1" x14ac:dyDescent="0.3">
      <c r="A321" s="95"/>
      <c r="B321" s="53"/>
      <c r="C321" s="94"/>
      <c r="D321" s="94"/>
      <c r="E321" s="94"/>
      <c r="F321" s="94"/>
      <c r="G321" s="94"/>
      <c r="H321" s="246" t="str">
        <f>IF(Intro!$G$20="English",O321,P321)</f>
        <v>Sélectionnez toutes les réponses qui s'appliquent</v>
      </c>
      <c r="I321" s="94"/>
      <c r="J321" s="94"/>
      <c r="K321" s="94"/>
      <c r="L321" s="54"/>
      <c r="O321" s="10" t="s">
        <v>518</v>
      </c>
      <c r="P321" s="10" t="s">
        <v>519</v>
      </c>
      <c r="Q321" s="10"/>
      <c r="R321" s="10"/>
      <c r="S321" s="10"/>
      <c r="T321" s="10"/>
      <c r="U321" s="10"/>
    </row>
    <row r="322" spans="1:21" ht="14.25" customHeight="1" x14ac:dyDescent="0.3">
      <c r="A322" s="7"/>
      <c r="B322" s="659" t="str">
        <f>IF(Intro!$G$20="English",O322,P322)</f>
        <v>Votre entreprise s'occupe de la livraison et les frais de livraison sont inclus dans le prix de vente.</v>
      </c>
      <c r="C322" s="660"/>
      <c r="D322" s="660"/>
      <c r="E322" s="660"/>
      <c r="F322" s="660"/>
      <c r="G322" s="661"/>
      <c r="H322" s="208"/>
      <c r="I322" s="94"/>
      <c r="J322" s="94"/>
      <c r="K322" s="94"/>
      <c r="L322" s="54"/>
      <c r="M322" s="10"/>
      <c r="O322" s="6" t="s">
        <v>510</v>
      </c>
      <c r="P322" s="6" t="s">
        <v>513</v>
      </c>
    </row>
    <row r="323" spans="1:21" ht="14.25" customHeight="1" x14ac:dyDescent="0.3">
      <c r="A323" s="7"/>
      <c r="B323" s="659" t="str">
        <f>IF(Intro!$G$20="English",O323,P323)</f>
        <v>Votre entreprise s'occupe de la livraison mais les frais de livraison sont facturés séparément à l’acheteur.</v>
      </c>
      <c r="C323" s="660"/>
      <c r="D323" s="660"/>
      <c r="E323" s="660"/>
      <c r="F323" s="660"/>
      <c r="G323" s="661"/>
      <c r="H323" s="208"/>
      <c r="I323" s="94"/>
      <c r="J323" s="94"/>
      <c r="K323" s="94"/>
      <c r="L323" s="54"/>
      <c r="M323" s="10"/>
      <c r="O323" s="6" t="s">
        <v>511</v>
      </c>
      <c r="P323" s="6" t="s">
        <v>514</v>
      </c>
    </row>
    <row r="324" spans="1:21" ht="14.25" customHeight="1" x14ac:dyDescent="0.3">
      <c r="A324" s="7"/>
      <c r="B324" s="659" t="str">
        <f>IF(Intro!$G$20="English",O324,P324)</f>
        <v>La livraison et ses frais sont pris en charge par l’acheteur.</v>
      </c>
      <c r="C324" s="660"/>
      <c r="D324" s="660"/>
      <c r="E324" s="660"/>
      <c r="F324" s="660"/>
      <c r="G324" s="661"/>
      <c r="H324" s="208"/>
      <c r="I324" s="94"/>
      <c r="J324" s="94"/>
      <c r="K324" s="94"/>
      <c r="L324" s="54"/>
      <c r="M324" s="10"/>
      <c r="O324" s="6" t="s">
        <v>512</v>
      </c>
      <c r="P324" s="6" t="s">
        <v>515</v>
      </c>
    </row>
    <row r="325" spans="1:21" s="38" customFormat="1" x14ac:dyDescent="0.3">
      <c r="A325" s="95"/>
      <c r="B325" s="53"/>
      <c r="C325" s="94"/>
      <c r="D325" s="94"/>
      <c r="E325" s="94"/>
      <c r="F325" s="94"/>
      <c r="G325" s="94"/>
      <c r="H325" s="94"/>
      <c r="I325" s="94"/>
      <c r="J325" s="94"/>
      <c r="K325" s="94"/>
      <c r="L325" s="54"/>
      <c r="O325" s="10"/>
      <c r="P325" s="10"/>
      <c r="Q325" s="10"/>
      <c r="R325" s="10"/>
      <c r="S325" s="10"/>
      <c r="T325" s="10"/>
      <c r="U325" s="10"/>
    </row>
    <row r="326" spans="1:21" s="38" customFormat="1" x14ac:dyDescent="0.3">
      <c r="A326" s="95"/>
      <c r="B326" s="625" t="str">
        <f>IF(Intro!$G$20="English",O326,P326)</f>
        <v>Expliquez si le mode de paiement de la livraison des marchandises vendues par votre entreprise a changé depuis le 1er janvier 2023.</v>
      </c>
      <c r="C326" s="626"/>
      <c r="D326" s="626"/>
      <c r="E326" s="626"/>
      <c r="F326" s="626"/>
      <c r="G326" s="626"/>
      <c r="H326" s="626"/>
      <c r="I326" s="626"/>
      <c r="J326" s="626"/>
      <c r="K326" s="626"/>
      <c r="L326" s="627"/>
      <c r="O326" s="10" t="str">
        <f>"Explain if the method of paying for delivery of the goods sold by your firm has changed since January 1, "&amp;Variables!B6&amp;"."</f>
        <v>Explain if the method of paying for delivery of the goods sold by your firm has changed since January 1, 2023.</v>
      </c>
      <c r="P326" s="10"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c r="Q326" s="10"/>
      <c r="R326" s="10"/>
      <c r="S326" s="10"/>
      <c r="T326" s="10"/>
      <c r="U326" s="10"/>
    </row>
    <row r="327" spans="1:21" s="38" customFormat="1" x14ac:dyDescent="0.3">
      <c r="A327" s="95"/>
      <c r="B327" s="53"/>
      <c r="C327" s="94"/>
      <c r="D327" s="94"/>
      <c r="E327" s="94"/>
      <c r="F327" s="94"/>
      <c r="G327" s="94"/>
      <c r="H327" s="94"/>
      <c r="I327" s="94"/>
      <c r="J327" s="94"/>
      <c r="K327" s="94"/>
      <c r="L327" s="54"/>
      <c r="O327" s="10"/>
      <c r="P327" s="10"/>
      <c r="Q327" s="10"/>
      <c r="R327" s="10"/>
      <c r="S327" s="10"/>
      <c r="T327" s="10"/>
      <c r="U327" s="10"/>
    </row>
    <row r="328" spans="1:21" s="11" customFormat="1" x14ac:dyDescent="0.3">
      <c r="A328" s="8"/>
      <c r="B328" s="639"/>
      <c r="C328" s="640"/>
      <c r="D328" s="640"/>
      <c r="E328" s="640"/>
      <c r="F328" s="640"/>
      <c r="G328" s="640"/>
      <c r="H328" s="640"/>
      <c r="I328" s="640"/>
      <c r="J328" s="640"/>
      <c r="K328" s="640"/>
      <c r="L328" s="641"/>
      <c r="M328" s="38"/>
      <c r="Q328" s="10"/>
    </row>
    <row r="329" spans="1:21" s="11" customFormat="1" x14ac:dyDescent="0.3">
      <c r="A329" s="8"/>
      <c r="B329" s="639"/>
      <c r="C329" s="640"/>
      <c r="D329" s="640"/>
      <c r="E329" s="640"/>
      <c r="F329" s="640"/>
      <c r="G329" s="640"/>
      <c r="H329" s="640"/>
      <c r="I329" s="640"/>
      <c r="J329" s="640"/>
      <c r="K329" s="640"/>
      <c r="L329" s="641"/>
      <c r="M329" s="38"/>
      <c r="Q329" s="10"/>
    </row>
    <row r="330" spans="1:21" s="11" customFormat="1" x14ac:dyDescent="0.3">
      <c r="A330" s="8"/>
      <c r="B330" s="639"/>
      <c r="C330" s="640"/>
      <c r="D330" s="640"/>
      <c r="E330" s="640"/>
      <c r="F330" s="640"/>
      <c r="G330" s="640"/>
      <c r="H330" s="640"/>
      <c r="I330" s="640"/>
      <c r="J330" s="640"/>
      <c r="K330" s="640"/>
      <c r="L330" s="641"/>
      <c r="M330" s="38"/>
      <c r="Q330" s="10"/>
    </row>
    <row r="331" spans="1:21" s="11" customFormat="1" x14ac:dyDescent="0.3">
      <c r="A331" s="8"/>
      <c r="B331" s="639"/>
      <c r="C331" s="640"/>
      <c r="D331" s="640"/>
      <c r="E331" s="640"/>
      <c r="F331" s="640"/>
      <c r="G331" s="640"/>
      <c r="H331" s="640"/>
      <c r="I331" s="640"/>
      <c r="J331" s="640"/>
      <c r="K331" s="640"/>
      <c r="L331" s="641"/>
      <c r="M331" s="38"/>
      <c r="Q331" s="10"/>
    </row>
    <row r="332" spans="1:21" s="11" customFormat="1" x14ac:dyDescent="0.3">
      <c r="A332" s="8"/>
      <c r="B332" s="639"/>
      <c r="C332" s="640"/>
      <c r="D332" s="640"/>
      <c r="E332" s="640"/>
      <c r="F332" s="640"/>
      <c r="G332" s="640"/>
      <c r="H332" s="640"/>
      <c r="I332" s="640"/>
      <c r="J332" s="640"/>
      <c r="K332" s="640"/>
      <c r="L332" s="641"/>
      <c r="M332" s="38"/>
      <c r="Q332" s="10"/>
    </row>
    <row r="333" spans="1:21" s="11" customFormat="1" x14ac:dyDescent="0.3">
      <c r="A333" s="8"/>
      <c r="B333" s="639"/>
      <c r="C333" s="640"/>
      <c r="D333" s="640"/>
      <c r="E333" s="640"/>
      <c r="F333" s="640"/>
      <c r="G333" s="640"/>
      <c r="H333" s="640"/>
      <c r="I333" s="640"/>
      <c r="J333" s="640"/>
      <c r="K333" s="640"/>
      <c r="L333" s="641"/>
      <c r="M333" s="38"/>
      <c r="Q333" s="10"/>
    </row>
    <row r="334" spans="1:21" s="11" customFormat="1" x14ac:dyDescent="0.3">
      <c r="A334" s="8"/>
      <c r="B334" s="639"/>
      <c r="C334" s="640"/>
      <c r="D334" s="640"/>
      <c r="E334" s="640"/>
      <c r="F334" s="640"/>
      <c r="G334" s="640"/>
      <c r="H334" s="640"/>
      <c r="I334" s="640"/>
      <c r="J334" s="640"/>
      <c r="K334" s="640"/>
      <c r="L334" s="641"/>
      <c r="M334" s="38"/>
      <c r="Q334" s="10"/>
    </row>
    <row r="335" spans="1:21" s="11" customFormat="1" x14ac:dyDescent="0.3">
      <c r="A335" s="8"/>
      <c r="B335" s="639"/>
      <c r="C335" s="640"/>
      <c r="D335" s="640"/>
      <c r="E335" s="640"/>
      <c r="F335" s="640"/>
      <c r="G335" s="640"/>
      <c r="H335" s="640"/>
      <c r="I335" s="640"/>
      <c r="J335" s="640"/>
      <c r="K335" s="640"/>
      <c r="L335" s="641"/>
      <c r="M335" s="38"/>
      <c r="Q335" s="10"/>
    </row>
    <row r="336" spans="1:21" s="38" customFormat="1" x14ac:dyDescent="0.3">
      <c r="A336" s="95"/>
      <c r="B336" s="50"/>
      <c r="C336" s="51"/>
      <c r="D336" s="51"/>
      <c r="E336" s="51"/>
      <c r="F336" s="51"/>
      <c r="G336" s="51"/>
      <c r="H336" s="51"/>
      <c r="I336" s="51"/>
      <c r="J336" s="51"/>
      <c r="K336" s="51"/>
      <c r="L336" s="52"/>
      <c r="O336" s="10"/>
      <c r="P336" s="10"/>
      <c r="Q336" s="10"/>
      <c r="R336" s="10"/>
      <c r="S336" s="10"/>
      <c r="T336" s="10"/>
      <c r="U336" s="10"/>
    </row>
    <row r="337" spans="1:21" s="11" customFormat="1" x14ac:dyDescent="0.3">
      <c r="A337" s="7"/>
      <c r="B337" s="650" t="s">
        <v>80</v>
      </c>
      <c r="C337" s="651"/>
      <c r="D337" s="651"/>
      <c r="E337" s="651"/>
      <c r="F337" s="651"/>
      <c r="G337" s="651"/>
      <c r="H337" s="651"/>
      <c r="I337" s="651"/>
      <c r="J337" s="651"/>
      <c r="K337" s="651"/>
      <c r="L337" s="652"/>
      <c r="M337" s="73"/>
    </row>
    <row r="338" spans="1:21" s="38" customFormat="1" x14ac:dyDescent="0.3">
      <c r="A338" s="95"/>
      <c r="B338" s="53"/>
      <c r="C338" s="94"/>
      <c r="D338" s="94"/>
      <c r="E338" s="94"/>
      <c r="F338" s="94"/>
      <c r="G338" s="94"/>
      <c r="H338" s="94"/>
      <c r="I338" s="94"/>
      <c r="J338" s="94"/>
      <c r="K338" s="94"/>
      <c r="L338" s="54"/>
      <c r="O338" s="10"/>
      <c r="P338" s="10"/>
      <c r="Q338" s="10"/>
      <c r="R338" s="10"/>
      <c r="S338" s="10"/>
      <c r="T338" s="10"/>
      <c r="U338" s="10"/>
    </row>
    <row r="339" spans="1:21" s="38" customFormat="1" x14ac:dyDescent="0.3">
      <c r="A339" s="95"/>
      <c r="B339" s="625" t="str">
        <f>IF(Intro!$G$20="English",O339,P339)</f>
        <v>Expliquez si la demande pour les marchandises ou les ventes de marchandises ont changé depuis le 1er janvier 2023.</v>
      </c>
      <c r="C339" s="626"/>
      <c r="D339" s="626"/>
      <c r="E339" s="626"/>
      <c r="F339" s="626"/>
      <c r="G339" s="626"/>
      <c r="H339" s="626"/>
      <c r="I339" s="626"/>
      <c r="J339" s="626"/>
      <c r="K339" s="626"/>
      <c r="L339" s="627"/>
      <c r="O339" s="10" t="str">
        <f>"Explain if demand for the goods or sales of the goods has changed since January 1, "&amp;Variables!B6&amp;"."</f>
        <v>Explain if demand for the goods or sales of the goods has changed since January 1, 2023.</v>
      </c>
      <c r="P339" s="10" t="str">
        <f>"Expliquez si la demande pour les marchandises ou les ventes de marchandises ont changé depuis le 1er janvier "&amp;Variables!B6&amp;"."</f>
        <v>Expliquez si la demande pour les marchandises ou les ventes de marchandises ont changé depuis le 1er janvier 2023.</v>
      </c>
      <c r="Q339" s="10"/>
      <c r="R339" s="10"/>
      <c r="S339" s="10"/>
      <c r="T339" s="10"/>
      <c r="U339" s="10"/>
    </row>
    <row r="340" spans="1:21" s="38" customFormat="1" x14ac:dyDescent="0.3">
      <c r="A340" s="95"/>
      <c r="B340" s="53"/>
      <c r="C340" s="94"/>
      <c r="D340" s="94"/>
      <c r="E340" s="94"/>
      <c r="F340" s="94"/>
      <c r="G340" s="94"/>
      <c r="H340" s="94"/>
      <c r="I340" s="94"/>
      <c r="J340" s="94"/>
      <c r="K340" s="94"/>
      <c r="L340" s="54"/>
      <c r="O340" s="10"/>
      <c r="P340" s="10"/>
      <c r="Q340" s="10"/>
      <c r="R340" s="10"/>
      <c r="S340" s="10"/>
      <c r="T340" s="10"/>
      <c r="U340" s="10"/>
    </row>
    <row r="341" spans="1:21" s="11" customFormat="1" x14ac:dyDescent="0.3">
      <c r="A341" s="8"/>
      <c r="B341" s="639"/>
      <c r="C341" s="640"/>
      <c r="D341" s="640"/>
      <c r="E341" s="640"/>
      <c r="F341" s="640"/>
      <c r="G341" s="640"/>
      <c r="H341" s="640"/>
      <c r="I341" s="640"/>
      <c r="J341" s="640"/>
      <c r="K341" s="640"/>
      <c r="L341" s="641"/>
      <c r="M341" s="38"/>
      <c r="Q341" s="10"/>
    </row>
    <row r="342" spans="1:21" s="11" customFormat="1" x14ac:dyDescent="0.3">
      <c r="A342" s="8"/>
      <c r="B342" s="639"/>
      <c r="C342" s="640"/>
      <c r="D342" s="640"/>
      <c r="E342" s="640"/>
      <c r="F342" s="640"/>
      <c r="G342" s="640"/>
      <c r="H342" s="640"/>
      <c r="I342" s="640"/>
      <c r="J342" s="640"/>
      <c r="K342" s="640"/>
      <c r="L342" s="641"/>
      <c r="M342" s="38"/>
      <c r="Q342" s="10"/>
    </row>
    <row r="343" spans="1:21" s="11" customFormat="1" x14ac:dyDescent="0.3">
      <c r="A343" s="8"/>
      <c r="B343" s="639"/>
      <c r="C343" s="640"/>
      <c r="D343" s="640"/>
      <c r="E343" s="640"/>
      <c r="F343" s="640"/>
      <c r="G343" s="640"/>
      <c r="H343" s="640"/>
      <c r="I343" s="640"/>
      <c r="J343" s="640"/>
      <c r="K343" s="640"/>
      <c r="L343" s="641"/>
      <c r="M343" s="38"/>
      <c r="Q343" s="10"/>
    </row>
    <row r="344" spans="1:21" s="11" customFormat="1" x14ac:dyDescent="0.3">
      <c r="A344" s="8"/>
      <c r="B344" s="639"/>
      <c r="C344" s="640"/>
      <c r="D344" s="640"/>
      <c r="E344" s="640"/>
      <c r="F344" s="640"/>
      <c r="G344" s="640"/>
      <c r="H344" s="640"/>
      <c r="I344" s="640"/>
      <c r="J344" s="640"/>
      <c r="K344" s="640"/>
      <c r="L344" s="641"/>
      <c r="M344" s="38"/>
      <c r="Q344" s="10"/>
    </row>
    <row r="345" spans="1:21" s="11" customFormat="1" x14ac:dyDescent="0.3">
      <c r="A345" s="8"/>
      <c r="B345" s="639"/>
      <c r="C345" s="640"/>
      <c r="D345" s="640"/>
      <c r="E345" s="640"/>
      <c r="F345" s="640"/>
      <c r="G345" s="640"/>
      <c r="H345" s="640"/>
      <c r="I345" s="640"/>
      <c r="J345" s="640"/>
      <c r="K345" s="640"/>
      <c r="L345" s="641"/>
      <c r="M345" s="38"/>
      <c r="Q345" s="10"/>
    </row>
    <row r="346" spans="1:21" s="11" customFormat="1" x14ac:dyDescent="0.3">
      <c r="A346" s="8"/>
      <c r="B346" s="639"/>
      <c r="C346" s="640"/>
      <c r="D346" s="640"/>
      <c r="E346" s="640"/>
      <c r="F346" s="640"/>
      <c r="G346" s="640"/>
      <c r="H346" s="640"/>
      <c r="I346" s="640"/>
      <c r="J346" s="640"/>
      <c r="K346" s="640"/>
      <c r="L346" s="641"/>
      <c r="M346" s="38"/>
      <c r="Q346" s="10"/>
    </row>
    <row r="347" spans="1:21" s="11" customFormat="1" x14ac:dyDescent="0.3">
      <c r="A347" s="8"/>
      <c r="B347" s="639"/>
      <c r="C347" s="640"/>
      <c r="D347" s="640"/>
      <c r="E347" s="640"/>
      <c r="F347" s="640"/>
      <c r="G347" s="640"/>
      <c r="H347" s="640"/>
      <c r="I347" s="640"/>
      <c r="J347" s="640"/>
      <c r="K347" s="640"/>
      <c r="L347" s="641"/>
      <c r="M347" s="38"/>
      <c r="Q347" s="10"/>
    </row>
    <row r="348" spans="1:21" s="11" customFormat="1" x14ac:dyDescent="0.3">
      <c r="A348" s="8"/>
      <c r="B348" s="639"/>
      <c r="C348" s="640"/>
      <c r="D348" s="640"/>
      <c r="E348" s="640"/>
      <c r="F348" s="640"/>
      <c r="G348" s="640"/>
      <c r="H348" s="640"/>
      <c r="I348" s="640"/>
      <c r="J348" s="640"/>
      <c r="K348" s="640"/>
      <c r="L348" s="641"/>
      <c r="M348" s="38"/>
      <c r="Q348" s="10"/>
    </row>
    <row r="349" spans="1:21" s="38" customFormat="1" x14ac:dyDescent="0.3">
      <c r="A349" s="95"/>
      <c r="B349" s="50"/>
      <c r="C349" s="51"/>
      <c r="D349" s="51"/>
      <c r="E349" s="51"/>
      <c r="F349" s="51"/>
      <c r="G349" s="51"/>
      <c r="H349" s="51"/>
      <c r="I349" s="51"/>
      <c r="J349" s="51"/>
      <c r="K349" s="51"/>
      <c r="L349" s="52"/>
      <c r="O349" s="10"/>
      <c r="P349" s="10"/>
      <c r="Q349" s="10"/>
      <c r="R349" s="10"/>
      <c r="S349" s="10"/>
      <c r="T349" s="10"/>
      <c r="U349" s="10"/>
    </row>
    <row r="350" spans="1:21" x14ac:dyDescent="0.3">
      <c r="A350" s="7"/>
    </row>
    <row r="351" spans="1:21" x14ac:dyDescent="0.3">
      <c r="A351" s="7"/>
      <c r="B351" s="506" t="str">
        <f>IF(Intro!$G$20="English",O351,P351)</f>
        <v>MARCHÉS</v>
      </c>
      <c r="C351" s="507"/>
      <c r="D351" s="507"/>
      <c r="E351" s="507"/>
      <c r="F351" s="507"/>
      <c r="G351" s="507"/>
      <c r="H351" s="507"/>
      <c r="I351" s="507"/>
      <c r="J351" s="507"/>
      <c r="K351" s="507"/>
      <c r="L351" s="508"/>
      <c r="M351" s="38"/>
      <c r="O351" s="107" t="s">
        <v>325</v>
      </c>
      <c r="P351" s="107" t="s">
        <v>326</v>
      </c>
    </row>
    <row r="352" spans="1:21" x14ac:dyDescent="0.3">
      <c r="A352" s="7"/>
      <c r="B352" s="647" t="s">
        <v>81</v>
      </c>
      <c r="C352" s="648"/>
      <c r="D352" s="648"/>
      <c r="E352" s="648"/>
      <c r="F352" s="648"/>
      <c r="G352" s="648"/>
      <c r="H352" s="648"/>
      <c r="I352" s="648"/>
      <c r="J352" s="648"/>
      <c r="K352" s="648"/>
      <c r="L352" s="649"/>
      <c r="M352" s="10"/>
    </row>
    <row r="353" spans="1:21" x14ac:dyDescent="0.3">
      <c r="A353" s="7"/>
      <c r="B353" s="16"/>
      <c r="C353" s="35"/>
      <c r="D353" s="36"/>
      <c r="E353" s="36"/>
      <c r="F353" s="36"/>
      <c r="G353" s="36"/>
      <c r="H353" s="36"/>
      <c r="I353" s="36"/>
      <c r="J353" s="36"/>
      <c r="K353" s="36"/>
      <c r="L353" s="17"/>
      <c r="M353" s="10"/>
    </row>
    <row r="354" spans="1:21" x14ac:dyDescent="0.3">
      <c r="A354" s="7"/>
      <c r="B354" s="500" t="str">
        <f>IF(Intro!$G$20="English",O354,P354)</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c r="C354" s="501"/>
      <c r="D354" s="501"/>
      <c r="E354" s="501"/>
      <c r="F354" s="501"/>
      <c r="G354" s="501"/>
      <c r="H354" s="501"/>
      <c r="I354" s="501"/>
      <c r="J354" s="501"/>
      <c r="K354" s="501"/>
      <c r="L354" s="502"/>
      <c r="M354" s="10"/>
      <c r="O354" s="18"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354" s="10"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355" spans="1:21" x14ac:dyDescent="0.3">
      <c r="A355" s="7"/>
      <c r="B355" s="500"/>
      <c r="C355" s="501"/>
      <c r="D355" s="501"/>
      <c r="E355" s="501"/>
      <c r="F355" s="501"/>
      <c r="G355" s="501"/>
      <c r="H355" s="501"/>
      <c r="I355" s="501"/>
      <c r="J355" s="501"/>
      <c r="K355" s="501"/>
      <c r="L355" s="502"/>
      <c r="M355" s="10"/>
      <c r="O355" s="18"/>
    </row>
    <row r="356" spans="1:21" s="38" customFormat="1" x14ac:dyDescent="0.3">
      <c r="A356" s="95"/>
      <c r="B356" s="53"/>
      <c r="C356" s="94"/>
      <c r="D356" s="94"/>
      <c r="E356" s="94"/>
      <c r="F356" s="94"/>
      <c r="G356" s="94"/>
      <c r="H356" s="94"/>
      <c r="I356" s="94"/>
      <c r="J356" s="94"/>
      <c r="K356" s="94"/>
      <c r="L356" s="54"/>
      <c r="O356" s="10"/>
      <c r="P356" s="10"/>
      <c r="Q356" s="10"/>
      <c r="R356" s="10"/>
      <c r="S356" s="10"/>
      <c r="T356" s="10"/>
      <c r="U356" s="10"/>
    </row>
    <row r="357" spans="1:21" s="11" customFormat="1" x14ac:dyDescent="0.3">
      <c r="A357" s="8"/>
      <c r="B357" s="639"/>
      <c r="C357" s="640"/>
      <c r="D357" s="640"/>
      <c r="E357" s="640"/>
      <c r="F357" s="640"/>
      <c r="G357" s="640"/>
      <c r="H357" s="640"/>
      <c r="I357" s="640"/>
      <c r="J357" s="640"/>
      <c r="K357" s="640"/>
      <c r="L357" s="641"/>
      <c r="M357" s="38"/>
      <c r="Q357" s="10"/>
    </row>
    <row r="358" spans="1:21" s="11" customFormat="1" x14ac:dyDescent="0.3">
      <c r="A358" s="8"/>
      <c r="B358" s="639"/>
      <c r="C358" s="640"/>
      <c r="D358" s="640"/>
      <c r="E358" s="640"/>
      <c r="F358" s="640"/>
      <c r="G358" s="640"/>
      <c r="H358" s="640"/>
      <c r="I358" s="640"/>
      <c r="J358" s="640"/>
      <c r="K358" s="640"/>
      <c r="L358" s="641"/>
      <c r="M358" s="38"/>
      <c r="Q358" s="10"/>
    </row>
    <row r="359" spans="1:21" s="11" customFormat="1" x14ac:dyDescent="0.3">
      <c r="A359" s="8"/>
      <c r="B359" s="639"/>
      <c r="C359" s="640"/>
      <c r="D359" s="640"/>
      <c r="E359" s="640"/>
      <c r="F359" s="640"/>
      <c r="G359" s="640"/>
      <c r="H359" s="640"/>
      <c r="I359" s="640"/>
      <c r="J359" s="640"/>
      <c r="K359" s="640"/>
      <c r="L359" s="641"/>
      <c r="M359" s="38"/>
      <c r="Q359" s="10"/>
    </row>
    <row r="360" spans="1:21" s="11" customFormat="1" x14ac:dyDescent="0.3">
      <c r="A360" s="8"/>
      <c r="B360" s="639"/>
      <c r="C360" s="640"/>
      <c r="D360" s="640"/>
      <c r="E360" s="640"/>
      <c r="F360" s="640"/>
      <c r="G360" s="640"/>
      <c r="H360" s="640"/>
      <c r="I360" s="640"/>
      <c r="J360" s="640"/>
      <c r="K360" s="640"/>
      <c r="L360" s="641"/>
      <c r="M360" s="38"/>
      <c r="Q360" s="10"/>
    </row>
    <row r="361" spans="1:21" s="11" customFormat="1" x14ac:dyDescent="0.3">
      <c r="A361" s="8"/>
      <c r="B361" s="639"/>
      <c r="C361" s="640"/>
      <c r="D361" s="640"/>
      <c r="E361" s="640"/>
      <c r="F361" s="640"/>
      <c r="G361" s="640"/>
      <c r="H361" s="640"/>
      <c r="I361" s="640"/>
      <c r="J361" s="640"/>
      <c r="K361" s="640"/>
      <c r="L361" s="641"/>
      <c r="M361" s="38"/>
      <c r="Q361" s="10"/>
    </row>
    <row r="362" spans="1:21" s="11" customFormat="1" x14ac:dyDescent="0.3">
      <c r="A362" s="8"/>
      <c r="B362" s="639"/>
      <c r="C362" s="640"/>
      <c r="D362" s="640"/>
      <c r="E362" s="640"/>
      <c r="F362" s="640"/>
      <c r="G362" s="640"/>
      <c r="H362" s="640"/>
      <c r="I362" s="640"/>
      <c r="J362" s="640"/>
      <c r="K362" s="640"/>
      <c r="L362" s="641"/>
      <c r="M362" s="38"/>
      <c r="Q362" s="10"/>
    </row>
    <row r="363" spans="1:21" s="11" customFormat="1" x14ac:dyDescent="0.3">
      <c r="A363" s="8"/>
      <c r="B363" s="639"/>
      <c r="C363" s="640"/>
      <c r="D363" s="640"/>
      <c r="E363" s="640"/>
      <c r="F363" s="640"/>
      <c r="G363" s="640"/>
      <c r="H363" s="640"/>
      <c r="I363" s="640"/>
      <c r="J363" s="640"/>
      <c r="K363" s="640"/>
      <c r="L363" s="641"/>
      <c r="M363" s="38"/>
      <c r="Q363" s="10"/>
    </row>
    <row r="364" spans="1:21" s="11" customFormat="1" x14ac:dyDescent="0.3">
      <c r="A364" s="8"/>
      <c r="B364" s="639"/>
      <c r="C364" s="640"/>
      <c r="D364" s="640"/>
      <c r="E364" s="640"/>
      <c r="F364" s="640"/>
      <c r="G364" s="640"/>
      <c r="H364" s="640"/>
      <c r="I364" s="640"/>
      <c r="J364" s="640"/>
      <c r="K364" s="640"/>
      <c r="L364" s="641"/>
      <c r="M364" s="38"/>
      <c r="Q364" s="10"/>
    </row>
    <row r="365" spans="1:21" s="38" customFormat="1" x14ac:dyDescent="0.3">
      <c r="A365" s="95"/>
      <c r="B365" s="50"/>
      <c r="C365" s="51"/>
      <c r="D365" s="51"/>
      <c r="E365" s="51"/>
      <c r="F365" s="51"/>
      <c r="G365" s="51"/>
      <c r="H365" s="51"/>
      <c r="I365" s="51"/>
      <c r="J365" s="51"/>
      <c r="K365" s="51"/>
      <c r="L365" s="52"/>
      <c r="O365" s="10"/>
      <c r="P365" s="10"/>
      <c r="Q365" s="10"/>
      <c r="R365" s="10"/>
      <c r="S365" s="10"/>
      <c r="T365" s="10"/>
      <c r="U365" s="10"/>
    </row>
    <row r="366" spans="1:21" x14ac:dyDescent="0.3">
      <c r="A366" s="7"/>
      <c r="B366" s="650" t="s">
        <v>82</v>
      </c>
      <c r="C366" s="651"/>
      <c r="D366" s="651"/>
      <c r="E366" s="651"/>
      <c r="F366" s="651"/>
      <c r="G366" s="651"/>
      <c r="H366" s="651"/>
      <c r="I366" s="651"/>
      <c r="J366" s="651"/>
      <c r="K366" s="651"/>
      <c r="L366" s="652"/>
      <c r="M366" s="10"/>
    </row>
    <row r="367" spans="1:21" x14ac:dyDescent="0.3">
      <c r="A367" s="7"/>
      <c r="B367" s="16"/>
      <c r="C367" s="35"/>
      <c r="D367" s="36"/>
      <c r="E367" s="36"/>
      <c r="F367" s="36"/>
      <c r="G367" s="36"/>
      <c r="H367" s="36"/>
      <c r="I367" s="36"/>
      <c r="J367" s="36"/>
      <c r="K367" s="36"/>
      <c r="L367" s="17"/>
      <c r="M367" s="10"/>
    </row>
    <row r="368" spans="1:21" x14ac:dyDescent="0.3">
      <c r="A368" s="7"/>
      <c r="B368" s="500" t="str">
        <f>IF(Intro!$G$20="English",O368,P368)</f>
        <v>Expliquez les changements que vous prévoyez voir sur le marché canadien et sur d’autres marchés mondiaux pour les marchandises au cours des deux prochaines années en ce qui concerne la demande, les prix, les volumes d’importation ou tout autre facteur.</v>
      </c>
      <c r="C368" s="501"/>
      <c r="D368" s="501"/>
      <c r="E368" s="501"/>
      <c r="F368" s="501"/>
      <c r="G368" s="501"/>
      <c r="H368" s="501"/>
      <c r="I368" s="501"/>
      <c r="J368" s="501"/>
      <c r="K368" s="501"/>
      <c r="L368" s="502"/>
      <c r="M368" s="10"/>
      <c r="O368" s="18" t="s">
        <v>238</v>
      </c>
      <c r="P368" s="10" t="s">
        <v>187</v>
      </c>
    </row>
    <row r="369" spans="1:21" x14ac:dyDescent="0.3">
      <c r="A369" s="7"/>
      <c r="B369" s="500"/>
      <c r="C369" s="501"/>
      <c r="D369" s="501"/>
      <c r="E369" s="501"/>
      <c r="F369" s="501"/>
      <c r="G369" s="501"/>
      <c r="H369" s="501"/>
      <c r="I369" s="501"/>
      <c r="J369" s="501"/>
      <c r="K369" s="501"/>
      <c r="L369" s="502"/>
      <c r="M369" s="10"/>
      <c r="O369" s="18"/>
    </row>
    <row r="370" spans="1:21" s="38" customFormat="1" x14ac:dyDescent="0.3">
      <c r="A370" s="95"/>
      <c r="B370" s="53"/>
      <c r="C370" s="94"/>
      <c r="D370" s="94"/>
      <c r="E370" s="94"/>
      <c r="F370" s="94"/>
      <c r="G370" s="94"/>
      <c r="H370" s="94"/>
      <c r="I370" s="94"/>
      <c r="J370" s="94"/>
      <c r="K370" s="94"/>
      <c r="L370" s="54"/>
      <c r="O370" s="10"/>
      <c r="P370" s="10"/>
      <c r="Q370" s="10"/>
      <c r="R370" s="10"/>
      <c r="S370" s="10"/>
      <c r="T370" s="10"/>
      <c r="U370" s="10"/>
    </row>
    <row r="371" spans="1:21" s="11" customFormat="1" x14ac:dyDescent="0.3">
      <c r="A371" s="8"/>
      <c r="B371" s="639"/>
      <c r="C371" s="640"/>
      <c r="D371" s="640"/>
      <c r="E371" s="640"/>
      <c r="F371" s="640"/>
      <c r="G371" s="640"/>
      <c r="H371" s="640"/>
      <c r="I371" s="640"/>
      <c r="J371" s="640"/>
      <c r="K371" s="640"/>
      <c r="L371" s="641"/>
      <c r="M371" s="38"/>
      <c r="Q371" s="10"/>
    </row>
    <row r="372" spans="1:21" s="11" customFormat="1" x14ac:dyDescent="0.3">
      <c r="A372" s="8"/>
      <c r="B372" s="639"/>
      <c r="C372" s="640"/>
      <c r="D372" s="640"/>
      <c r="E372" s="640"/>
      <c r="F372" s="640"/>
      <c r="G372" s="640"/>
      <c r="H372" s="640"/>
      <c r="I372" s="640"/>
      <c r="J372" s="640"/>
      <c r="K372" s="640"/>
      <c r="L372" s="641"/>
      <c r="M372" s="38"/>
      <c r="Q372" s="10"/>
    </row>
    <row r="373" spans="1:21" s="11" customFormat="1" x14ac:dyDescent="0.3">
      <c r="A373" s="8"/>
      <c r="B373" s="639"/>
      <c r="C373" s="640"/>
      <c r="D373" s="640"/>
      <c r="E373" s="640"/>
      <c r="F373" s="640"/>
      <c r="G373" s="640"/>
      <c r="H373" s="640"/>
      <c r="I373" s="640"/>
      <c r="J373" s="640"/>
      <c r="K373" s="640"/>
      <c r="L373" s="641"/>
      <c r="M373" s="38"/>
      <c r="Q373" s="10"/>
    </row>
    <row r="374" spans="1:21" s="11" customFormat="1" x14ac:dyDescent="0.3">
      <c r="A374" s="8"/>
      <c r="B374" s="639"/>
      <c r="C374" s="640"/>
      <c r="D374" s="640"/>
      <c r="E374" s="640"/>
      <c r="F374" s="640"/>
      <c r="G374" s="640"/>
      <c r="H374" s="640"/>
      <c r="I374" s="640"/>
      <c r="J374" s="640"/>
      <c r="K374" s="640"/>
      <c r="L374" s="641"/>
      <c r="M374" s="38"/>
      <c r="Q374" s="10"/>
    </row>
    <row r="375" spans="1:21" s="11" customFormat="1" x14ac:dyDescent="0.3">
      <c r="A375" s="8"/>
      <c r="B375" s="639"/>
      <c r="C375" s="640"/>
      <c r="D375" s="640"/>
      <c r="E375" s="640"/>
      <c r="F375" s="640"/>
      <c r="G375" s="640"/>
      <c r="H375" s="640"/>
      <c r="I375" s="640"/>
      <c r="J375" s="640"/>
      <c r="K375" s="640"/>
      <c r="L375" s="641"/>
      <c r="M375" s="38"/>
      <c r="Q375" s="10"/>
    </row>
    <row r="376" spans="1:21" s="11" customFormat="1" x14ac:dyDescent="0.3">
      <c r="A376" s="8"/>
      <c r="B376" s="639"/>
      <c r="C376" s="640"/>
      <c r="D376" s="640"/>
      <c r="E376" s="640"/>
      <c r="F376" s="640"/>
      <c r="G376" s="640"/>
      <c r="H376" s="640"/>
      <c r="I376" s="640"/>
      <c r="J376" s="640"/>
      <c r="K376" s="640"/>
      <c r="L376" s="641"/>
      <c r="M376" s="38"/>
      <c r="Q376" s="10"/>
    </row>
    <row r="377" spans="1:21" s="11" customFormat="1" x14ac:dyDescent="0.3">
      <c r="A377" s="8"/>
      <c r="B377" s="639"/>
      <c r="C377" s="640"/>
      <c r="D377" s="640"/>
      <c r="E377" s="640"/>
      <c r="F377" s="640"/>
      <c r="G377" s="640"/>
      <c r="H377" s="640"/>
      <c r="I377" s="640"/>
      <c r="J377" s="640"/>
      <c r="K377" s="640"/>
      <c r="L377" s="641"/>
      <c r="M377" s="38"/>
      <c r="Q377" s="10"/>
    </row>
    <row r="378" spans="1:21" s="11" customFormat="1" x14ac:dyDescent="0.3">
      <c r="A378" s="8"/>
      <c r="B378" s="639"/>
      <c r="C378" s="640"/>
      <c r="D378" s="640"/>
      <c r="E378" s="640"/>
      <c r="F378" s="640"/>
      <c r="G378" s="640"/>
      <c r="H378" s="640"/>
      <c r="I378" s="640"/>
      <c r="J378" s="640"/>
      <c r="K378" s="640"/>
      <c r="L378" s="641"/>
      <c r="M378" s="38"/>
      <c r="Q378" s="10"/>
    </row>
    <row r="379" spans="1:21" s="38" customFormat="1" x14ac:dyDescent="0.3">
      <c r="A379" s="95"/>
      <c r="B379" s="50"/>
      <c r="C379" s="51"/>
      <c r="D379" s="51"/>
      <c r="E379" s="51"/>
      <c r="F379" s="51"/>
      <c r="G379" s="51"/>
      <c r="H379" s="51"/>
      <c r="I379" s="51"/>
      <c r="J379" s="51"/>
      <c r="K379" s="51"/>
      <c r="L379" s="52"/>
      <c r="O379" s="10"/>
      <c r="P379" s="10"/>
      <c r="Q379" s="10"/>
      <c r="R379" s="10"/>
      <c r="S379" s="10"/>
      <c r="T379" s="10"/>
      <c r="U379" s="10"/>
    </row>
    <row r="380" spans="1:21" x14ac:dyDescent="0.3">
      <c r="B380" s="670" t="s">
        <v>83</v>
      </c>
      <c r="C380" s="671"/>
      <c r="D380" s="671"/>
      <c r="E380" s="671"/>
      <c r="F380" s="672"/>
      <c r="G380" s="672"/>
      <c r="H380" s="672"/>
      <c r="I380" s="672"/>
      <c r="J380" s="672"/>
      <c r="K380" s="672"/>
      <c r="L380" s="673"/>
    </row>
    <row r="381" spans="1:21" x14ac:dyDescent="0.3">
      <c r="B381" s="56"/>
      <c r="C381" s="57"/>
      <c r="D381" s="57"/>
      <c r="E381" s="57"/>
      <c r="F381" s="40"/>
      <c r="G381" s="40"/>
      <c r="H381" s="40"/>
      <c r="I381" s="40"/>
      <c r="J381" s="40"/>
      <c r="K381" s="40"/>
      <c r="L381" s="58"/>
    </row>
    <row r="382" spans="1:21" x14ac:dyDescent="0.3">
      <c r="B382" s="500" t="str">
        <f>IF(Intro!$G$20="English",O382,P382)</f>
        <v>Expliquez les effets possibles sur ces perspectives advenant des conclusions du dommage ou du menace de dommage. Fournissez des documents, ou les noms de documents, tels que des études ou des articles dans des revues spécialisées, qui appuient la déclaration de votre entreprise.</v>
      </c>
      <c r="C382" s="501"/>
      <c r="D382" s="501"/>
      <c r="E382" s="501"/>
      <c r="F382" s="501"/>
      <c r="G382" s="501"/>
      <c r="H382" s="501"/>
      <c r="I382" s="501"/>
      <c r="J382" s="501"/>
      <c r="K382" s="501"/>
      <c r="L382" s="502"/>
      <c r="O382" s="55" t="s">
        <v>369</v>
      </c>
      <c r="P382" s="15" t="s">
        <v>370</v>
      </c>
      <c r="Q382" s="15"/>
    </row>
    <row r="383" spans="1:21" x14ac:dyDescent="0.3">
      <c r="B383" s="500"/>
      <c r="C383" s="501"/>
      <c r="D383" s="501"/>
      <c r="E383" s="501"/>
      <c r="F383" s="501"/>
      <c r="G383" s="501"/>
      <c r="H383" s="501"/>
      <c r="I383" s="501"/>
      <c r="J383" s="501"/>
      <c r="K383" s="501"/>
      <c r="L383" s="502"/>
      <c r="O383" s="55"/>
      <c r="P383" s="122"/>
      <c r="Q383" s="122"/>
    </row>
    <row r="384" spans="1:21" x14ac:dyDescent="0.3">
      <c r="B384" s="65"/>
      <c r="C384" s="68"/>
      <c r="D384" s="68"/>
      <c r="E384" s="68"/>
      <c r="F384" s="68"/>
      <c r="G384" s="68"/>
      <c r="H384" s="68"/>
      <c r="I384" s="68"/>
      <c r="J384" s="68"/>
      <c r="K384" s="68"/>
      <c r="L384" s="67"/>
      <c r="O384" s="59"/>
      <c r="P384" s="59"/>
      <c r="Q384" s="60"/>
    </row>
    <row r="385" spans="1:17" s="11" customFormat="1" x14ac:dyDescent="0.3">
      <c r="A385" s="8"/>
      <c r="B385" s="639"/>
      <c r="C385" s="640"/>
      <c r="D385" s="640"/>
      <c r="E385" s="640"/>
      <c r="F385" s="640"/>
      <c r="G385" s="640"/>
      <c r="H385" s="640"/>
      <c r="I385" s="640"/>
      <c r="J385" s="640"/>
      <c r="K385" s="640"/>
      <c r="L385" s="641"/>
      <c r="M385" s="38"/>
      <c r="Q385" s="10"/>
    </row>
    <row r="386" spans="1:17" s="11" customFormat="1" x14ac:dyDescent="0.3">
      <c r="A386" s="8"/>
      <c r="B386" s="639"/>
      <c r="C386" s="640"/>
      <c r="D386" s="640"/>
      <c r="E386" s="640"/>
      <c r="F386" s="640"/>
      <c r="G386" s="640"/>
      <c r="H386" s="640"/>
      <c r="I386" s="640"/>
      <c r="J386" s="640"/>
      <c r="K386" s="640"/>
      <c r="L386" s="641"/>
      <c r="M386" s="38"/>
      <c r="Q386" s="10"/>
    </row>
    <row r="387" spans="1:17" s="11" customFormat="1" x14ac:dyDescent="0.3">
      <c r="A387" s="8"/>
      <c r="B387" s="639"/>
      <c r="C387" s="640"/>
      <c r="D387" s="640"/>
      <c r="E387" s="640"/>
      <c r="F387" s="640"/>
      <c r="G387" s="640"/>
      <c r="H387" s="640"/>
      <c r="I387" s="640"/>
      <c r="J387" s="640"/>
      <c r="K387" s="640"/>
      <c r="L387" s="641"/>
      <c r="M387" s="38"/>
      <c r="Q387" s="10"/>
    </row>
    <row r="388" spans="1:17" s="11" customFormat="1" x14ac:dyDescent="0.3">
      <c r="A388" s="8"/>
      <c r="B388" s="639"/>
      <c r="C388" s="640"/>
      <c r="D388" s="640"/>
      <c r="E388" s="640"/>
      <c r="F388" s="640"/>
      <c r="G388" s="640"/>
      <c r="H388" s="640"/>
      <c r="I388" s="640"/>
      <c r="J388" s="640"/>
      <c r="K388" s="640"/>
      <c r="L388" s="641"/>
      <c r="M388" s="38"/>
      <c r="Q388" s="10"/>
    </row>
    <row r="389" spans="1:17" s="11" customFormat="1" x14ac:dyDescent="0.3">
      <c r="A389" s="8"/>
      <c r="B389" s="639"/>
      <c r="C389" s="640"/>
      <c r="D389" s="640"/>
      <c r="E389" s="640"/>
      <c r="F389" s="640"/>
      <c r="G389" s="640"/>
      <c r="H389" s="640"/>
      <c r="I389" s="640"/>
      <c r="J389" s="640"/>
      <c r="K389" s="640"/>
      <c r="L389" s="641"/>
      <c r="M389" s="38"/>
      <c r="Q389" s="10"/>
    </row>
    <row r="390" spans="1:17" s="11" customFormat="1" x14ac:dyDescent="0.3">
      <c r="A390" s="8"/>
      <c r="B390" s="639"/>
      <c r="C390" s="640"/>
      <c r="D390" s="640"/>
      <c r="E390" s="640"/>
      <c r="F390" s="640"/>
      <c r="G390" s="640"/>
      <c r="H390" s="640"/>
      <c r="I390" s="640"/>
      <c r="J390" s="640"/>
      <c r="K390" s="640"/>
      <c r="L390" s="641"/>
      <c r="M390" s="38"/>
      <c r="Q390" s="10"/>
    </row>
    <row r="391" spans="1:17" s="11" customFormat="1" x14ac:dyDescent="0.3">
      <c r="A391" s="8"/>
      <c r="B391" s="639"/>
      <c r="C391" s="640"/>
      <c r="D391" s="640"/>
      <c r="E391" s="640"/>
      <c r="F391" s="640"/>
      <c r="G391" s="640"/>
      <c r="H391" s="640"/>
      <c r="I391" s="640"/>
      <c r="J391" s="640"/>
      <c r="K391" s="640"/>
      <c r="L391" s="641"/>
      <c r="M391" s="38"/>
      <c r="Q391" s="10"/>
    </row>
    <row r="392" spans="1:17" s="11" customFormat="1" x14ac:dyDescent="0.3">
      <c r="A392" s="8"/>
      <c r="B392" s="639"/>
      <c r="C392" s="640"/>
      <c r="D392" s="640"/>
      <c r="E392" s="640"/>
      <c r="F392" s="640"/>
      <c r="G392" s="640"/>
      <c r="H392" s="640"/>
      <c r="I392" s="640"/>
      <c r="J392" s="640"/>
      <c r="K392" s="640"/>
      <c r="L392" s="641"/>
      <c r="M392" s="38"/>
      <c r="Q392" s="10"/>
    </row>
    <row r="393" spans="1:17" x14ac:dyDescent="0.3">
      <c r="B393" s="653"/>
      <c r="C393" s="654"/>
      <c r="D393" s="654"/>
      <c r="E393" s="654"/>
      <c r="F393" s="654"/>
      <c r="G393" s="654"/>
      <c r="H393" s="654"/>
      <c r="I393" s="654"/>
      <c r="J393" s="654"/>
      <c r="K393" s="654"/>
      <c r="L393" s="655"/>
    </row>
  </sheetData>
  <sheetProtection algorithmName="SHA-512" hashValue="zo3W/1GnBH/OQ4pbJ8fz8TBaDtvLQh0KX+D2eb77ZE5gTEYxnPvYkyWqpkI1CXywQ18hXt8DwSiAr65d3aZ4lw==" saltValue="04A27s5gWeg/fvnxtMH/Wg==" spinCount="100000" sheet="1" objects="1" scenarios="1" selectLockedCells="1"/>
  <mergeCells count="162">
    <mergeCell ref="J45:L46"/>
    <mergeCell ref="J43:L44"/>
    <mergeCell ref="B39:L41"/>
    <mergeCell ref="B19:J20"/>
    <mergeCell ref="K19:K20"/>
    <mergeCell ref="B322:G322"/>
    <mergeCell ref="B380:L380"/>
    <mergeCell ref="B196:L196"/>
    <mergeCell ref="B207:L207"/>
    <mergeCell ref="E47:F48"/>
    <mergeCell ref="G47:I48"/>
    <mergeCell ref="J47:L48"/>
    <mergeCell ref="C53:D54"/>
    <mergeCell ref="E53:F54"/>
    <mergeCell ref="G53:I54"/>
    <mergeCell ref="J53:L54"/>
    <mergeCell ref="B55:B56"/>
    <mergeCell ref="C55:D56"/>
    <mergeCell ref="E55:F56"/>
    <mergeCell ref="G55:I56"/>
    <mergeCell ref="J55:L56"/>
    <mergeCell ref="D150:L154"/>
    <mergeCell ref="B155:C159"/>
    <mergeCell ref="D155:L159"/>
    <mergeCell ref="B13:L13"/>
    <mergeCell ref="B24:L24"/>
    <mergeCell ref="B37:L37"/>
    <mergeCell ref="B66:L66"/>
    <mergeCell ref="B81:L81"/>
    <mergeCell ref="B95:L95"/>
    <mergeCell ref="B111:L111"/>
    <mergeCell ref="B124:L124"/>
    <mergeCell ref="B145:L145"/>
    <mergeCell ref="G59:I60"/>
    <mergeCell ref="J59:L60"/>
    <mergeCell ref="C43:D44"/>
    <mergeCell ref="E43:F44"/>
    <mergeCell ref="G43:I44"/>
    <mergeCell ref="B51:B52"/>
    <mergeCell ref="C51:D52"/>
    <mergeCell ref="E51:F52"/>
    <mergeCell ref="G51:I52"/>
    <mergeCell ref="J51:L52"/>
    <mergeCell ref="G45:I46"/>
    <mergeCell ref="G49:I50"/>
    <mergeCell ref="J49:L50"/>
    <mergeCell ref="B47:B48"/>
    <mergeCell ref="C47:D48"/>
    <mergeCell ref="E57:F58"/>
    <mergeCell ref="G57:I58"/>
    <mergeCell ref="J57:L58"/>
    <mergeCell ref="B59:B60"/>
    <mergeCell ref="C59:D60"/>
    <mergeCell ref="E59:F60"/>
    <mergeCell ref="B385:L392"/>
    <mergeCell ref="B61:B62"/>
    <mergeCell ref="C61:D62"/>
    <mergeCell ref="E61:F62"/>
    <mergeCell ref="G61:I62"/>
    <mergeCell ref="J61:L62"/>
    <mergeCell ref="B63:B64"/>
    <mergeCell ref="C63:D64"/>
    <mergeCell ref="E63:F64"/>
    <mergeCell ref="B166:L166"/>
    <mergeCell ref="B194:L194"/>
    <mergeCell ref="B180:L180"/>
    <mergeCell ref="B57:B58"/>
    <mergeCell ref="B110:L110"/>
    <mergeCell ref="G63:I64"/>
    <mergeCell ref="B150:C154"/>
    <mergeCell ref="B70:L77"/>
    <mergeCell ref="B86:L93"/>
    <mergeCell ref="B100:L107"/>
    <mergeCell ref="B115:L122"/>
    <mergeCell ref="B134:L141"/>
    <mergeCell ref="B83:L84"/>
    <mergeCell ref="B113:L113"/>
    <mergeCell ref="B382:L383"/>
    <mergeCell ref="B393:L393"/>
    <mergeCell ref="B213:L220"/>
    <mergeCell ref="B226:L233"/>
    <mergeCell ref="B239:L246"/>
    <mergeCell ref="B253:L260"/>
    <mergeCell ref="B268:L275"/>
    <mergeCell ref="B281:L288"/>
    <mergeCell ref="B222:L222"/>
    <mergeCell ref="B129:G129"/>
    <mergeCell ref="B128:G128"/>
    <mergeCell ref="B130:G130"/>
    <mergeCell ref="B357:L364"/>
    <mergeCell ref="B295:L302"/>
    <mergeCell ref="B309:L316"/>
    <mergeCell ref="B328:L335"/>
    <mergeCell ref="B323:G323"/>
    <mergeCell ref="B324:G324"/>
    <mergeCell ref="B366:L366"/>
    <mergeCell ref="B339:L339"/>
    <mergeCell ref="D160:L164"/>
    <mergeCell ref="B168:L169"/>
    <mergeCell ref="B182:L183"/>
    <mergeCell ref="B209:L209"/>
    <mergeCell ref="B277:L277"/>
    <mergeCell ref="B290:L290"/>
    <mergeCell ref="B304:L304"/>
    <mergeCell ref="B318:L318"/>
    <mergeCell ref="B235:L235"/>
    <mergeCell ref="B248:L248"/>
    <mergeCell ref="B171:L178"/>
    <mergeCell ref="B224:L224"/>
    <mergeCell ref="B237:L237"/>
    <mergeCell ref="B211:C211"/>
    <mergeCell ref="B160:C164"/>
    <mergeCell ref="B185:L192"/>
    <mergeCell ref="B198:L205"/>
    <mergeCell ref="C57:D58"/>
    <mergeCell ref="J63:L64"/>
    <mergeCell ref="B45:B46"/>
    <mergeCell ref="C45:D46"/>
    <mergeCell ref="E45:F46"/>
    <mergeCell ref="C49:D50"/>
    <mergeCell ref="E49:F50"/>
    <mergeCell ref="B15:L15"/>
    <mergeCell ref="B371:L378"/>
    <mergeCell ref="B368:L369"/>
    <mergeCell ref="B341:L348"/>
    <mergeCell ref="B250:L251"/>
    <mergeCell ref="B279:L279"/>
    <mergeCell ref="B292:L293"/>
    <mergeCell ref="B306:L307"/>
    <mergeCell ref="B266:L266"/>
    <mergeCell ref="B320:L320"/>
    <mergeCell ref="B354:L355"/>
    <mergeCell ref="B326:L326"/>
    <mergeCell ref="B264:L264"/>
    <mergeCell ref="B337:L337"/>
    <mergeCell ref="B352:L352"/>
    <mergeCell ref="B263:L263"/>
    <mergeCell ref="B351:L351"/>
    <mergeCell ref="B148:L148"/>
    <mergeCell ref="B17:J17"/>
    <mergeCell ref="B18:J18"/>
    <mergeCell ref="B21:J22"/>
    <mergeCell ref="K21:K22"/>
    <mergeCell ref="B4:L4"/>
    <mergeCell ref="B5:L5"/>
    <mergeCell ref="B6:L6"/>
    <mergeCell ref="B147:L147"/>
    <mergeCell ref="B68:L68"/>
    <mergeCell ref="B8:L8"/>
    <mergeCell ref="B9:L9"/>
    <mergeCell ref="B10:L10"/>
    <mergeCell ref="B26:L26"/>
    <mergeCell ref="B12:L12"/>
    <mergeCell ref="B28:L35"/>
    <mergeCell ref="B126:L126"/>
    <mergeCell ref="B132:L132"/>
    <mergeCell ref="B97:L98"/>
    <mergeCell ref="B53:B54"/>
    <mergeCell ref="B43:B44"/>
    <mergeCell ref="B49:B50"/>
    <mergeCell ref="B80:L80"/>
    <mergeCell ref="B144:L144"/>
  </mergeCells>
  <dataValidations xWindow="207" yWindow="552" count="3">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3:B174 B385 B28 B70:B72 B103:B104 B100 B115 B134 B171 B185 B198 B213 B226 B239 B253 B268 B281 B295 B309 B328 B341 B357 B371 B187:B188 B200:B201 B215:B216 B228:B229 B242:B243 B256:B257 B271:B272 B284:B285 B298:B299 B311:B312 B331:B332 B344:B345 B360:B361 B374:B375 B388:B389 B117:B118 B137:B138 B86:B88" xr:uid="{0155555F-4732-48E6-8926-69F0399FC60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11" xr:uid="{6FC76BB9-7D2B-4EF9-A9AF-552B723B2C27}">
      <formula1>0</formula1>
    </dataValidation>
    <dataValidation type="list" allowBlank="1" showInputMessage="1" showErrorMessage="1" sqref="H322:H324 H128:H130 K17:K22" xr:uid="{BD7DB883-1F69-448C-8E07-37F45C721AFD}">
      <formula1>"X"</formula1>
    </dataValidation>
  </dataValidations>
  <printOptions horizontalCentered="1"/>
  <pageMargins left="0.25" right="0.25" top="0.75" bottom="0.75" header="0.3" footer="0.3"/>
  <pageSetup scale="63" fitToHeight="0" orientation="portrait" r:id="rId1"/>
  <headerFooter>
    <oddFooter>&amp;L&amp;A</oddFooter>
  </headerFooter>
  <rowBreaks count="6" manualBreakCount="6">
    <brk id="78" min="1" max="11" man="1"/>
    <brk id="142" min="1" max="11" man="1"/>
    <brk id="206" min="1" max="11" man="1"/>
    <brk id="261" min="1" max="11" man="1"/>
    <brk id="317" min="1" max="11" man="1"/>
    <brk id="379"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687A5-7136-4DEC-BB4C-F0A7015C4764}">
  <sheetPr>
    <tabColor rgb="FF00B0F0"/>
    <pageSetUpPr fitToPage="1"/>
  </sheetPr>
  <dimension ref="A1:FM42"/>
  <sheetViews>
    <sheetView topLeftCell="A18" workbookViewId="0"/>
  </sheetViews>
  <sheetFormatPr defaultColWidth="8.5546875" defaultRowHeight="14.4" x14ac:dyDescent="0.3"/>
  <cols>
    <col min="1" max="1" width="2.44140625" style="171" customWidth="1"/>
    <col min="2" max="12" width="14.5546875" style="170" customWidth="1"/>
    <col min="13" max="13" width="9" style="166" customWidth="1"/>
    <col min="14" max="14" width="8" style="169" customWidth="1"/>
    <col min="15" max="15" width="32.44140625" style="168" customWidth="1"/>
    <col min="16" max="16" width="26.5546875" style="2" customWidth="1"/>
    <col min="17" max="17" width="8.44140625" style="2" customWidth="1"/>
    <col min="18" max="18" width="8.5546875" style="167" customWidth="1"/>
    <col min="19" max="21" width="8.5546875" style="166" customWidth="1"/>
    <col min="22" max="169" width="8.5546875" style="166"/>
    <col min="170" max="16384" width="8.5546875" style="3"/>
  </cols>
  <sheetData>
    <row r="1" spans="1:169" s="198" customFormat="1" x14ac:dyDescent="0.3">
      <c r="A1" s="203" t="s">
        <v>479</v>
      </c>
      <c r="B1" s="189"/>
      <c r="C1" s="189"/>
      <c r="N1" s="206"/>
      <c r="O1" s="10" t="s">
        <v>481</v>
      </c>
      <c r="P1" s="10" t="s">
        <v>481</v>
      </c>
      <c r="Q1" s="2"/>
      <c r="R1" s="2"/>
    </row>
    <row r="2" spans="1:169" s="198" customFormat="1" x14ac:dyDescent="0.3">
      <c r="A2" s="203"/>
      <c r="B2" s="189" t="s">
        <v>66</v>
      </c>
      <c r="C2" s="189"/>
      <c r="N2" s="206"/>
      <c r="O2" s="197" t="s">
        <v>93</v>
      </c>
      <c r="P2" s="197" t="s">
        <v>109</v>
      </c>
      <c r="Q2" s="2"/>
      <c r="R2" s="2"/>
    </row>
    <row r="3" spans="1:169" s="198" customFormat="1" x14ac:dyDescent="0.3">
      <c r="A3" s="203"/>
      <c r="B3" s="189"/>
      <c r="C3" s="189"/>
      <c r="N3" s="206"/>
      <c r="O3" s="205"/>
      <c r="P3" s="2"/>
      <c r="Q3" s="2"/>
      <c r="R3" s="2"/>
    </row>
    <row r="4" spans="1:169" s="198" customFormat="1" x14ac:dyDescent="0.3">
      <c r="A4" s="203" t="s">
        <v>479</v>
      </c>
      <c r="B4" s="588" t="str">
        <f>Info!B4</f>
        <v>QUESTIONNAIRE À L'INTENTION DES IMPORTATEURS</v>
      </c>
      <c r="C4" s="589"/>
      <c r="D4" s="589"/>
      <c r="E4" s="589"/>
      <c r="F4" s="589"/>
      <c r="G4" s="589"/>
      <c r="H4" s="589"/>
      <c r="I4" s="589"/>
      <c r="J4" s="589"/>
      <c r="K4" s="589"/>
      <c r="L4" s="590"/>
      <c r="M4" s="199"/>
      <c r="N4" s="5"/>
      <c r="O4" s="5"/>
      <c r="P4" s="2"/>
      <c r="Q4" s="204"/>
      <c r="R4" s="2"/>
    </row>
    <row r="5" spans="1:169" s="198" customFormat="1" x14ac:dyDescent="0.3">
      <c r="A5" s="203" t="s">
        <v>479</v>
      </c>
      <c r="B5" s="630" t="str">
        <f>Info!B5</f>
        <v>NQ-2026-002</v>
      </c>
      <c r="C5" s="674"/>
      <c r="D5" s="674"/>
      <c r="E5" s="674"/>
      <c r="F5" s="674"/>
      <c r="G5" s="674"/>
      <c r="H5" s="674"/>
      <c r="I5" s="674"/>
      <c r="J5" s="674"/>
      <c r="K5" s="674"/>
      <c r="L5" s="632"/>
      <c r="M5" s="199"/>
      <c r="N5" s="5"/>
      <c r="O5" s="5"/>
      <c r="P5" s="204"/>
      <c r="Q5" s="204"/>
      <c r="R5" s="2"/>
    </row>
    <row r="6" spans="1:169" s="198" customFormat="1" x14ac:dyDescent="0.3">
      <c r="A6" s="203" t="s">
        <v>479</v>
      </c>
      <c r="B6" s="630" t="str">
        <f>Info!B6</f>
        <v>CORPS DE BROYAGE FORGÉS</v>
      </c>
      <c r="C6" s="674"/>
      <c r="D6" s="674"/>
      <c r="E6" s="674"/>
      <c r="F6" s="674"/>
      <c r="G6" s="674"/>
      <c r="H6" s="674"/>
      <c r="I6" s="674"/>
      <c r="J6" s="674"/>
      <c r="K6" s="674"/>
      <c r="L6" s="632"/>
      <c r="M6" s="199"/>
      <c r="N6" s="19"/>
      <c r="O6" s="19"/>
      <c r="P6" s="179"/>
      <c r="Q6" s="179"/>
      <c r="R6" s="2"/>
    </row>
    <row r="7" spans="1:169" s="198" customFormat="1" x14ac:dyDescent="0.3">
      <c r="A7" s="203"/>
      <c r="B7" s="202"/>
      <c r="C7" s="201"/>
      <c r="D7" s="201"/>
      <c r="E7" s="201"/>
      <c r="F7" s="201"/>
      <c r="G7" s="201"/>
      <c r="H7" s="201"/>
      <c r="I7" s="201"/>
      <c r="J7" s="201"/>
      <c r="K7" s="201"/>
      <c r="L7" s="200"/>
      <c r="M7" s="199"/>
      <c r="N7" s="19"/>
      <c r="O7" s="19"/>
      <c r="P7" s="179"/>
      <c r="Q7" s="179"/>
      <c r="R7" s="2"/>
    </row>
    <row r="8" spans="1:169" x14ac:dyDescent="0.3">
      <c r="A8" s="181"/>
      <c r="B8" s="684" t="str">
        <f>Public!B8</f>
        <v>Les marchandises dans les questions suivantes font référence aux marchandises comme définies dans la description du produit de l'onglet Intro.</v>
      </c>
      <c r="C8" s="685"/>
      <c r="D8" s="686"/>
      <c r="E8" s="686"/>
      <c r="F8" s="686"/>
      <c r="G8" s="686"/>
      <c r="H8" s="686"/>
      <c r="I8" s="686"/>
      <c r="J8" s="686"/>
      <c r="K8" s="686"/>
      <c r="L8" s="687"/>
      <c r="M8" s="194"/>
      <c r="P8" s="179"/>
      <c r="Q8" s="179"/>
    </row>
    <row r="9" spans="1:169" x14ac:dyDescent="0.3">
      <c r="A9" s="181"/>
      <c r="B9" s="684" t="str">
        <f>Public!B9</f>
        <v>Des informations sur le produit et un glossaire de termes sont disponibles dans l'onglet Info.</v>
      </c>
      <c r="C9" s="685"/>
      <c r="D9" s="686"/>
      <c r="E9" s="686"/>
      <c r="F9" s="686"/>
      <c r="G9" s="686"/>
      <c r="H9" s="686"/>
      <c r="I9" s="686"/>
      <c r="J9" s="686"/>
      <c r="K9" s="686"/>
      <c r="L9" s="687"/>
      <c r="M9" s="194"/>
      <c r="P9" s="179"/>
      <c r="Q9" s="179"/>
    </row>
    <row r="10" spans="1:169" s="166" customFormat="1" x14ac:dyDescent="0.3">
      <c r="A10" s="181"/>
      <c r="B10" s="196"/>
      <c r="C10" s="194"/>
      <c r="D10" s="1"/>
      <c r="E10" s="1"/>
      <c r="F10" s="1"/>
      <c r="G10" s="1"/>
      <c r="H10" s="1"/>
      <c r="I10" s="1"/>
      <c r="J10" s="1"/>
      <c r="K10" s="1"/>
      <c r="L10" s="195"/>
      <c r="M10" s="194"/>
      <c r="N10" s="169"/>
      <c r="O10" s="168"/>
      <c r="P10" s="179"/>
      <c r="Q10" s="179"/>
      <c r="R10" s="179"/>
    </row>
    <row r="11" spans="1:169" s="186" customFormat="1" x14ac:dyDescent="0.3">
      <c r="A11" s="193" t="s">
        <v>479</v>
      </c>
      <c r="B11" s="548" t="s">
        <v>480</v>
      </c>
      <c r="C11" s="681"/>
      <c r="D11" s="682"/>
      <c r="E11" s="682"/>
      <c r="F11" s="682"/>
      <c r="G11" s="682"/>
      <c r="H11" s="682"/>
      <c r="I11" s="682"/>
      <c r="J11" s="682"/>
      <c r="K11" s="682"/>
      <c r="L11" s="683"/>
      <c r="M11" s="192"/>
      <c r="N11" s="191"/>
      <c r="O11" s="190"/>
      <c r="P11" s="189"/>
      <c r="Q11" s="189"/>
      <c r="R11" s="188"/>
      <c r="S11" s="187"/>
      <c r="T11" s="187"/>
      <c r="U11" s="187"/>
      <c r="V11" s="187"/>
      <c r="W11" s="187"/>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c r="CC11" s="187"/>
      <c r="CD11" s="187"/>
      <c r="CE11" s="187"/>
      <c r="CF11" s="187"/>
      <c r="CG11" s="187"/>
      <c r="CH11" s="187"/>
      <c r="CI11" s="187"/>
      <c r="CJ11" s="187"/>
      <c r="CK11" s="187"/>
      <c r="CL11" s="187"/>
      <c r="CM11" s="187"/>
      <c r="CN11" s="187"/>
      <c r="CO11" s="187"/>
      <c r="CP11" s="187"/>
      <c r="CQ11" s="187"/>
      <c r="CR11" s="187"/>
      <c r="CS11" s="187"/>
      <c r="CT11" s="187"/>
      <c r="CU11" s="187"/>
      <c r="CV11" s="187"/>
      <c r="CW11" s="187"/>
      <c r="CX11" s="187"/>
      <c r="CY11" s="187"/>
      <c r="CZ11" s="187"/>
      <c r="DA11" s="187"/>
      <c r="DB11" s="187"/>
      <c r="DC11" s="187"/>
      <c r="DD11" s="187"/>
      <c r="DE11" s="187"/>
      <c r="DF11" s="187"/>
      <c r="DG11" s="187"/>
      <c r="DH11" s="187"/>
      <c r="DI11" s="187"/>
      <c r="DJ11" s="187"/>
      <c r="DK11" s="187"/>
      <c r="DL11" s="187"/>
      <c r="DM11" s="187"/>
      <c r="DN11" s="187"/>
      <c r="DO11" s="187"/>
      <c r="DP11" s="187"/>
      <c r="DQ11" s="187"/>
      <c r="DR11" s="187"/>
      <c r="DS11" s="187"/>
      <c r="DT11" s="187"/>
      <c r="DU11" s="187"/>
      <c r="DV11" s="187"/>
      <c r="DW11" s="187"/>
      <c r="DX11" s="187"/>
      <c r="DY11" s="187"/>
      <c r="DZ11" s="187"/>
      <c r="EA11" s="187"/>
      <c r="EB11" s="187"/>
      <c r="EC11" s="187"/>
      <c r="ED11" s="187"/>
      <c r="EE11" s="187"/>
      <c r="EF11" s="187"/>
      <c r="EG11" s="187"/>
      <c r="EH11" s="187"/>
      <c r="EI11" s="187"/>
      <c r="EJ11" s="187"/>
      <c r="EK11" s="187"/>
      <c r="EL11" s="187"/>
      <c r="EM11" s="187"/>
      <c r="EN11" s="187"/>
      <c r="EO11" s="187"/>
      <c r="EP11" s="187"/>
      <c r="EQ11" s="187"/>
      <c r="ER11" s="187"/>
      <c r="ES11" s="187"/>
      <c r="ET11" s="187"/>
      <c r="EU11" s="187"/>
      <c r="EV11" s="187"/>
      <c r="EW11" s="187"/>
      <c r="EX11" s="187"/>
      <c r="EY11" s="187"/>
      <c r="EZ11" s="187"/>
      <c r="FA11" s="187"/>
      <c r="FB11" s="187"/>
      <c r="FC11" s="187"/>
      <c r="FD11" s="187"/>
      <c r="FE11" s="187"/>
      <c r="FF11" s="187"/>
      <c r="FG11" s="187"/>
      <c r="FH11" s="187"/>
      <c r="FI11" s="187"/>
      <c r="FJ11" s="187"/>
      <c r="FK11" s="187"/>
      <c r="FL11" s="187"/>
      <c r="FM11" s="187"/>
    </row>
    <row r="12" spans="1:169" s="182" customFormat="1" x14ac:dyDescent="0.3">
      <c r="A12" s="181" t="s">
        <v>479</v>
      </c>
      <c r="B12" s="688" t="s">
        <v>12</v>
      </c>
      <c r="C12" s="689"/>
      <c r="D12" s="690"/>
      <c r="E12" s="690"/>
      <c r="F12" s="690"/>
      <c r="G12" s="690"/>
      <c r="H12" s="690"/>
      <c r="I12" s="690"/>
      <c r="J12" s="690"/>
      <c r="K12" s="690"/>
      <c r="L12" s="691"/>
      <c r="M12" s="1"/>
      <c r="N12" s="180"/>
      <c r="O12" s="185"/>
      <c r="P12" s="184"/>
      <c r="Q12" s="184"/>
      <c r="R12" s="183"/>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177"/>
      <c r="AU12" s="177"/>
      <c r="AV12" s="177"/>
      <c r="AW12" s="177"/>
      <c r="AX12" s="177"/>
      <c r="AY12" s="177"/>
      <c r="AZ12" s="177"/>
      <c r="BA12" s="177"/>
      <c r="BB12" s="177"/>
      <c r="BC12" s="177"/>
      <c r="BD12" s="177"/>
      <c r="BE12" s="177"/>
      <c r="BF12" s="177"/>
      <c r="BG12" s="177"/>
      <c r="BH12" s="177"/>
      <c r="BI12" s="177"/>
      <c r="BJ12" s="177"/>
      <c r="BK12" s="177"/>
      <c r="BL12" s="177"/>
      <c r="BM12" s="177"/>
      <c r="BN12" s="177"/>
      <c r="BO12" s="177"/>
      <c r="BP12" s="177"/>
      <c r="BQ12" s="177"/>
      <c r="BR12" s="177"/>
      <c r="BS12" s="177"/>
      <c r="BT12" s="177"/>
      <c r="BU12" s="177"/>
      <c r="BV12" s="177"/>
      <c r="BW12" s="177"/>
      <c r="BX12" s="177"/>
      <c r="BY12" s="177"/>
      <c r="BZ12" s="177"/>
      <c r="CA12" s="177"/>
      <c r="CB12" s="177"/>
      <c r="CC12" s="177"/>
      <c r="CD12" s="177"/>
      <c r="CE12" s="177"/>
      <c r="CF12" s="177"/>
      <c r="CG12" s="177"/>
      <c r="CH12" s="177"/>
      <c r="CI12" s="177"/>
      <c r="CJ12" s="177"/>
      <c r="CK12" s="177"/>
      <c r="CL12" s="177"/>
      <c r="CM12" s="177"/>
      <c r="CN12" s="177"/>
      <c r="CO12" s="177"/>
      <c r="CP12" s="177"/>
      <c r="CQ12" s="177"/>
      <c r="CR12" s="177"/>
      <c r="CS12" s="177"/>
      <c r="CT12" s="177"/>
      <c r="CU12" s="177"/>
      <c r="CV12" s="177"/>
      <c r="CW12" s="177"/>
      <c r="CX12" s="177"/>
      <c r="CY12" s="177"/>
      <c r="CZ12" s="177"/>
      <c r="DA12" s="177"/>
      <c r="DB12" s="177"/>
      <c r="DC12" s="177"/>
      <c r="DD12" s="177"/>
      <c r="DE12" s="177"/>
      <c r="DF12" s="177"/>
      <c r="DG12" s="177"/>
      <c r="DH12" s="177"/>
      <c r="DI12" s="177"/>
      <c r="DJ12" s="177"/>
      <c r="DK12" s="177"/>
      <c r="DL12" s="177"/>
      <c r="DM12" s="177"/>
      <c r="DN12" s="177"/>
      <c r="DO12" s="177"/>
      <c r="DP12" s="177"/>
      <c r="DQ12" s="177"/>
      <c r="DR12" s="177"/>
      <c r="DS12" s="177"/>
      <c r="DT12" s="177"/>
      <c r="DU12" s="177"/>
      <c r="DV12" s="177"/>
      <c r="DW12" s="177"/>
      <c r="DX12" s="177"/>
      <c r="DY12" s="177"/>
      <c r="DZ12" s="177"/>
      <c r="EA12" s="177"/>
      <c r="EB12" s="177"/>
      <c r="EC12" s="177"/>
      <c r="ED12" s="177"/>
      <c r="EE12" s="177"/>
      <c r="EF12" s="177"/>
      <c r="EG12" s="177"/>
      <c r="EH12" s="177"/>
      <c r="EI12" s="177"/>
      <c r="EJ12" s="177"/>
      <c r="EK12" s="177"/>
      <c r="EL12" s="177"/>
      <c r="EM12" s="177"/>
      <c r="EN12" s="177"/>
      <c r="EO12" s="177"/>
      <c r="EP12" s="177"/>
      <c r="EQ12" s="177"/>
      <c r="ER12" s="177"/>
      <c r="ES12" s="177"/>
      <c r="ET12" s="177"/>
      <c r="EU12" s="177"/>
      <c r="EV12" s="177"/>
      <c r="EW12" s="177"/>
      <c r="EX12" s="177"/>
      <c r="EY12" s="177"/>
      <c r="EZ12" s="177"/>
      <c r="FA12" s="177"/>
      <c r="FB12" s="177"/>
      <c r="FC12" s="177"/>
      <c r="FD12" s="177"/>
      <c r="FE12" s="177"/>
      <c r="FF12" s="177"/>
      <c r="FG12" s="177"/>
      <c r="FH12" s="177"/>
      <c r="FI12" s="177"/>
      <c r="FJ12" s="177"/>
      <c r="FK12" s="177"/>
      <c r="FL12" s="177"/>
      <c r="FM12" s="177"/>
    </row>
    <row r="13" spans="1:169" s="177" customFormat="1" x14ac:dyDescent="0.3">
      <c r="A13" s="181"/>
      <c r="B13" s="692" t="str">
        <f>IF(Intro!$G$20="English",O13,P13)</f>
        <v>Indiquez les nuances importée au pays par votre entreprise du 1er janvier 2023 au 31 mars 2026.</v>
      </c>
      <c r="C13" s="693"/>
      <c r="D13" s="694"/>
      <c r="E13" s="694"/>
      <c r="F13" s="694"/>
      <c r="G13" s="694"/>
      <c r="H13" s="694"/>
      <c r="I13" s="694"/>
      <c r="J13" s="694"/>
      <c r="K13" s="694"/>
      <c r="L13" s="695"/>
      <c r="M13" s="31"/>
      <c r="N13" s="180"/>
      <c r="O13" s="179" t="str">
        <f>"Provide the grades imported by your firm between January 1, "&amp;Variables!B6&amp;" and "&amp;Variables!B7&amp;", "&amp;Variables!B8&amp;"."</f>
        <v>Provide the grades imported by your firm between January 1, 2023 and March 31, 2026.</v>
      </c>
      <c r="P13" s="178" t="str">
        <f>"Indiquez les nuances importée au pays par votre entreprise du 1er janvier "&amp;Variables!C6&amp;" au "&amp;Variables!C7&amp;" "&amp;Variables!C8&amp;"."</f>
        <v>Indiquez les nuances importée au pays par votre entreprise du 1er janvier 2023 au 31 mars 2026.</v>
      </c>
      <c r="R13" s="178"/>
      <c r="S13" s="178"/>
      <c r="T13" s="178"/>
      <c r="U13" s="178"/>
    </row>
    <row r="14" spans="1:169" x14ac:dyDescent="0.3">
      <c r="A14" s="171" t="s">
        <v>479</v>
      </c>
      <c r="B14" s="696"/>
      <c r="C14" s="697"/>
      <c r="D14" s="694"/>
      <c r="E14" s="694"/>
      <c r="F14" s="694"/>
      <c r="G14" s="694"/>
      <c r="H14" s="694"/>
      <c r="I14" s="694"/>
      <c r="J14" s="694"/>
      <c r="K14" s="694"/>
      <c r="L14" s="695"/>
      <c r="M14" s="40"/>
      <c r="O14" s="2"/>
      <c r="Q14" s="166"/>
    </row>
    <row r="15" spans="1:169" x14ac:dyDescent="0.3">
      <c r="B15" s="698" t="str">
        <f>IF(Intro!$G$20="English",O15,P15)</f>
        <v>Nuance d'acier</v>
      </c>
      <c r="C15" s="699"/>
      <c r="D15" s="677" t="str">
        <f>IF(Intro!$G$20="English",O16,P16)</f>
        <v>Traitement de la surface (c.à dire recouverts ou non)</v>
      </c>
      <c r="E15" s="677" t="str">
        <f>IF(Intro!$G$20="English",O17,P17)</f>
        <v>Pays d'origine</v>
      </c>
      <c r="F15" s="677" t="str">
        <f>IF(Intro!$G$20="English",O18,P18)</f>
        <v>Vendus au Canada ou exportés</v>
      </c>
      <c r="G15" s="679" t="str">
        <f>IF(Intro!$G$20="English", O19,P19)</f>
        <v>Diamètre extérieur (mm)</v>
      </c>
      <c r="H15" s="679"/>
      <c r="I15" s="679" t="str">
        <f>IF(Intro!$G$20="English", O20,P20)</f>
        <v>Épaisseur de la paroi (mm)</v>
      </c>
      <c r="J15" s="679"/>
      <c r="K15" s="679" t="str">
        <f>IF(Intro!$G$20="English", O21,P21)</f>
        <v>Longueur (m)</v>
      </c>
      <c r="L15" s="680"/>
      <c r="O15" s="2" t="s">
        <v>478</v>
      </c>
      <c r="P15" s="2" t="s">
        <v>477</v>
      </c>
      <c r="Q15" s="166"/>
    </row>
    <row r="16" spans="1:169" x14ac:dyDescent="0.3">
      <c r="B16" s="700"/>
      <c r="C16" s="701"/>
      <c r="D16" s="678"/>
      <c r="E16" s="678"/>
      <c r="F16" s="678"/>
      <c r="G16" s="679"/>
      <c r="H16" s="679"/>
      <c r="I16" s="679"/>
      <c r="J16" s="679"/>
      <c r="K16" s="679"/>
      <c r="L16" s="680"/>
      <c r="O16" s="2" t="s">
        <v>476</v>
      </c>
      <c r="P16" s="2" t="s">
        <v>475</v>
      </c>
      <c r="Q16" s="166"/>
    </row>
    <row r="17" spans="2:17" x14ac:dyDescent="0.3">
      <c r="B17" s="700"/>
      <c r="C17" s="701"/>
      <c r="D17" s="678"/>
      <c r="E17" s="678"/>
      <c r="F17" s="678"/>
      <c r="G17" s="176" t="s">
        <v>474</v>
      </c>
      <c r="H17" s="176" t="s">
        <v>473</v>
      </c>
      <c r="I17" s="176" t="s">
        <v>474</v>
      </c>
      <c r="J17" s="176" t="s">
        <v>473</v>
      </c>
      <c r="K17" s="176" t="s">
        <v>474</v>
      </c>
      <c r="L17" s="175" t="s">
        <v>473</v>
      </c>
      <c r="O17" s="2" t="s">
        <v>472</v>
      </c>
      <c r="P17" s="2" t="s">
        <v>471</v>
      </c>
      <c r="Q17" s="166"/>
    </row>
    <row r="18" spans="2:17" ht="42.75" customHeight="1" x14ac:dyDescent="0.3">
      <c r="B18" s="675"/>
      <c r="C18" s="676"/>
      <c r="D18" s="174"/>
      <c r="E18" s="173"/>
      <c r="F18" s="174"/>
      <c r="G18" s="173"/>
      <c r="H18" s="173"/>
      <c r="I18" s="173"/>
      <c r="J18" s="173"/>
      <c r="K18" s="173"/>
      <c r="L18" s="172"/>
      <c r="O18" s="2" t="s">
        <v>470</v>
      </c>
      <c r="P18" s="2" t="s">
        <v>469</v>
      </c>
      <c r="Q18" s="166"/>
    </row>
    <row r="19" spans="2:17" ht="42.75" customHeight="1" x14ac:dyDescent="0.3">
      <c r="B19" s="675"/>
      <c r="C19" s="676"/>
      <c r="D19" s="174"/>
      <c r="E19" s="173"/>
      <c r="F19" s="174"/>
      <c r="G19" s="173"/>
      <c r="H19" s="173"/>
      <c r="I19" s="173"/>
      <c r="J19" s="173"/>
      <c r="K19" s="173"/>
      <c r="L19" s="172"/>
      <c r="O19" s="2" t="s">
        <v>468</v>
      </c>
      <c r="P19" s="2" t="s">
        <v>467</v>
      </c>
      <c r="Q19" s="166"/>
    </row>
    <row r="20" spans="2:17" ht="42.75" customHeight="1" x14ac:dyDescent="0.3">
      <c r="B20" s="675"/>
      <c r="C20" s="676"/>
      <c r="D20" s="174"/>
      <c r="E20" s="173"/>
      <c r="F20" s="174"/>
      <c r="G20" s="173"/>
      <c r="H20" s="173"/>
      <c r="I20" s="173"/>
      <c r="J20" s="173"/>
      <c r="K20" s="173"/>
      <c r="L20" s="172"/>
      <c r="O20" s="2" t="s">
        <v>466</v>
      </c>
      <c r="P20" s="2" t="s">
        <v>465</v>
      </c>
      <c r="Q20" s="166"/>
    </row>
    <row r="21" spans="2:17" ht="42.75" customHeight="1" x14ac:dyDescent="0.3">
      <c r="B21" s="675"/>
      <c r="C21" s="676"/>
      <c r="D21" s="174"/>
      <c r="E21" s="173"/>
      <c r="F21" s="174"/>
      <c r="G21" s="173"/>
      <c r="H21" s="173"/>
      <c r="I21" s="173"/>
      <c r="J21" s="173"/>
      <c r="K21" s="173"/>
      <c r="L21" s="172"/>
      <c r="O21" s="2" t="s">
        <v>464</v>
      </c>
      <c r="P21" s="2" t="s">
        <v>463</v>
      </c>
      <c r="Q21" s="166"/>
    </row>
    <row r="22" spans="2:17" ht="42.75" customHeight="1" x14ac:dyDescent="0.3">
      <c r="B22" s="675"/>
      <c r="C22" s="676"/>
      <c r="D22" s="174"/>
      <c r="E22" s="173"/>
      <c r="F22" s="174"/>
      <c r="G22" s="173"/>
      <c r="H22" s="173"/>
      <c r="I22" s="173"/>
      <c r="J22" s="173"/>
      <c r="K22" s="173"/>
      <c r="L22" s="172"/>
      <c r="P22" s="166"/>
      <c r="Q22" s="166"/>
    </row>
    <row r="23" spans="2:17" ht="42.75" customHeight="1" x14ac:dyDescent="0.3">
      <c r="B23" s="675"/>
      <c r="C23" s="676"/>
      <c r="D23" s="174"/>
      <c r="E23" s="173"/>
      <c r="F23" s="174"/>
      <c r="G23" s="173"/>
      <c r="H23" s="173"/>
      <c r="I23" s="173"/>
      <c r="J23" s="173"/>
      <c r="K23" s="173"/>
      <c r="L23" s="172"/>
      <c r="P23" s="166"/>
      <c r="Q23" s="166"/>
    </row>
    <row r="24" spans="2:17" ht="42.75" customHeight="1" x14ac:dyDescent="0.3">
      <c r="B24" s="675"/>
      <c r="C24" s="676"/>
      <c r="D24" s="174"/>
      <c r="E24" s="173"/>
      <c r="F24" s="174"/>
      <c r="G24" s="173"/>
      <c r="H24" s="173"/>
      <c r="I24" s="173"/>
      <c r="J24" s="173"/>
      <c r="K24" s="173"/>
      <c r="L24" s="172"/>
      <c r="P24" s="166"/>
      <c r="Q24" s="166"/>
    </row>
    <row r="25" spans="2:17" ht="42.75" customHeight="1" x14ac:dyDescent="0.3">
      <c r="B25" s="675"/>
      <c r="C25" s="676"/>
      <c r="D25" s="174"/>
      <c r="E25" s="173"/>
      <c r="F25" s="174"/>
      <c r="G25" s="173"/>
      <c r="H25" s="173"/>
      <c r="I25" s="173"/>
      <c r="J25" s="173"/>
      <c r="K25" s="173"/>
      <c r="L25" s="172"/>
    </row>
    <row r="26" spans="2:17" ht="42.75" customHeight="1" x14ac:dyDescent="0.3">
      <c r="B26" s="675"/>
      <c r="C26" s="676"/>
      <c r="D26" s="174"/>
      <c r="E26" s="173"/>
      <c r="F26" s="174"/>
      <c r="G26" s="173"/>
      <c r="H26" s="173"/>
      <c r="I26" s="173"/>
      <c r="J26" s="173"/>
      <c r="K26" s="173"/>
      <c r="L26" s="172"/>
    </row>
    <row r="27" spans="2:17" ht="42.75" customHeight="1" x14ac:dyDescent="0.3">
      <c r="B27" s="675"/>
      <c r="C27" s="676"/>
      <c r="D27" s="174"/>
      <c r="E27" s="173"/>
      <c r="F27" s="174"/>
      <c r="G27" s="173"/>
      <c r="H27" s="173"/>
      <c r="I27" s="173"/>
      <c r="J27" s="173"/>
      <c r="K27" s="173"/>
      <c r="L27" s="172"/>
    </row>
    <row r="28" spans="2:17" ht="42.75" customHeight="1" x14ac:dyDescent="0.3">
      <c r="B28" s="675"/>
      <c r="C28" s="676"/>
      <c r="D28" s="174"/>
      <c r="E28" s="173"/>
      <c r="F28" s="174"/>
      <c r="G28" s="173"/>
      <c r="H28" s="173"/>
      <c r="I28" s="173"/>
      <c r="J28" s="173"/>
      <c r="K28" s="173"/>
      <c r="L28" s="172"/>
    </row>
    <row r="29" spans="2:17" ht="42.75" customHeight="1" x14ac:dyDescent="0.3">
      <c r="B29" s="675"/>
      <c r="C29" s="676"/>
      <c r="D29" s="174"/>
      <c r="E29" s="173"/>
      <c r="F29" s="174"/>
      <c r="G29" s="173"/>
      <c r="H29" s="173"/>
      <c r="I29" s="173"/>
      <c r="J29" s="173"/>
      <c r="K29" s="173"/>
      <c r="L29" s="172"/>
    </row>
    <row r="30" spans="2:17" ht="42.75" customHeight="1" x14ac:dyDescent="0.3">
      <c r="B30" s="675"/>
      <c r="C30" s="676"/>
      <c r="D30" s="174"/>
      <c r="E30" s="173"/>
      <c r="F30" s="174"/>
      <c r="G30" s="173"/>
      <c r="H30" s="173"/>
      <c r="I30" s="173"/>
      <c r="J30" s="173"/>
      <c r="K30" s="173"/>
      <c r="L30" s="172"/>
    </row>
    <row r="31" spans="2:17" ht="42.75" customHeight="1" x14ac:dyDescent="0.3">
      <c r="B31" s="675"/>
      <c r="C31" s="676"/>
      <c r="D31" s="174"/>
      <c r="E31" s="173"/>
      <c r="F31" s="174"/>
      <c r="G31" s="173"/>
      <c r="H31" s="173"/>
      <c r="I31" s="173"/>
      <c r="J31" s="173"/>
      <c r="K31" s="173"/>
      <c r="L31" s="172"/>
    </row>
    <row r="32" spans="2:17" ht="42.75" customHeight="1" x14ac:dyDescent="0.3">
      <c r="B32" s="675"/>
      <c r="C32" s="676"/>
      <c r="D32" s="174"/>
      <c r="E32" s="173"/>
      <c r="F32" s="174"/>
      <c r="G32" s="173"/>
      <c r="H32" s="173"/>
      <c r="I32" s="173"/>
      <c r="J32" s="173"/>
      <c r="K32" s="173"/>
      <c r="L32" s="172"/>
    </row>
    <row r="33" spans="2:12" ht="42.75" customHeight="1" x14ac:dyDescent="0.3">
      <c r="B33" s="675"/>
      <c r="C33" s="676"/>
      <c r="D33" s="174"/>
      <c r="E33" s="173"/>
      <c r="F33" s="174"/>
      <c r="G33" s="173"/>
      <c r="H33" s="173"/>
      <c r="I33" s="173"/>
      <c r="J33" s="173"/>
      <c r="K33" s="173"/>
      <c r="L33" s="172"/>
    </row>
    <row r="34" spans="2:12" ht="42.75" customHeight="1" x14ac:dyDescent="0.3">
      <c r="B34" s="675"/>
      <c r="C34" s="676"/>
      <c r="D34" s="174"/>
      <c r="E34" s="173"/>
      <c r="F34" s="174"/>
      <c r="G34" s="173"/>
      <c r="H34" s="173"/>
      <c r="I34" s="173"/>
      <c r="J34" s="173"/>
      <c r="K34" s="173"/>
      <c r="L34" s="172"/>
    </row>
    <row r="35" spans="2:12" ht="42.75" customHeight="1" x14ac:dyDescent="0.3">
      <c r="B35" s="675"/>
      <c r="C35" s="676"/>
      <c r="D35" s="174"/>
      <c r="E35" s="173"/>
      <c r="F35" s="174"/>
      <c r="G35" s="173"/>
      <c r="H35" s="173"/>
      <c r="I35" s="173"/>
      <c r="J35" s="173"/>
      <c r="K35" s="173"/>
      <c r="L35" s="172"/>
    </row>
    <row r="36" spans="2:12" ht="42.75" customHeight="1" x14ac:dyDescent="0.3">
      <c r="B36" s="675"/>
      <c r="C36" s="676"/>
      <c r="D36" s="174"/>
      <c r="E36" s="173"/>
      <c r="F36" s="174"/>
      <c r="G36" s="173"/>
      <c r="H36" s="173"/>
      <c r="I36" s="173"/>
      <c r="J36" s="173"/>
      <c r="K36" s="173"/>
      <c r="L36" s="172"/>
    </row>
    <row r="37" spans="2:12" ht="42.75" customHeight="1" x14ac:dyDescent="0.3">
      <c r="B37" s="675"/>
      <c r="C37" s="676"/>
      <c r="D37" s="174"/>
      <c r="E37" s="173"/>
      <c r="F37" s="174"/>
      <c r="G37" s="173"/>
      <c r="H37" s="173"/>
      <c r="I37" s="173"/>
      <c r="J37" s="173"/>
      <c r="K37" s="173"/>
      <c r="L37" s="172"/>
    </row>
    <row r="38" spans="2:12" ht="42.75" customHeight="1" x14ac:dyDescent="0.3">
      <c r="B38" s="675"/>
      <c r="C38" s="676"/>
      <c r="D38" s="174"/>
      <c r="E38" s="173"/>
      <c r="F38" s="174"/>
      <c r="G38" s="173"/>
      <c r="H38" s="173"/>
      <c r="I38" s="173"/>
      <c r="J38" s="173"/>
      <c r="K38" s="173"/>
      <c r="L38" s="172"/>
    </row>
    <row r="39" spans="2:12" ht="42.75" customHeight="1" x14ac:dyDescent="0.3">
      <c r="B39" s="675"/>
      <c r="C39" s="676"/>
      <c r="D39" s="174"/>
      <c r="E39" s="173"/>
      <c r="F39" s="174"/>
      <c r="G39" s="173"/>
      <c r="H39" s="173"/>
      <c r="I39" s="173"/>
      <c r="J39" s="173"/>
      <c r="K39" s="173"/>
      <c r="L39" s="172"/>
    </row>
    <row r="40" spans="2:12" ht="42.75" customHeight="1" x14ac:dyDescent="0.3">
      <c r="B40" s="675"/>
      <c r="C40" s="676"/>
      <c r="D40" s="174"/>
      <c r="E40" s="173"/>
      <c r="F40" s="174"/>
      <c r="G40" s="173"/>
      <c r="H40" s="173"/>
      <c r="I40" s="173"/>
      <c r="J40" s="173"/>
      <c r="K40" s="173"/>
      <c r="L40" s="172"/>
    </row>
    <row r="41" spans="2:12" ht="42.75" customHeight="1" x14ac:dyDescent="0.3">
      <c r="B41" s="675"/>
      <c r="C41" s="676"/>
      <c r="D41" s="174"/>
      <c r="E41" s="173"/>
      <c r="F41" s="174"/>
      <c r="G41" s="173"/>
      <c r="H41" s="173"/>
      <c r="I41" s="173"/>
      <c r="J41" s="173"/>
      <c r="K41" s="173"/>
      <c r="L41" s="172"/>
    </row>
    <row r="42" spans="2:12" ht="42.75" customHeight="1" x14ac:dyDescent="0.3">
      <c r="B42" s="675"/>
      <c r="C42" s="676"/>
      <c r="D42" s="174"/>
      <c r="E42" s="173"/>
      <c r="F42" s="174"/>
      <c r="G42" s="173"/>
      <c r="H42" s="173"/>
      <c r="I42" s="173"/>
      <c r="J42" s="173"/>
      <c r="K42" s="173"/>
      <c r="L42" s="172"/>
    </row>
  </sheetData>
  <sheetProtection algorithmName="SHA-512" hashValue="DprfHLOmDeb+mWya0RLbGlT0IeUOtbivXHfjR3HWy50a/uAltYCp1EcH4YSsPUnuJWPO14BZQdyC8BZiEHLCzw==" saltValue="x/rjwQJ+YpxL1GNkJ1t4NA==" spinCount="100000" sheet="1" objects="1" scenarios="1" selectLockedCells="1"/>
  <mergeCells count="41">
    <mergeCell ref="B42:C42"/>
    <mergeCell ref="B39:C39"/>
    <mergeCell ref="B40:C40"/>
    <mergeCell ref="B41:C41"/>
    <mergeCell ref="B36:C36"/>
    <mergeCell ref="B37:C37"/>
    <mergeCell ref="B38:C38"/>
    <mergeCell ref="B9:L9"/>
    <mergeCell ref="B25:C25"/>
    <mergeCell ref="B26:C26"/>
    <mergeCell ref="B27:C27"/>
    <mergeCell ref="B22:C22"/>
    <mergeCell ref="B23:C23"/>
    <mergeCell ref="B24:C24"/>
    <mergeCell ref="B20:C20"/>
    <mergeCell ref="B21:C21"/>
    <mergeCell ref="B34:C34"/>
    <mergeCell ref="B35:C35"/>
    <mergeCell ref="B15:C17"/>
    <mergeCell ref="B31:C31"/>
    <mergeCell ref="B32:C32"/>
    <mergeCell ref="B33:C33"/>
    <mergeCell ref="B28:C28"/>
    <mergeCell ref="B29:C29"/>
    <mergeCell ref="B30:C30"/>
    <mergeCell ref="B4:L4"/>
    <mergeCell ref="B5:L5"/>
    <mergeCell ref="B6:L6"/>
    <mergeCell ref="B18:C18"/>
    <mergeCell ref="B19:C19"/>
    <mergeCell ref="D15:D17"/>
    <mergeCell ref="E15:E17"/>
    <mergeCell ref="F15:F17"/>
    <mergeCell ref="I15:J16"/>
    <mergeCell ref="K15:L16"/>
    <mergeCell ref="G15:H16"/>
    <mergeCell ref="B11:L11"/>
    <mergeCell ref="B8:L8"/>
    <mergeCell ref="B12:L12"/>
    <mergeCell ref="B13:L13"/>
    <mergeCell ref="B14:L14"/>
  </mergeCells>
  <printOptions horizontalCentered="1"/>
  <pageMargins left="0.7" right="0.7" top="0.75" bottom="0.75" header="0.3" footer="0.3"/>
  <pageSetup scale="67" orientation="portrait" r:id="rId1"/>
  <headerFooter>
    <oddFooter>&amp;L&amp;A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D09D1-0CAF-47FB-921F-31179EA96436}">
  <sheetPr codeName="Sheet5">
    <tabColor rgb="FF00B0F0"/>
    <pageSetUpPr fitToPage="1"/>
  </sheetPr>
  <dimension ref="A1:P63"/>
  <sheetViews>
    <sheetView showGridLines="0" zoomScaleNormal="100" workbookViewId="0">
      <selection activeCell="G20" sqref="G20:G21"/>
    </sheetView>
  </sheetViews>
  <sheetFormatPr defaultColWidth="9.44140625" defaultRowHeight="14.4" x14ac:dyDescent="0.3"/>
  <cols>
    <col min="1" max="1" width="1.5546875" style="8" customWidth="1"/>
    <col min="2" max="2" width="12.44140625" style="1" customWidth="1"/>
    <col min="3" max="3" width="5.5546875" style="1" customWidth="1"/>
    <col min="4" max="4" width="18.5546875" style="1" customWidth="1"/>
    <col min="5" max="12" width="15.44140625" style="1" customWidth="1"/>
    <col min="13" max="13" width="6.44140625" style="9" customWidth="1"/>
    <col min="14" max="14" width="9.44140625" style="10" customWidth="1"/>
    <col min="15" max="15" width="37.44140625" style="10" hidden="1" customWidth="1"/>
    <col min="16" max="16" width="25.5546875" style="10" hidden="1" customWidth="1"/>
    <col min="17" max="17" width="9.44140625" style="10" customWidth="1"/>
    <col min="18" max="16384" width="9.44140625" style="10"/>
  </cols>
  <sheetData>
    <row r="1" spans="1:16" x14ac:dyDescent="0.3">
      <c r="O1" s="10" t="s">
        <v>481</v>
      </c>
      <c r="P1" s="10" t="s">
        <v>481</v>
      </c>
    </row>
    <row r="2" spans="1:16" x14ac:dyDescent="0.3">
      <c r="B2" s="12" t="s">
        <v>66</v>
      </c>
      <c r="C2" s="12"/>
      <c r="O2" s="197" t="s">
        <v>93</v>
      </c>
      <c r="P2" s="197" t="s">
        <v>109</v>
      </c>
    </row>
    <row r="3" spans="1:16" x14ac:dyDescent="0.3">
      <c r="B3" s="13"/>
      <c r="C3" s="13"/>
      <c r="O3" s="2"/>
      <c r="P3" s="2"/>
    </row>
    <row r="4" spans="1:16" s="2" customFormat="1" x14ac:dyDescent="0.3">
      <c r="A4" s="4"/>
      <c r="B4" s="588" t="str">
        <f>Info!B4</f>
        <v>QUESTIONNAIRE À L'INTENTION DES IMPORTATEURS</v>
      </c>
      <c r="C4" s="589"/>
      <c r="D4" s="589"/>
      <c r="E4" s="589"/>
      <c r="F4" s="589"/>
      <c r="G4" s="589"/>
      <c r="H4" s="589"/>
      <c r="I4" s="589"/>
      <c r="J4" s="589"/>
      <c r="K4" s="589"/>
      <c r="L4" s="590"/>
      <c r="M4" s="25"/>
      <c r="N4" s="25"/>
      <c r="O4" s="19"/>
      <c r="P4" s="19"/>
    </row>
    <row r="5" spans="1:16" s="2" customFormat="1" x14ac:dyDescent="0.3">
      <c r="A5" s="4"/>
      <c r="B5" s="630" t="str">
        <f>Info!B5</f>
        <v>NQ-2026-002</v>
      </c>
      <c r="C5" s="631"/>
      <c r="D5" s="631"/>
      <c r="E5" s="631"/>
      <c r="F5" s="631"/>
      <c r="G5" s="631"/>
      <c r="H5" s="631"/>
      <c r="I5" s="631"/>
      <c r="J5" s="631"/>
      <c r="K5" s="631"/>
      <c r="L5" s="632"/>
      <c r="M5" s="25"/>
      <c r="N5" s="25"/>
      <c r="O5" s="19"/>
      <c r="P5" s="19"/>
    </row>
    <row r="6" spans="1:16" s="6" customFormat="1" x14ac:dyDescent="0.3">
      <c r="A6" s="4"/>
      <c r="B6" s="707" t="str">
        <f>Info!B6</f>
        <v>CORPS DE BROYAGE FORGÉS</v>
      </c>
      <c r="C6" s="708"/>
      <c r="D6" s="708"/>
      <c r="E6" s="708"/>
      <c r="F6" s="708"/>
      <c r="G6" s="708"/>
      <c r="H6" s="708"/>
      <c r="I6" s="708"/>
      <c r="J6" s="708"/>
      <c r="K6" s="708"/>
      <c r="L6" s="709"/>
      <c r="M6" s="19"/>
      <c r="N6" s="19"/>
      <c r="O6" s="15"/>
      <c r="P6" s="15"/>
    </row>
    <row r="7" spans="1:16" s="6" customFormat="1" x14ac:dyDescent="0.3">
      <c r="A7" s="4"/>
      <c r="B7" s="14"/>
      <c r="C7" s="14"/>
      <c r="D7" s="3"/>
      <c r="E7" s="3"/>
      <c r="F7" s="3"/>
      <c r="G7" s="3"/>
      <c r="H7" s="3"/>
      <c r="I7" s="3"/>
      <c r="J7" s="3"/>
      <c r="K7" s="3"/>
      <c r="L7" s="3"/>
      <c r="O7" s="15"/>
      <c r="P7" s="15"/>
    </row>
    <row r="8" spans="1:16" x14ac:dyDescent="0.3">
      <c r="B8" s="506" t="str">
        <f>UPPER(IF(Intro!$G$20="English",O8,P8))</f>
        <v>COMMENTAIRES PUBLICS</v>
      </c>
      <c r="C8" s="507"/>
      <c r="D8" s="507"/>
      <c r="E8" s="507"/>
      <c r="F8" s="507"/>
      <c r="G8" s="507"/>
      <c r="H8" s="507"/>
      <c r="I8" s="507"/>
      <c r="J8" s="507"/>
      <c r="K8" s="507"/>
      <c r="L8" s="508"/>
      <c r="M8" s="10"/>
      <c r="O8" s="10" t="s">
        <v>33</v>
      </c>
      <c r="P8" s="10" t="s">
        <v>84</v>
      </c>
    </row>
    <row r="9" spans="1:16" x14ac:dyDescent="0.3">
      <c r="B9" s="16"/>
      <c r="C9" s="35"/>
      <c r="D9" s="36"/>
      <c r="E9" s="36"/>
      <c r="F9" s="36"/>
      <c r="G9" s="36"/>
      <c r="H9" s="36"/>
      <c r="I9" s="36"/>
      <c r="J9" s="36"/>
      <c r="K9" s="36"/>
      <c r="L9" s="17"/>
      <c r="M9" s="10"/>
    </row>
    <row r="10" spans="1:16" x14ac:dyDescent="0.3">
      <c r="B10" s="503" t="str">
        <f>IF(Intro!$G$20="English",O10,P10)</f>
        <v>Si votre entreprise désire ajouter des commentaires concernant vos réponses, vous les inscrivez ici. Indiquez à quelle question se rapportent vos commentaires.</v>
      </c>
      <c r="C10" s="504"/>
      <c r="D10" s="504"/>
      <c r="E10" s="504"/>
      <c r="F10" s="504"/>
      <c r="G10" s="504"/>
      <c r="H10" s="504"/>
      <c r="I10" s="504"/>
      <c r="J10" s="504"/>
      <c r="K10" s="504"/>
      <c r="L10" s="505"/>
      <c r="M10" s="10"/>
      <c r="O10" s="18" t="s">
        <v>232</v>
      </c>
      <c r="P10" s="10" t="s">
        <v>211</v>
      </c>
    </row>
    <row r="11" spans="1:16" x14ac:dyDescent="0.3">
      <c r="B11" s="61"/>
      <c r="C11" s="35"/>
      <c r="D11" s="36"/>
      <c r="E11" s="36"/>
      <c r="F11" s="36"/>
      <c r="G11" s="36"/>
      <c r="H11" s="36"/>
      <c r="I11" s="36"/>
      <c r="J11" s="36"/>
      <c r="K11" s="36"/>
      <c r="L11" s="17"/>
      <c r="M11" s="10"/>
      <c r="O11" s="47" t="s">
        <v>454</v>
      </c>
      <c r="P11" s="47" t="s">
        <v>455</v>
      </c>
    </row>
    <row r="12" spans="1:16" x14ac:dyDescent="0.3">
      <c r="B12" s="61"/>
      <c r="C12" s="35"/>
      <c r="D12" s="129" t="str">
        <f>IF(Intro!$G$20="English",O11,P11)</f>
        <v>Onglet et question</v>
      </c>
      <c r="E12" s="710" t="str">
        <f>IF(Intro!$G$20="English",O12,P12)</f>
        <v>Commentaires</v>
      </c>
      <c r="F12" s="710"/>
      <c r="G12" s="710"/>
      <c r="H12" s="710"/>
      <c r="I12" s="710"/>
      <c r="J12" s="710"/>
      <c r="K12" s="710"/>
      <c r="L12" s="711"/>
      <c r="M12" s="10"/>
      <c r="O12" s="18" t="s">
        <v>129</v>
      </c>
      <c r="P12" s="10" t="s">
        <v>130</v>
      </c>
    </row>
    <row r="13" spans="1:16" x14ac:dyDescent="0.3">
      <c r="B13" s="702" t="str">
        <f>IF(Intro!$G$20="English",O13,P13)</f>
        <v>Commentaire 1</v>
      </c>
      <c r="C13" s="703"/>
      <c r="D13" s="704"/>
      <c r="E13" s="705"/>
      <c r="F13" s="705"/>
      <c r="G13" s="705"/>
      <c r="H13" s="705"/>
      <c r="I13" s="705"/>
      <c r="J13" s="705"/>
      <c r="K13" s="705"/>
      <c r="L13" s="706"/>
      <c r="M13" s="10"/>
      <c r="O13" s="18" t="s">
        <v>131</v>
      </c>
      <c r="P13" s="10" t="s">
        <v>132</v>
      </c>
    </row>
    <row r="14" spans="1:16" x14ac:dyDescent="0.3">
      <c r="B14" s="702"/>
      <c r="C14" s="703"/>
      <c r="D14" s="704"/>
      <c r="E14" s="705"/>
      <c r="F14" s="705"/>
      <c r="G14" s="705"/>
      <c r="H14" s="705"/>
      <c r="I14" s="705"/>
      <c r="J14" s="705"/>
      <c r="K14" s="705"/>
      <c r="L14" s="706"/>
      <c r="M14" s="10"/>
      <c r="O14" s="18"/>
    </row>
    <row r="15" spans="1:16" x14ac:dyDescent="0.3">
      <c r="B15" s="702"/>
      <c r="C15" s="703"/>
      <c r="D15" s="704"/>
      <c r="E15" s="705"/>
      <c r="F15" s="705"/>
      <c r="G15" s="705"/>
      <c r="H15" s="705"/>
      <c r="I15" s="705"/>
      <c r="J15" s="705"/>
      <c r="K15" s="705"/>
      <c r="L15" s="706"/>
      <c r="M15" s="10"/>
      <c r="O15" s="18"/>
    </row>
    <row r="16" spans="1:16" x14ac:dyDescent="0.3">
      <c r="B16" s="702"/>
      <c r="C16" s="703"/>
      <c r="D16" s="704"/>
      <c r="E16" s="705"/>
      <c r="F16" s="705"/>
      <c r="G16" s="705"/>
      <c r="H16" s="705"/>
      <c r="I16" s="705"/>
      <c r="J16" s="705"/>
      <c r="K16" s="705"/>
      <c r="L16" s="706"/>
      <c r="M16" s="10"/>
      <c r="O16" s="18"/>
    </row>
    <row r="17" spans="2:16" x14ac:dyDescent="0.3">
      <c r="B17" s="702"/>
      <c r="C17" s="703"/>
      <c r="D17" s="704"/>
      <c r="E17" s="705"/>
      <c r="F17" s="705"/>
      <c r="G17" s="705"/>
      <c r="H17" s="705"/>
      <c r="I17" s="705"/>
      <c r="J17" s="705"/>
      <c r="K17" s="705"/>
      <c r="L17" s="706"/>
      <c r="M17" s="10"/>
      <c r="O17" s="18"/>
    </row>
    <row r="18" spans="2:16" x14ac:dyDescent="0.3">
      <c r="B18" s="702"/>
      <c r="C18" s="703"/>
      <c r="D18" s="704"/>
      <c r="E18" s="705"/>
      <c r="F18" s="705"/>
      <c r="G18" s="705"/>
      <c r="H18" s="705"/>
      <c r="I18" s="705"/>
      <c r="J18" s="705"/>
      <c r="K18" s="705"/>
      <c r="L18" s="706"/>
      <c r="M18" s="10"/>
      <c r="O18" s="18"/>
    </row>
    <row r="19" spans="2:16" x14ac:dyDescent="0.3">
      <c r="B19" s="702"/>
      <c r="C19" s="703"/>
      <c r="D19" s="704"/>
      <c r="E19" s="705"/>
      <c r="F19" s="705"/>
      <c r="G19" s="705"/>
      <c r="H19" s="705"/>
      <c r="I19" s="705"/>
      <c r="J19" s="705"/>
      <c r="K19" s="705"/>
      <c r="L19" s="706"/>
      <c r="M19" s="10"/>
      <c r="O19" s="18"/>
    </row>
    <row r="20" spans="2:16" x14ac:dyDescent="0.3">
      <c r="B20" s="702"/>
      <c r="C20" s="703"/>
      <c r="D20" s="704"/>
      <c r="E20" s="705"/>
      <c r="F20" s="705"/>
      <c r="G20" s="705"/>
      <c r="H20" s="705"/>
      <c r="I20" s="705"/>
      <c r="J20" s="705"/>
      <c r="K20" s="705"/>
      <c r="L20" s="706"/>
      <c r="M20" s="10"/>
      <c r="O20" s="18"/>
    </row>
    <row r="21" spans="2:16" x14ac:dyDescent="0.3">
      <c r="B21" s="702"/>
      <c r="C21" s="703"/>
      <c r="D21" s="704"/>
      <c r="E21" s="705"/>
      <c r="F21" s="705"/>
      <c r="G21" s="705"/>
      <c r="H21" s="705"/>
      <c r="I21" s="705"/>
      <c r="J21" s="705"/>
      <c r="K21" s="705"/>
      <c r="L21" s="706"/>
      <c r="M21" s="10"/>
      <c r="O21" s="18"/>
    </row>
    <row r="22" spans="2:16" x14ac:dyDescent="0.3">
      <c r="B22" s="702"/>
      <c r="C22" s="703"/>
      <c r="D22" s="704"/>
      <c r="E22" s="705"/>
      <c r="F22" s="705"/>
      <c r="G22" s="705"/>
      <c r="H22" s="705"/>
      <c r="I22" s="705"/>
      <c r="J22" s="705"/>
      <c r="K22" s="705"/>
      <c r="L22" s="706"/>
      <c r="M22" s="10"/>
      <c r="O22" s="18"/>
    </row>
    <row r="23" spans="2:16" x14ac:dyDescent="0.3">
      <c r="B23" s="702" t="str">
        <f>IF(Intro!$G$20="English",O23,P23)</f>
        <v>Commentaire 2</v>
      </c>
      <c r="C23" s="703"/>
      <c r="D23" s="704"/>
      <c r="E23" s="705"/>
      <c r="F23" s="705"/>
      <c r="G23" s="705"/>
      <c r="H23" s="705"/>
      <c r="I23" s="705"/>
      <c r="J23" s="705"/>
      <c r="K23" s="705"/>
      <c r="L23" s="706"/>
      <c r="M23" s="10"/>
      <c r="O23" s="18" t="s">
        <v>133</v>
      </c>
      <c r="P23" s="10" t="s">
        <v>134</v>
      </c>
    </row>
    <row r="24" spans="2:16" x14ac:dyDescent="0.3">
      <c r="B24" s="702"/>
      <c r="C24" s="703"/>
      <c r="D24" s="704"/>
      <c r="E24" s="705"/>
      <c r="F24" s="705"/>
      <c r="G24" s="705"/>
      <c r="H24" s="705"/>
      <c r="I24" s="705"/>
      <c r="J24" s="705"/>
      <c r="K24" s="705"/>
      <c r="L24" s="706"/>
      <c r="M24" s="10"/>
    </row>
    <row r="25" spans="2:16" x14ac:dyDescent="0.3">
      <c r="B25" s="702"/>
      <c r="C25" s="703"/>
      <c r="D25" s="704"/>
      <c r="E25" s="705"/>
      <c r="F25" s="705"/>
      <c r="G25" s="705"/>
      <c r="H25" s="705"/>
      <c r="I25" s="705"/>
      <c r="J25" s="705"/>
      <c r="K25" s="705"/>
      <c r="L25" s="706"/>
      <c r="M25" s="10"/>
    </row>
    <row r="26" spans="2:16" x14ac:dyDescent="0.3">
      <c r="B26" s="702"/>
      <c r="C26" s="703"/>
      <c r="D26" s="704"/>
      <c r="E26" s="705"/>
      <c r="F26" s="705"/>
      <c r="G26" s="705"/>
      <c r="H26" s="705"/>
      <c r="I26" s="705"/>
      <c r="J26" s="705"/>
      <c r="K26" s="705"/>
      <c r="L26" s="706"/>
      <c r="M26" s="10"/>
      <c r="O26" s="18"/>
    </row>
    <row r="27" spans="2:16" x14ac:dyDescent="0.3">
      <c r="B27" s="702"/>
      <c r="C27" s="703"/>
      <c r="D27" s="704"/>
      <c r="E27" s="705"/>
      <c r="F27" s="705"/>
      <c r="G27" s="705"/>
      <c r="H27" s="705"/>
      <c r="I27" s="705"/>
      <c r="J27" s="705"/>
      <c r="K27" s="705"/>
      <c r="L27" s="706"/>
      <c r="M27" s="10"/>
      <c r="O27" s="18"/>
    </row>
    <row r="28" spans="2:16" x14ac:dyDescent="0.3">
      <c r="B28" s="702"/>
      <c r="C28" s="703"/>
      <c r="D28" s="704"/>
      <c r="E28" s="705"/>
      <c r="F28" s="705"/>
      <c r="G28" s="705"/>
      <c r="H28" s="705"/>
      <c r="I28" s="705"/>
      <c r="J28" s="705"/>
      <c r="K28" s="705"/>
      <c r="L28" s="706"/>
      <c r="M28" s="10"/>
    </row>
    <row r="29" spans="2:16" x14ac:dyDescent="0.3">
      <c r="B29" s="702"/>
      <c r="C29" s="703"/>
      <c r="D29" s="704"/>
      <c r="E29" s="705"/>
      <c r="F29" s="705"/>
      <c r="G29" s="705"/>
      <c r="H29" s="705"/>
      <c r="I29" s="705"/>
      <c r="J29" s="705"/>
      <c r="K29" s="705"/>
      <c r="L29" s="706"/>
      <c r="M29" s="10"/>
      <c r="O29" s="18"/>
    </row>
    <row r="30" spans="2:16" x14ac:dyDescent="0.3">
      <c r="B30" s="702"/>
      <c r="C30" s="703"/>
      <c r="D30" s="704"/>
      <c r="E30" s="705"/>
      <c r="F30" s="705"/>
      <c r="G30" s="705"/>
      <c r="H30" s="705"/>
      <c r="I30" s="705"/>
      <c r="J30" s="705"/>
      <c r="K30" s="705"/>
      <c r="L30" s="706"/>
      <c r="M30" s="10"/>
      <c r="O30" s="18"/>
    </row>
    <row r="31" spans="2:16" x14ac:dyDescent="0.3">
      <c r="B31" s="702"/>
      <c r="C31" s="703"/>
      <c r="D31" s="704"/>
      <c r="E31" s="705"/>
      <c r="F31" s="705"/>
      <c r="G31" s="705"/>
      <c r="H31" s="705"/>
      <c r="I31" s="705"/>
      <c r="J31" s="705"/>
      <c r="K31" s="705"/>
      <c r="L31" s="706"/>
      <c r="M31" s="10"/>
      <c r="O31" s="18"/>
    </row>
    <row r="32" spans="2:16" x14ac:dyDescent="0.3">
      <c r="B32" s="702"/>
      <c r="C32" s="703"/>
      <c r="D32" s="704"/>
      <c r="E32" s="705"/>
      <c r="F32" s="705"/>
      <c r="G32" s="705"/>
      <c r="H32" s="705"/>
      <c r="I32" s="705"/>
      <c r="J32" s="705"/>
      <c r="K32" s="705"/>
      <c r="L32" s="706"/>
      <c r="M32" s="10"/>
      <c r="O32" s="18"/>
    </row>
    <row r="33" spans="2:16" x14ac:dyDescent="0.3">
      <c r="B33" s="702" t="str">
        <f>IF(Intro!$G$20="English",O33,P33)</f>
        <v>Commentaire 3</v>
      </c>
      <c r="C33" s="703"/>
      <c r="D33" s="704"/>
      <c r="E33" s="705"/>
      <c r="F33" s="705"/>
      <c r="G33" s="705"/>
      <c r="H33" s="705"/>
      <c r="I33" s="705"/>
      <c r="J33" s="705"/>
      <c r="K33" s="705"/>
      <c r="L33" s="706"/>
      <c r="M33" s="10"/>
      <c r="O33" s="18" t="s">
        <v>135</v>
      </c>
      <c r="P33" s="10" t="s">
        <v>136</v>
      </c>
    </row>
    <row r="34" spans="2:16" x14ac:dyDescent="0.3">
      <c r="B34" s="702"/>
      <c r="C34" s="703"/>
      <c r="D34" s="704"/>
      <c r="E34" s="705"/>
      <c r="F34" s="705"/>
      <c r="G34" s="705"/>
      <c r="H34" s="705"/>
      <c r="I34" s="705"/>
      <c r="J34" s="705"/>
      <c r="K34" s="705"/>
      <c r="L34" s="706"/>
      <c r="M34" s="10"/>
      <c r="O34" s="18"/>
    </row>
    <row r="35" spans="2:16" x14ac:dyDescent="0.3">
      <c r="B35" s="702"/>
      <c r="C35" s="703"/>
      <c r="D35" s="704"/>
      <c r="E35" s="705"/>
      <c r="F35" s="705"/>
      <c r="G35" s="705"/>
      <c r="H35" s="705"/>
      <c r="I35" s="705"/>
      <c r="J35" s="705"/>
      <c r="K35" s="705"/>
      <c r="L35" s="706"/>
      <c r="M35" s="10"/>
      <c r="O35" s="18"/>
    </row>
    <row r="36" spans="2:16" x14ac:dyDescent="0.3">
      <c r="B36" s="702"/>
      <c r="C36" s="703"/>
      <c r="D36" s="704"/>
      <c r="E36" s="705"/>
      <c r="F36" s="705"/>
      <c r="G36" s="705"/>
      <c r="H36" s="705"/>
      <c r="I36" s="705"/>
      <c r="J36" s="705"/>
      <c r="K36" s="705"/>
      <c r="L36" s="706"/>
      <c r="M36" s="10"/>
      <c r="O36" s="18"/>
    </row>
    <row r="37" spans="2:16" x14ac:dyDescent="0.3">
      <c r="B37" s="702"/>
      <c r="C37" s="703"/>
      <c r="D37" s="704"/>
      <c r="E37" s="705"/>
      <c r="F37" s="705"/>
      <c r="G37" s="705"/>
      <c r="H37" s="705"/>
      <c r="I37" s="705"/>
      <c r="J37" s="705"/>
      <c r="K37" s="705"/>
      <c r="L37" s="706"/>
      <c r="M37" s="10"/>
      <c r="O37" s="18"/>
    </row>
    <row r="38" spans="2:16" x14ac:dyDescent="0.3">
      <c r="B38" s="702"/>
      <c r="C38" s="703"/>
      <c r="D38" s="704"/>
      <c r="E38" s="705"/>
      <c r="F38" s="705"/>
      <c r="G38" s="705"/>
      <c r="H38" s="705"/>
      <c r="I38" s="705"/>
      <c r="J38" s="705"/>
      <c r="K38" s="705"/>
      <c r="L38" s="706"/>
      <c r="M38" s="10"/>
      <c r="O38" s="18"/>
    </row>
    <row r="39" spans="2:16" x14ac:dyDescent="0.3">
      <c r="B39" s="702"/>
      <c r="C39" s="703"/>
      <c r="D39" s="704"/>
      <c r="E39" s="705"/>
      <c r="F39" s="705"/>
      <c r="G39" s="705"/>
      <c r="H39" s="705"/>
      <c r="I39" s="705"/>
      <c r="J39" s="705"/>
      <c r="K39" s="705"/>
      <c r="L39" s="706"/>
      <c r="M39" s="10"/>
      <c r="O39" s="18"/>
    </row>
    <row r="40" spans="2:16" x14ac:dyDescent="0.3">
      <c r="B40" s="702"/>
      <c r="C40" s="703"/>
      <c r="D40" s="704"/>
      <c r="E40" s="705"/>
      <c r="F40" s="705"/>
      <c r="G40" s="705"/>
      <c r="H40" s="705"/>
      <c r="I40" s="705"/>
      <c r="J40" s="705"/>
      <c r="K40" s="705"/>
      <c r="L40" s="706"/>
      <c r="M40" s="10"/>
      <c r="O40" s="18"/>
    </row>
    <row r="41" spans="2:16" x14ac:dyDescent="0.3">
      <c r="B41" s="702"/>
      <c r="C41" s="703"/>
      <c r="D41" s="704"/>
      <c r="E41" s="705"/>
      <c r="F41" s="705"/>
      <c r="G41" s="705"/>
      <c r="H41" s="705"/>
      <c r="I41" s="705"/>
      <c r="J41" s="705"/>
      <c r="K41" s="705"/>
      <c r="L41" s="706"/>
      <c r="M41" s="10"/>
      <c r="O41" s="18"/>
    </row>
    <row r="42" spans="2:16" x14ac:dyDescent="0.3">
      <c r="B42" s="702"/>
      <c r="C42" s="703"/>
      <c r="D42" s="704"/>
      <c r="E42" s="705"/>
      <c r="F42" s="705"/>
      <c r="G42" s="705"/>
      <c r="H42" s="705"/>
      <c r="I42" s="705"/>
      <c r="J42" s="705"/>
      <c r="K42" s="705"/>
      <c r="L42" s="706"/>
      <c r="M42" s="10"/>
      <c r="O42" s="18"/>
    </row>
    <row r="43" spans="2:16" x14ac:dyDescent="0.3">
      <c r="B43" s="702" t="str">
        <f>IF(Intro!$G$20="English",O43,P43)</f>
        <v>Commentaire 4</v>
      </c>
      <c r="C43" s="703"/>
      <c r="D43" s="704"/>
      <c r="E43" s="705"/>
      <c r="F43" s="705"/>
      <c r="G43" s="705"/>
      <c r="H43" s="705"/>
      <c r="I43" s="705"/>
      <c r="J43" s="705"/>
      <c r="K43" s="705"/>
      <c r="L43" s="706"/>
      <c r="M43" s="10"/>
      <c r="O43" s="18" t="s">
        <v>137</v>
      </c>
      <c r="P43" s="10" t="s">
        <v>138</v>
      </c>
    </row>
    <row r="44" spans="2:16" x14ac:dyDescent="0.3">
      <c r="B44" s="702"/>
      <c r="C44" s="703"/>
      <c r="D44" s="704"/>
      <c r="E44" s="705"/>
      <c r="F44" s="705"/>
      <c r="G44" s="705"/>
      <c r="H44" s="705"/>
      <c r="I44" s="705"/>
      <c r="J44" s="705"/>
      <c r="K44" s="705"/>
      <c r="L44" s="706"/>
      <c r="M44" s="10"/>
      <c r="O44" s="18"/>
    </row>
    <row r="45" spans="2:16" x14ac:dyDescent="0.3">
      <c r="B45" s="702"/>
      <c r="C45" s="703"/>
      <c r="D45" s="704"/>
      <c r="E45" s="705"/>
      <c r="F45" s="705"/>
      <c r="G45" s="705"/>
      <c r="H45" s="705"/>
      <c r="I45" s="705"/>
      <c r="J45" s="705"/>
      <c r="K45" s="705"/>
      <c r="L45" s="706"/>
      <c r="M45" s="10"/>
      <c r="O45" s="18"/>
    </row>
    <row r="46" spans="2:16" x14ac:dyDescent="0.3">
      <c r="B46" s="702"/>
      <c r="C46" s="703"/>
      <c r="D46" s="704"/>
      <c r="E46" s="705"/>
      <c r="F46" s="705"/>
      <c r="G46" s="705"/>
      <c r="H46" s="705"/>
      <c r="I46" s="705"/>
      <c r="J46" s="705"/>
      <c r="K46" s="705"/>
      <c r="L46" s="706"/>
      <c r="M46" s="10"/>
      <c r="O46" s="18"/>
    </row>
    <row r="47" spans="2:16" x14ac:dyDescent="0.3">
      <c r="B47" s="702"/>
      <c r="C47" s="703"/>
      <c r="D47" s="704"/>
      <c r="E47" s="705"/>
      <c r="F47" s="705"/>
      <c r="G47" s="705"/>
      <c r="H47" s="705"/>
      <c r="I47" s="705"/>
      <c r="J47" s="705"/>
      <c r="K47" s="705"/>
      <c r="L47" s="706"/>
      <c r="M47" s="10"/>
      <c r="O47" s="18"/>
    </row>
    <row r="48" spans="2:16" x14ac:dyDescent="0.3">
      <c r="B48" s="702"/>
      <c r="C48" s="703"/>
      <c r="D48" s="704"/>
      <c r="E48" s="705"/>
      <c r="F48" s="705"/>
      <c r="G48" s="705"/>
      <c r="H48" s="705"/>
      <c r="I48" s="705"/>
      <c r="J48" s="705"/>
      <c r="K48" s="705"/>
      <c r="L48" s="706"/>
      <c r="M48" s="10"/>
      <c r="O48" s="18"/>
    </row>
    <row r="49" spans="1:16" x14ac:dyDescent="0.3">
      <c r="B49" s="702"/>
      <c r="C49" s="703"/>
      <c r="D49" s="704"/>
      <c r="E49" s="705"/>
      <c r="F49" s="705"/>
      <c r="G49" s="705"/>
      <c r="H49" s="705"/>
      <c r="I49" s="705"/>
      <c r="J49" s="705"/>
      <c r="K49" s="705"/>
      <c r="L49" s="706"/>
      <c r="M49" s="10"/>
      <c r="O49" s="18"/>
    </row>
    <row r="50" spans="1:16" x14ac:dyDescent="0.3">
      <c r="B50" s="702"/>
      <c r="C50" s="703"/>
      <c r="D50" s="704"/>
      <c r="E50" s="705"/>
      <c r="F50" s="705"/>
      <c r="G50" s="705"/>
      <c r="H50" s="705"/>
      <c r="I50" s="705"/>
      <c r="J50" s="705"/>
      <c r="K50" s="705"/>
      <c r="L50" s="706"/>
      <c r="M50" s="10"/>
      <c r="O50" s="18"/>
    </row>
    <row r="51" spans="1:16" x14ac:dyDescent="0.3">
      <c r="B51" s="702"/>
      <c r="C51" s="703"/>
      <c r="D51" s="704"/>
      <c r="E51" s="705"/>
      <c r="F51" s="705"/>
      <c r="G51" s="705"/>
      <c r="H51" s="705"/>
      <c r="I51" s="705"/>
      <c r="J51" s="705"/>
      <c r="K51" s="705"/>
      <c r="L51" s="706"/>
      <c r="M51" s="10"/>
      <c r="O51" s="18"/>
    </row>
    <row r="52" spans="1:16" x14ac:dyDescent="0.3">
      <c r="B52" s="702"/>
      <c r="C52" s="703"/>
      <c r="D52" s="704"/>
      <c r="E52" s="705"/>
      <c r="F52" s="705"/>
      <c r="G52" s="705"/>
      <c r="H52" s="705"/>
      <c r="I52" s="705"/>
      <c r="J52" s="705"/>
      <c r="K52" s="705"/>
      <c r="L52" s="706"/>
      <c r="M52" s="10"/>
      <c r="O52" s="18"/>
    </row>
    <row r="53" spans="1:16" x14ac:dyDescent="0.3">
      <c r="B53" s="702" t="str">
        <f>IF(Intro!$G$20="English",O53,P53)</f>
        <v>Commentaire 5</v>
      </c>
      <c r="C53" s="703"/>
      <c r="D53" s="704"/>
      <c r="E53" s="705"/>
      <c r="F53" s="705"/>
      <c r="G53" s="705"/>
      <c r="H53" s="705"/>
      <c r="I53" s="705"/>
      <c r="J53" s="705"/>
      <c r="K53" s="705"/>
      <c r="L53" s="706"/>
      <c r="M53" s="10"/>
      <c r="O53" s="18" t="s">
        <v>139</v>
      </c>
      <c r="P53" s="10" t="s">
        <v>140</v>
      </c>
    </row>
    <row r="54" spans="1:16" x14ac:dyDescent="0.3">
      <c r="B54" s="702"/>
      <c r="C54" s="703"/>
      <c r="D54" s="704"/>
      <c r="E54" s="705"/>
      <c r="F54" s="705"/>
      <c r="G54" s="705"/>
      <c r="H54" s="705"/>
      <c r="I54" s="705"/>
      <c r="J54" s="705"/>
      <c r="K54" s="705"/>
      <c r="L54" s="706"/>
      <c r="M54" s="10"/>
      <c r="O54" s="18"/>
    </row>
    <row r="55" spans="1:16" x14ac:dyDescent="0.3">
      <c r="B55" s="702"/>
      <c r="C55" s="703"/>
      <c r="D55" s="704"/>
      <c r="E55" s="705"/>
      <c r="F55" s="705"/>
      <c r="G55" s="705"/>
      <c r="H55" s="705"/>
      <c r="I55" s="705"/>
      <c r="J55" s="705"/>
      <c r="K55" s="705"/>
      <c r="L55" s="706"/>
      <c r="M55" s="10"/>
      <c r="O55" s="18"/>
    </row>
    <row r="56" spans="1:16" x14ac:dyDescent="0.3">
      <c r="B56" s="702"/>
      <c r="C56" s="703"/>
      <c r="D56" s="704"/>
      <c r="E56" s="705"/>
      <c r="F56" s="705"/>
      <c r="G56" s="705"/>
      <c r="H56" s="705"/>
      <c r="I56" s="705"/>
      <c r="J56" s="705"/>
      <c r="K56" s="705"/>
      <c r="L56" s="706"/>
      <c r="M56" s="10"/>
      <c r="O56" s="18"/>
    </row>
    <row r="57" spans="1:16" x14ac:dyDescent="0.3">
      <c r="B57" s="702"/>
      <c r="C57" s="703"/>
      <c r="D57" s="704"/>
      <c r="E57" s="705"/>
      <c r="F57" s="705"/>
      <c r="G57" s="705"/>
      <c r="H57" s="705"/>
      <c r="I57" s="705"/>
      <c r="J57" s="705"/>
      <c r="K57" s="705"/>
      <c r="L57" s="706"/>
      <c r="M57" s="10"/>
      <c r="O57" s="18"/>
    </row>
    <row r="58" spans="1:16" x14ac:dyDescent="0.3">
      <c r="B58" s="702"/>
      <c r="C58" s="703"/>
      <c r="D58" s="704"/>
      <c r="E58" s="705"/>
      <c r="F58" s="705"/>
      <c r="G58" s="705"/>
      <c r="H58" s="705"/>
      <c r="I58" s="705"/>
      <c r="J58" s="705"/>
      <c r="K58" s="705"/>
      <c r="L58" s="706"/>
      <c r="M58" s="10"/>
      <c r="O58" s="18"/>
    </row>
    <row r="59" spans="1:16" x14ac:dyDescent="0.3">
      <c r="B59" s="702"/>
      <c r="C59" s="703"/>
      <c r="D59" s="704"/>
      <c r="E59" s="705"/>
      <c r="F59" s="705"/>
      <c r="G59" s="705"/>
      <c r="H59" s="705"/>
      <c r="I59" s="705"/>
      <c r="J59" s="705"/>
      <c r="K59" s="705"/>
      <c r="L59" s="706"/>
      <c r="M59" s="10"/>
      <c r="O59" s="18"/>
    </row>
    <row r="60" spans="1:16" x14ac:dyDescent="0.3">
      <c r="B60" s="702"/>
      <c r="C60" s="703"/>
      <c r="D60" s="704"/>
      <c r="E60" s="705"/>
      <c r="F60" s="705"/>
      <c r="G60" s="705"/>
      <c r="H60" s="705"/>
      <c r="I60" s="705"/>
      <c r="J60" s="705"/>
      <c r="K60" s="705"/>
      <c r="L60" s="706"/>
      <c r="M60" s="10"/>
      <c r="O60" s="18"/>
    </row>
    <row r="61" spans="1:16" x14ac:dyDescent="0.3">
      <c r="B61" s="702"/>
      <c r="C61" s="703"/>
      <c r="D61" s="704"/>
      <c r="E61" s="705"/>
      <c r="F61" s="705"/>
      <c r="G61" s="705"/>
      <c r="H61" s="705"/>
      <c r="I61" s="705"/>
      <c r="J61" s="705"/>
      <c r="K61" s="705"/>
      <c r="L61" s="706"/>
      <c r="M61" s="10"/>
      <c r="O61" s="18"/>
    </row>
    <row r="62" spans="1:16" x14ac:dyDescent="0.3">
      <c r="B62" s="712"/>
      <c r="C62" s="713"/>
      <c r="D62" s="714"/>
      <c r="E62" s="715"/>
      <c r="F62" s="715"/>
      <c r="G62" s="715"/>
      <c r="H62" s="715"/>
      <c r="I62" s="715"/>
      <c r="J62" s="715"/>
      <c r="K62" s="715"/>
      <c r="L62" s="716"/>
      <c r="M62" s="10"/>
      <c r="O62" s="18"/>
    </row>
    <row r="63" spans="1:16" s="44" customFormat="1" x14ac:dyDescent="0.3">
      <c r="A63" s="76"/>
      <c r="B63" s="4"/>
      <c r="C63" s="77"/>
      <c r="D63" s="77"/>
      <c r="E63" s="77"/>
      <c r="F63" s="77"/>
      <c r="G63" s="77"/>
      <c r="H63" s="77"/>
      <c r="I63" s="77"/>
      <c r="J63" s="77"/>
      <c r="K63" s="77"/>
      <c r="L63" s="77"/>
      <c r="N63" s="78"/>
    </row>
  </sheetData>
  <sheetProtection algorithmName="SHA-512" hashValue="E8P7YmgY01ZLMXDns+vvxwwTh9jEmYfW8wPTwxIGDQmC8y9JvjvYhem4doXrHt+lLTenwUoYFMC0FAfISZ2Zdw==" saltValue="DwN4UHNRfWX0DpwKF5xeoQ==" spinCount="100000" sheet="1" objects="1" scenarios="1" selectLockedCells="1"/>
  <mergeCells count="21">
    <mergeCell ref="B53:C62"/>
    <mergeCell ref="D53:D62"/>
    <mergeCell ref="E53:L62"/>
    <mergeCell ref="D33:D42"/>
    <mergeCell ref="E33:L42"/>
    <mergeCell ref="B43:C52"/>
    <mergeCell ref="D43:D52"/>
    <mergeCell ref="E43:L52"/>
    <mergeCell ref="B33:C42"/>
    <mergeCell ref="B4:L4"/>
    <mergeCell ref="B5:L5"/>
    <mergeCell ref="B6:L6"/>
    <mergeCell ref="B10:L10"/>
    <mergeCell ref="E12:L12"/>
    <mergeCell ref="B8:L8"/>
    <mergeCell ref="B13:C22"/>
    <mergeCell ref="D13:D22"/>
    <mergeCell ref="E13:L22"/>
    <mergeCell ref="B23:C32"/>
    <mergeCell ref="D23:D32"/>
    <mergeCell ref="E23:L32"/>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E23 E33 E43 E53 E13" xr:uid="{4F101CEA-EF13-4032-BE75-F0DF0E44776D}">
      <formula1>1000</formula1>
    </dataValidation>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95D2E-E347-4DA2-9673-F0902712631F}">
  <sheetPr codeName="Sheet6">
    <tabColor rgb="FF92D050"/>
    <pageSetUpPr fitToPage="1"/>
  </sheetPr>
  <dimension ref="A1:S176"/>
  <sheetViews>
    <sheetView showGridLines="0" zoomScaleNormal="100" workbookViewId="0">
      <selection activeCell="G20" sqref="G20:G21"/>
    </sheetView>
  </sheetViews>
  <sheetFormatPr defaultColWidth="9.44140625" defaultRowHeight="14.4" x14ac:dyDescent="0.3"/>
  <cols>
    <col min="1" max="1" width="1.5546875" style="8" customWidth="1"/>
    <col min="2" max="12" width="14.5546875" style="1" customWidth="1"/>
    <col min="13" max="13" width="6.44140625" style="9" customWidth="1"/>
    <col min="14" max="14" width="9.44140625" style="10" customWidth="1"/>
    <col min="15" max="15" width="12.5546875" style="10" hidden="1" customWidth="1"/>
    <col min="16" max="16" width="8.5546875" style="10" hidden="1" customWidth="1"/>
    <col min="17" max="17" width="9.44140625" style="10" customWidth="1"/>
    <col min="18" max="16384" width="9.44140625" style="10"/>
  </cols>
  <sheetData>
    <row r="1" spans="1:16" x14ac:dyDescent="0.3">
      <c r="O1" s="10" t="s">
        <v>481</v>
      </c>
      <c r="P1" s="10" t="s">
        <v>481</v>
      </c>
    </row>
    <row r="2" spans="1:16" x14ac:dyDescent="0.3">
      <c r="B2" s="12" t="str">
        <f>IF(Intro!$G$20="English",O3,P3)</f>
        <v>PROTÉGÉ</v>
      </c>
      <c r="C2" s="12"/>
      <c r="D2" s="12"/>
      <c r="O2" s="197" t="s">
        <v>93</v>
      </c>
      <c r="P2" s="197" t="s">
        <v>109</v>
      </c>
    </row>
    <row r="3" spans="1:16" x14ac:dyDescent="0.3">
      <c r="B3" s="13"/>
      <c r="C3" s="13"/>
      <c r="D3" s="13"/>
      <c r="O3" s="107" t="s">
        <v>329</v>
      </c>
      <c r="P3" s="107" t="s">
        <v>330</v>
      </c>
    </row>
    <row r="4" spans="1:16" s="2" customFormat="1" x14ac:dyDescent="0.3">
      <c r="A4" s="4"/>
      <c r="B4" s="588" t="str">
        <f>Info!B4</f>
        <v>QUESTIONNAIRE À L'INTENTION DES IMPORTATEURS</v>
      </c>
      <c r="C4" s="589"/>
      <c r="D4" s="589"/>
      <c r="E4" s="589"/>
      <c r="F4" s="589"/>
      <c r="G4" s="589"/>
      <c r="H4" s="589"/>
      <c r="I4" s="589"/>
      <c r="J4" s="589"/>
      <c r="K4" s="589"/>
      <c r="L4" s="590"/>
      <c r="M4" s="25"/>
      <c r="N4" s="25"/>
      <c r="O4" s="19"/>
      <c r="P4" s="19"/>
    </row>
    <row r="5" spans="1:16" s="2" customFormat="1" x14ac:dyDescent="0.3">
      <c r="A5" s="4"/>
      <c r="B5" s="630" t="str">
        <f>Info!B5</f>
        <v>NQ-2026-002</v>
      </c>
      <c r="C5" s="631"/>
      <c r="D5" s="631"/>
      <c r="E5" s="631"/>
      <c r="F5" s="631"/>
      <c r="G5" s="631"/>
      <c r="H5" s="631"/>
      <c r="I5" s="631"/>
      <c r="J5" s="631"/>
      <c r="K5" s="631"/>
      <c r="L5" s="632"/>
      <c r="M5" s="25"/>
      <c r="N5" s="25"/>
      <c r="O5" s="19"/>
      <c r="P5" s="19"/>
    </row>
    <row r="6" spans="1:16" s="6" customFormat="1" x14ac:dyDescent="0.3">
      <c r="A6" s="4"/>
      <c r="B6" s="630" t="str">
        <f>Info!B6</f>
        <v>CORPS DE BROYAGE FORGÉS</v>
      </c>
      <c r="C6" s="631"/>
      <c r="D6" s="631"/>
      <c r="E6" s="631"/>
      <c r="F6" s="631"/>
      <c r="G6" s="631"/>
      <c r="H6" s="631"/>
      <c r="I6" s="631"/>
      <c r="J6" s="631"/>
      <c r="K6" s="631"/>
      <c r="L6" s="632"/>
      <c r="M6" s="19"/>
      <c r="N6" s="19"/>
      <c r="O6" s="15"/>
      <c r="P6" s="15"/>
    </row>
    <row r="7" spans="1:16" s="6" customFormat="1" x14ac:dyDescent="0.3">
      <c r="A7" s="4"/>
      <c r="B7" s="161"/>
      <c r="C7" s="162"/>
      <c r="D7" s="162"/>
      <c r="E7" s="162"/>
      <c r="F7" s="162"/>
      <c r="G7" s="162"/>
      <c r="H7" s="162"/>
      <c r="I7" s="162"/>
      <c r="J7" s="162"/>
      <c r="K7" s="162"/>
      <c r="L7" s="163"/>
      <c r="M7" s="19"/>
      <c r="N7" s="19"/>
      <c r="O7" s="20"/>
    </row>
    <row r="8" spans="1:16" s="6" customFormat="1" x14ac:dyDescent="0.3">
      <c r="A8" s="4"/>
      <c r="B8" s="633" t="str">
        <f>Public!B8</f>
        <v>Les marchandises dans les questions suivantes font référence aux marchandises comme définies dans la description du produit de l'onglet Intro.</v>
      </c>
      <c r="C8" s="634"/>
      <c r="D8" s="634"/>
      <c r="E8" s="634"/>
      <c r="F8" s="634"/>
      <c r="G8" s="634"/>
      <c r="H8" s="634"/>
      <c r="I8" s="634"/>
      <c r="J8" s="634"/>
      <c r="K8" s="634"/>
      <c r="L8" s="635"/>
      <c r="M8" s="19"/>
      <c r="N8" s="19"/>
      <c r="O8" s="15"/>
      <c r="P8" s="15"/>
    </row>
    <row r="9" spans="1:16" s="6" customFormat="1" ht="14.1" customHeight="1" x14ac:dyDescent="0.3">
      <c r="A9" s="4"/>
      <c r="B9" s="633" t="str">
        <f>Public!B9</f>
        <v>Des informations sur le produit et un glossaire de termes sont disponibles dans l'onglet Info.</v>
      </c>
      <c r="C9" s="634"/>
      <c r="D9" s="634"/>
      <c r="E9" s="634"/>
      <c r="F9" s="634"/>
      <c r="G9" s="634"/>
      <c r="H9" s="634"/>
      <c r="I9" s="634"/>
      <c r="J9" s="634"/>
      <c r="K9" s="634"/>
      <c r="L9" s="635"/>
      <c r="M9" s="19"/>
      <c r="N9" s="19"/>
      <c r="O9" s="15"/>
    </row>
    <row r="10" spans="1:16" s="6" customFormat="1" ht="14.1" customHeight="1" x14ac:dyDescent="0.3">
      <c r="A10" s="4"/>
      <c r="B10" s="633" t="str">
        <f>IF(Intro!$G$20="English",O10,P10)</f>
        <v xml:space="preserve">Utilisez l'onglet AddPro si vous avez besoin de plus d'espace.
</v>
      </c>
      <c r="C10" s="634"/>
      <c r="D10" s="634"/>
      <c r="E10" s="634"/>
      <c r="F10" s="634"/>
      <c r="G10" s="634"/>
      <c r="H10" s="634"/>
      <c r="I10" s="634"/>
      <c r="J10" s="634"/>
      <c r="K10" s="634"/>
      <c r="L10" s="635"/>
      <c r="M10" s="19"/>
      <c r="N10" s="19"/>
      <c r="O10" s="15" t="s">
        <v>141</v>
      </c>
      <c r="P10" s="15" t="str">
        <f>"Utilisez l'onglet AddPro si vous avez besoin de plus d'espace."&amp;CHAR(10)</f>
        <v xml:space="preserve">Utilisez l'onglet AddPro si vous avez besoin de plus d'espace.
</v>
      </c>
    </row>
    <row r="11" spans="1:16" s="6" customFormat="1" x14ac:dyDescent="0.3">
      <c r="A11" s="4"/>
      <c r="B11" s="633"/>
      <c r="C11" s="634"/>
      <c r="D11" s="634"/>
      <c r="E11" s="634"/>
      <c r="F11" s="634"/>
      <c r="G11" s="634"/>
      <c r="H11" s="634"/>
      <c r="I11" s="634"/>
      <c r="J11" s="634"/>
      <c r="K11" s="634"/>
      <c r="L11" s="635"/>
      <c r="M11" s="19"/>
      <c r="N11" s="19"/>
      <c r="O11" s="15"/>
      <c r="P11" s="15"/>
    </row>
    <row r="12" spans="1:16" s="6" customFormat="1" x14ac:dyDescent="0.3">
      <c r="A12" s="4"/>
      <c r="B12" s="633" t="str">
        <f>IF(Intro!$G$20="English",O12,P12)</f>
        <v>Pour les questions de cet onglet, notez ce qui suit :</v>
      </c>
      <c r="C12" s="634"/>
      <c r="D12" s="634"/>
      <c r="E12" s="634"/>
      <c r="F12" s="634"/>
      <c r="G12" s="634"/>
      <c r="H12" s="634"/>
      <c r="I12" s="634"/>
      <c r="J12" s="634"/>
      <c r="K12" s="634"/>
      <c r="L12" s="635"/>
      <c r="M12" s="19"/>
      <c r="N12" s="19"/>
      <c r="O12" s="15" t="s">
        <v>142</v>
      </c>
      <c r="P12" s="15" t="s">
        <v>143</v>
      </c>
    </row>
    <row r="13" spans="1:16" s="6" customFormat="1" ht="14.1" customHeight="1" x14ac:dyDescent="0.3">
      <c r="A13" s="4"/>
      <c r="B13" s="725" t="str">
        <f>IF(Intro!$G$20="English",O13,P13)</f>
        <v xml:space="preserve">• Veuillez indiquer seulement les ventes effectuées à partir des importations de votre entreprise. Les ventes de marchandises achetées auprès de producteurs canadiens doivent être exclues. </v>
      </c>
      <c r="C13" s="726"/>
      <c r="D13" s="726"/>
      <c r="E13" s="726"/>
      <c r="F13" s="726"/>
      <c r="G13" s="726"/>
      <c r="H13" s="726"/>
      <c r="I13" s="726"/>
      <c r="J13" s="726"/>
      <c r="K13" s="726"/>
      <c r="L13" s="727"/>
      <c r="M13" s="19"/>
      <c r="N13" s="19"/>
      <c r="O13" s="15" t="s">
        <v>361</v>
      </c>
      <c r="P13" s="15" t="s">
        <v>260</v>
      </c>
    </row>
    <row r="14" spans="1:16" s="6" customFormat="1" x14ac:dyDescent="0.3">
      <c r="A14" s="4"/>
      <c r="B14" s="633" t="str">
        <f>IF(Intro!$G$20="English",O14,P14)</f>
        <v>• Déclarez toutes les ventes aux entreprises associées canadiennes et étrangères.</v>
      </c>
      <c r="C14" s="634"/>
      <c r="D14" s="634"/>
      <c r="E14" s="634"/>
      <c r="F14" s="634"/>
      <c r="G14" s="634"/>
      <c r="H14" s="634"/>
      <c r="I14" s="634"/>
      <c r="J14" s="634"/>
      <c r="K14" s="634"/>
      <c r="L14" s="635"/>
      <c r="M14" s="19"/>
      <c r="N14" s="19"/>
      <c r="O14" s="15" t="s">
        <v>257</v>
      </c>
      <c r="P14" s="15" t="s">
        <v>261</v>
      </c>
    </row>
    <row r="15" spans="1:16" s="6" customFormat="1" x14ac:dyDescent="0.3">
      <c r="A15" s="4"/>
      <c r="B15" s="633" t="str">
        <f>IF(Intro!$G$20="English",O15,P15)</f>
        <v>• Déclarez toutes les ventes à compter de la date de l’expédition au client ou à son entrepôt.</v>
      </c>
      <c r="C15" s="634"/>
      <c r="D15" s="634"/>
      <c r="E15" s="634"/>
      <c r="F15" s="634"/>
      <c r="G15" s="634"/>
      <c r="H15" s="634"/>
      <c r="I15" s="634"/>
      <c r="J15" s="634"/>
      <c r="K15" s="634"/>
      <c r="L15" s="635"/>
      <c r="M15" s="19"/>
      <c r="N15" s="19"/>
      <c r="O15" s="15" t="s">
        <v>258</v>
      </c>
      <c r="P15" s="15" t="s">
        <v>262</v>
      </c>
    </row>
    <row r="16" spans="1:16" s="6" customFormat="1" x14ac:dyDescent="0.3">
      <c r="A16" s="4"/>
      <c r="B16" s="636" t="str">
        <f>IF(Intro!$G$20="English",O16,P16)</f>
        <v>• Déclarez toutes les valeurs en dollars canadiens.</v>
      </c>
      <c r="C16" s="637"/>
      <c r="D16" s="637"/>
      <c r="E16" s="637"/>
      <c r="F16" s="637"/>
      <c r="G16" s="637"/>
      <c r="H16" s="637"/>
      <c r="I16" s="637"/>
      <c r="J16" s="637"/>
      <c r="K16" s="637"/>
      <c r="L16" s="638"/>
      <c r="M16" s="19"/>
      <c r="N16" s="19"/>
      <c r="O16" s="15" t="s">
        <v>259</v>
      </c>
      <c r="P16" s="15" t="s">
        <v>263</v>
      </c>
    </row>
    <row r="17" spans="1:17" s="6" customFormat="1" x14ac:dyDescent="0.3">
      <c r="A17" s="4"/>
      <c r="B17" s="14"/>
      <c r="C17" s="14"/>
      <c r="D17" s="14"/>
      <c r="E17" s="3"/>
      <c r="F17" s="3"/>
      <c r="G17" s="3"/>
      <c r="H17" s="3"/>
      <c r="I17" s="3"/>
      <c r="J17" s="3"/>
      <c r="K17" s="3"/>
      <c r="L17" s="3"/>
      <c r="O17" s="15"/>
      <c r="P17" s="15"/>
    </row>
    <row r="18" spans="1:17" x14ac:dyDescent="0.3">
      <c r="A18" s="7"/>
      <c r="B18" s="506" t="str">
        <f>UPPER(IF(Intro!$G$20="English",O18,P18))</f>
        <v>VENTES</v>
      </c>
      <c r="C18" s="507"/>
      <c r="D18" s="507"/>
      <c r="E18" s="507"/>
      <c r="F18" s="507"/>
      <c r="G18" s="507"/>
      <c r="H18" s="507"/>
      <c r="I18" s="507"/>
      <c r="J18" s="507"/>
      <c r="K18" s="507"/>
      <c r="L18" s="508"/>
      <c r="M18" s="10"/>
      <c r="O18" s="10" t="s">
        <v>126</v>
      </c>
      <c r="P18" s="10" t="s">
        <v>127</v>
      </c>
    </row>
    <row r="19" spans="1:17" x14ac:dyDescent="0.3">
      <c r="A19" s="7"/>
      <c r="B19" s="647" t="s">
        <v>12</v>
      </c>
      <c r="C19" s="648"/>
      <c r="D19" s="648"/>
      <c r="E19" s="648"/>
      <c r="F19" s="648"/>
      <c r="G19" s="648"/>
      <c r="H19" s="648"/>
      <c r="I19" s="648"/>
      <c r="J19" s="648"/>
      <c r="K19" s="648"/>
      <c r="L19" s="649"/>
      <c r="M19" s="10"/>
    </row>
    <row r="20" spans="1:17" x14ac:dyDescent="0.3">
      <c r="A20" s="7"/>
      <c r="B20" s="74"/>
      <c r="C20" s="75"/>
      <c r="D20" s="75"/>
      <c r="E20" s="75"/>
      <c r="F20" s="75"/>
      <c r="G20" s="75"/>
      <c r="H20" s="75"/>
      <c r="I20" s="75"/>
      <c r="J20" s="75"/>
      <c r="K20" s="75"/>
      <c r="L20" s="58"/>
      <c r="M20" s="10"/>
    </row>
    <row r="21" spans="1:17" x14ac:dyDescent="0.3">
      <c r="A21" s="7"/>
      <c r="B21" s="503" t="str">
        <f>IF(Intro!$G$20="English",O21,P21)</f>
        <v>Décrivez la méthode utilisée pour déterminer la valeur des ventes de votre entreprise à ses entreprises associées au Canada et/ou à l’étranger.</v>
      </c>
      <c r="C21" s="504"/>
      <c r="D21" s="504"/>
      <c r="E21" s="504"/>
      <c r="F21" s="504"/>
      <c r="G21" s="504"/>
      <c r="H21" s="504"/>
      <c r="I21" s="504"/>
      <c r="J21" s="504"/>
      <c r="K21" s="504"/>
      <c r="L21" s="505"/>
      <c r="M21" s="10"/>
      <c r="O21" s="10" t="s">
        <v>86</v>
      </c>
      <c r="P21" s="28" t="s">
        <v>87</v>
      </c>
    </row>
    <row r="22" spans="1:17" x14ac:dyDescent="0.3">
      <c r="A22" s="7"/>
      <c r="B22" s="503" t="str">
        <f>IF(Intro!$G$20="English",O22,P22)</f>
        <v>Note - Ne répondez à cette question que si votre entreprise a vendu les marchandises du 1er janvier 2023 au 31 mars 2026.</v>
      </c>
      <c r="C22" s="504"/>
      <c r="D22" s="504"/>
      <c r="E22" s="504"/>
      <c r="F22" s="504"/>
      <c r="G22" s="504"/>
      <c r="H22" s="504"/>
      <c r="I22" s="504"/>
      <c r="J22" s="504"/>
      <c r="K22" s="504"/>
      <c r="L22" s="505"/>
      <c r="M22" s="10"/>
      <c r="O22" s="18" t="str">
        <f>"Note - Only complete this question if your firm sold the goods between January 1, "&amp;Variables!B6&amp;", and "&amp;Variables!B7&amp;", "&amp;Variables!B8&amp;"."</f>
        <v>Note - Only complete this question if your firm sold the goods between January 1, 2023, and March 31, 2026.</v>
      </c>
      <c r="P22" s="10" t="str">
        <f>"Note - Ne répondez à cette question que si votre entreprise a vendu les marchandises du 1er janvier "&amp;Variables!C6&amp;" au "&amp;Variables!C7&amp;" "&amp;Variables!C8&amp;"."</f>
        <v>Note - Ne répondez à cette question que si votre entreprise a vendu les marchandises du 1er janvier 2023 au 31 mars 2026.</v>
      </c>
    </row>
    <row r="23" spans="1:17" x14ac:dyDescent="0.3">
      <c r="A23" s="7"/>
      <c r="B23" s="74"/>
      <c r="C23" s="75"/>
      <c r="D23" s="75"/>
      <c r="E23" s="75"/>
      <c r="F23" s="75"/>
      <c r="G23" s="75"/>
      <c r="H23" s="75"/>
      <c r="I23" s="75"/>
      <c r="J23" s="75"/>
      <c r="K23" s="75"/>
      <c r="L23" s="58"/>
      <c r="M23" s="10"/>
    </row>
    <row r="24" spans="1:17" s="11" customFormat="1" x14ac:dyDescent="0.3">
      <c r="A24" s="8"/>
      <c r="B24" s="639"/>
      <c r="C24" s="640"/>
      <c r="D24" s="640"/>
      <c r="E24" s="640"/>
      <c r="F24" s="640"/>
      <c r="G24" s="640"/>
      <c r="H24" s="640"/>
      <c r="I24" s="640"/>
      <c r="J24" s="640"/>
      <c r="K24" s="640"/>
      <c r="L24" s="641"/>
      <c r="M24" s="38"/>
      <c r="Q24" s="10"/>
    </row>
    <row r="25" spans="1:17" s="11" customFormat="1" x14ac:dyDescent="0.3">
      <c r="A25" s="8"/>
      <c r="B25" s="639"/>
      <c r="C25" s="640"/>
      <c r="D25" s="640"/>
      <c r="E25" s="640"/>
      <c r="F25" s="640"/>
      <c r="G25" s="640"/>
      <c r="H25" s="640"/>
      <c r="I25" s="640"/>
      <c r="J25" s="640"/>
      <c r="K25" s="640"/>
      <c r="L25" s="641"/>
      <c r="M25" s="38"/>
      <c r="Q25" s="10"/>
    </row>
    <row r="26" spans="1:17" s="11" customFormat="1" x14ac:dyDescent="0.3">
      <c r="A26" s="8"/>
      <c r="B26" s="639"/>
      <c r="C26" s="640"/>
      <c r="D26" s="640"/>
      <c r="E26" s="640"/>
      <c r="F26" s="640"/>
      <c r="G26" s="640"/>
      <c r="H26" s="640"/>
      <c r="I26" s="640"/>
      <c r="J26" s="640"/>
      <c r="K26" s="640"/>
      <c r="L26" s="641"/>
      <c r="M26" s="38"/>
      <c r="Q26" s="10"/>
    </row>
    <row r="27" spans="1:17" s="11" customFormat="1" x14ac:dyDescent="0.3">
      <c r="A27" s="8"/>
      <c r="B27" s="639"/>
      <c r="C27" s="640"/>
      <c r="D27" s="640"/>
      <c r="E27" s="640"/>
      <c r="F27" s="640"/>
      <c r="G27" s="640"/>
      <c r="H27" s="640"/>
      <c r="I27" s="640"/>
      <c r="J27" s="640"/>
      <c r="K27" s="640"/>
      <c r="L27" s="641"/>
      <c r="M27" s="38"/>
      <c r="Q27" s="10"/>
    </row>
    <row r="28" spans="1:17" s="11" customFormat="1" x14ac:dyDescent="0.3">
      <c r="A28" s="8"/>
      <c r="B28" s="639"/>
      <c r="C28" s="640"/>
      <c r="D28" s="640"/>
      <c r="E28" s="640"/>
      <c r="F28" s="640"/>
      <c r="G28" s="640"/>
      <c r="H28" s="640"/>
      <c r="I28" s="640"/>
      <c r="J28" s="640"/>
      <c r="K28" s="640"/>
      <c r="L28" s="641"/>
      <c r="M28" s="38"/>
      <c r="Q28" s="10"/>
    </row>
    <row r="29" spans="1:17" s="11" customFormat="1" x14ac:dyDescent="0.3">
      <c r="A29" s="8"/>
      <c r="B29" s="639"/>
      <c r="C29" s="640"/>
      <c r="D29" s="640"/>
      <c r="E29" s="640"/>
      <c r="F29" s="640"/>
      <c r="G29" s="640"/>
      <c r="H29" s="640"/>
      <c r="I29" s="640"/>
      <c r="J29" s="640"/>
      <c r="K29" s="640"/>
      <c r="L29" s="641"/>
      <c r="M29" s="38"/>
      <c r="Q29" s="10"/>
    </row>
    <row r="30" spans="1:17" s="11" customFormat="1" x14ac:dyDescent="0.3">
      <c r="A30" s="8"/>
      <c r="B30" s="639"/>
      <c r="C30" s="640"/>
      <c r="D30" s="640"/>
      <c r="E30" s="640"/>
      <c r="F30" s="640"/>
      <c r="G30" s="640"/>
      <c r="H30" s="640"/>
      <c r="I30" s="640"/>
      <c r="J30" s="640"/>
      <c r="K30" s="640"/>
      <c r="L30" s="641"/>
      <c r="M30" s="38"/>
      <c r="Q30" s="10"/>
    </row>
    <row r="31" spans="1:17" s="11" customFormat="1" x14ac:dyDescent="0.3">
      <c r="A31" s="8"/>
      <c r="B31" s="639"/>
      <c r="C31" s="640"/>
      <c r="D31" s="640"/>
      <c r="E31" s="640"/>
      <c r="F31" s="640"/>
      <c r="G31" s="640"/>
      <c r="H31" s="640"/>
      <c r="I31" s="640"/>
      <c r="J31" s="640"/>
      <c r="K31" s="640"/>
      <c r="L31" s="641"/>
      <c r="M31" s="38"/>
      <c r="Q31" s="10"/>
    </row>
    <row r="32" spans="1:17" x14ac:dyDescent="0.3">
      <c r="A32" s="7"/>
      <c r="B32" s="72"/>
      <c r="C32" s="69"/>
      <c r="D32" s="69"/>
      <c r="E32" s="69"/>
      <c r="F32" s="69"/>
      <c r="G32" s="69"/>
      <c r="H32" s="69"/>
      <c r="I32" s="69"/>
      <c r="J32" s="69"/>
      <c r="K32" s="69"/>
      <c r="L32" s="70"/>
      <c r="M32" s="10"/>
    </row>
    <row r="33" spans="1:19" s="11" customFormat="1" x14ac:dyDescent="0.3">
      <c r="A33" s="7"/>
      <c r="B33" s="650" t="s">
        <v>15</v>
      </c>
      <c r="C33" s="651"/>
      <c r="D33" s="651"/>
      <c r="E33" s="651"/>
      <c r="F33" s="651"/>
      <c r="G33" s="651"/>
      <c r="H33" s="651"/>
      <c r="I33" s="651"/>
      <c r="J33" s="651"/>
      <c r="K33" s="651"/>
      <c r="L33" s="652"/>
      <c r="M33" s="73"/>
    </row>
    <row r="34" spans="1:19" x14ac:dyDescent="0.3">
      <c r="A34" s="7"/>
      <c r="B34" s="74"/>
      <c r="C34" s="75"/>
      <c r="D34" s="75"/>
      <c r="E34" s="75"/>
      <c r="F34" s="75"/>
      <c r="G34" s="75"/>
      <c r="H34" s="75"/>
      <c r="I34" s="75"/>
      <c r="J34" s="75"/>
      <c r="K34" s="75"/>
      <c r="L34" s="58"/>
      <c r="M34" s="10"/>
    </row>
    <row r="35" spans="1:19" ht="14.1" customHeight="1" x14ac:dyDescent="0.3">
      <c r="A35" s="7"/>
      <c r="B35" s="503" t="str">
        <f>IF(Intro!$G$20="English",O35,P35)</f>
        <v>Expliquez la façon dont votre entreprise calcule les prix des marchandises pour ses clients. Donnez les détails au sujet des modalités, rabais, réductions, remises, primes, ajustements de prix et autres mesures offertes aux acheteurs depuis le 1er janvier 2023. Si votre entreprise utilise des listes de prix ou de remises, fournissez-en des copies. Expliquez comment ces pratiques de fixation des prix ont changé depuis le 1er janvier 2023.</v>
      </c>
      <c r="C35" s="504"/>
      <c r="D35" s="504"/>
      <c r="E35" s="504"/>
      <c r="F35" s="504"/>
      <c r="G35" s="504"/>
      <c r="H35" s="504"/>
      <c r="I35" s="504"/>
      <c r="J35" s="504"/>
      <c r="K35" s="504"/>
      <c r="L35" s="505"/>
      <c r="M35" s="10"/>
      <c r="O35" s="10"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have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P35" s="10" t="str">
        <f>"Expliquez la façon dont votre entreprise calcule les prix des marchandises pour ses clients."&amp;" Donnez les détails au sujet des modalités, rabais, réductions, remises, primes, ajustements de prix et autres mesures offertes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offertes aux acheteurs depuis le 1er janvier 2023. Si votre entreprise utilise des listes de prix ou de remises, fournissez-en des copies. Expliquez comment ces pratiques de fixation des prix ont changé depuis le 1er janvier 2023.</v>
      </c>
      <c r="Q35" s="38"/>
      <c r="R35" s="38"/>
      <c r="S35" s="38"/>
    </row>
    <row r="36" spans="1:19" x14ac:dyDescent="0.3">
      <c r="A36" s="7"/>
      <c r="B36" s="503"/>
      <c r="C36" s="504"/>
      <c r="D36" s="504"/>
      <c r="E36" s="504"/>
      <c r="F36" s="504"/>
      <c r="G36" s="504"/>
      <c r="H36" s="504"/>
      <c r="I36" s="504"/>
      <c r="J36" s="504"/>
      <c r="K36" s="504"/>
      <c r="L36" s="505"/>
      <c r="M36" s="10"/>
      <c r="Q36" s="38"/>
      <c r="R36" s="38"/>
      <c r="S36" s="38"/>
    </row>
    <row r="37" spans="1:19" x14ac:dyDescent="0.3">
      <c r="A37" s="7"/>
      <c r="B37" s="503"/>
      <c r="C37" s="504"/>
      <c r="D37" s="504"/>
      <c r="E37" s="504"/>
      <c r="F37" s="504"/>
      <c r="G37" s="504"/>
      <c r="H37" s="504"/>
      <c r="I37" s="504"/>
      <c r="J37" s="504"/>
      <c r="K37" s="504"/>
      <c r="L37" s="505"/>
      <c r="M37" s="10"/>
      <c r="Q37" s="38"/>
      <c r="R37" s="38"/>
      <c r="S37" s="38"/>
    </row>
    <row r="38" spans="1:19" x14ac:dyDescent="0.3">
      <c r="A38" s="7"/>
      <c r="B38" s="503" t="str">
        <f>B22</f>
        <v>Note - Ne répondez à cette question que si votre entreprise a vendu les marchandises du 1er janvier 2023 au 31 mars 2026.</v>
      </c>
      <c r="C38" s="504"/>
      <c r="D38" s="504"/>
      <c r="E38" s="504"/>
      <c r="F38" s="504"/>
      <c r="G38" s="504"/>
      <c r="H38" s="504"/>
      <c r="I38" s="504"/>
      <c r="J38" s="504"/>
      <c r="K38" s="504"/>
      <c r="L38" s="505"/>
      <c r="M38" s="10"/>
      <c r="O38" s="18"/>
    </row>
    <row r="39" spans="1:19" x14ac:dyDescent="0.3">
      <c r="A39" s="7"/>
      <c r="B39" s="74"/>
      <c r="C39" s="75"/>
      <c r="D39" s="75"/>
      <c r="E39" s="75"/>
      <c r="F39" s="75"/>
      <c r="G39" s="75"/>
      <c r="H39" s="75"/>
      <c r="I39" s="75"/>
      <c r="J39" s="75"/>
      <c r="K39" s="75"/>
      <c r="L39" s="58"/>
      <c r="M39" s="10"/>
    </row>
    <row r="40" spans="1:19" s="11" customFormat="1" x14ac:dyDescent="0.3">
      <c r="A40" s="8"/>
      <c r="B40" s="639"/>
      <c r="C40" s="640"/>
      <c r="D40" s="640"/>
      <c r="E40" s="640"/>
      <c r="F40" s="640"/>
      <c r="G40" s="640"/>
      <c r="H40" s="640"/>
      <c r="I40" s="640"/>
      <c r="J40" s="640"/>
      <c r="K40" s="640"/>
      <c r="L40" s="641"/>
      <c r="M40" s="38"/>
      <c r="Q40" s="10"/>
    </row>
    <row r="41" spans="1:19" s="11" customFormat="1" x14ac:dyDescent="0.3">
      <c r="A41" s="8"/>
      <c r="B41" s="639"/>
      <c r="C41" s="640"/>
      <c r="D41" s="640"/>
      <c r="E41" s="640"/>
      <c r="F41" s="640"/>
      <c r="G41" s="640"/>
      <c r="H41" s="640"/>
      <c r="I41" s="640"/>
      <c r="J41" s="640"/>
      <c r="K41" s="640"/>
      <c r="L41" s="641"/>
      <c r="M41" s="38"/>
      <c r="Q41" s="10"/>
    </row>
    <row r="42" spans="1:19" s="11" customFormat="1" x14ac:dyDescent="0.3">
      <c r="A42" s="8"/>
      <c r="B42" s="639"/>
      <c r="C42" s="640"/>
      <c r="D42" s="640"/>
      <c r="E42" s="640"/>
      <c r="F42" s="640"/>
      <c r="G42" s="640"/>
      <c r="H42" s="640"/>
      <c r="I42" s="640"/>
      <c r="J42" s="640"/>
      <c r="K42" s="640"/>
      <c r="L42" s="641"/>
      <c r="M42" s="38"/>
      <c r="Q42" s="10"/>
    </row>
    <row r="43" spans="1:19" s="11" customFormat="1" x14ac:dyDescent="0.3">
      <c r="A43" s="8"/>
      <c r="B43" s="639"/>
      <c r="C43" s="640"/>
      <c r="D43" s="640"/>
      <c r="E43" s="640"/>
      <c r="F43" s="640"/>
      <c r="G43" s="640"/>
      <c r="H43" s="640"/>
      <c r="I43" s="640"/>
      <c r="J43" s="640"/>
      <c r="K43" s="640"/>
      <c r="L43" s="641"/>
      <c r="M43" s="38"/>
      <c r="Q43" s="10"/>
    </row>
    <row r="44" spans="1:19" s="11" customFormat="1" x14ac:dyDescent="0.3">
      <c r="A44" s="8"/>
      <c r="B44" s="639"/>
      <c r="C44" s="640"/>
      <c r="D44" s="640"/>
      <c r="E44" s="640"/>
      <c r="F44" s="640"/>
      <c r="G44" s="640"/>
      <c r="H44" s="640"/>
      <c r="I44" s="640"/>
      <c r="J44" s="640"/>
      <c r="K44" s="640"/>
      <c r="L44" s="641"/>
      <c r="M44" s="38"/>
      <c r="Q44" s="10"/>
    </row>
    <row r="45" spans="1:19" s="11" customFormat="1" x14ac:dyDescent="0.3">
      <c r="A45" s="8"/>
      <c r="B45" s="639"/>
      <c r="C45" s="640"/>
      <c r="D45" s="640"/>
      <c r="E45" s="640"/>
      <c r="F45" s="640"/>
      <c r="G45" s="640"/>
      <c r="H45" s="640"/>
      <c r="I45" s="640"/>
      <c r="J45" s="640"/>
      <c r="K45" s="640"/>
      <c r="L45" s="641"/>
      <c r="M45" s="38"/>
      <c r="Q45" s="10"/>
    </row>
    <row r="46" spans="1:19" s="11" customFormat="1" x14ac:dyDescent="0.3">
      <c r="A46" s="8"/>
      <c r="B46" s="639"/>
      <c r="C46" s="640"/>
      <c r="D46" s="640"/>
      <c r="E46" s="640"/>
      <c r="F46" s="640"/>
      <c r="G46" s="640"/>
      <c r="H46" s="640"/>
      <c r="I46" s="640"/>
      <c r="J46" s="640"/>
      <c r="K46" s="640"/>
      <c r="L46" s="641"/>
      <c r="M46" s="38"/>
      <c r="Q46" s="10"/>
    </row>
    <row r="47" spans="1:19" s="11" customFormat="1" x14ac:dyDescent="0.3">
      <c r="A47" s="8"/>
      <c r="B47" s="639"/>
      <c r="C47" s="640"/>
      <c r="D47" s="640"/>
      <c r="E47" s="640"/>
      <c r="F47" s="640"/>
      <c r="G47" s="640"/>
      <c r="H47" s="640"/>
      <c r="I47" s="640"/>
      <c r="J47" s="640"/>
      <c r="K47" s="640"/>
      <c r="L47" s="641"/>
      <c r="M47" s="38"/>
      <c r="Q47" s="10"/>
    </row>
    <row r="48" spans="1:19" x14ac:dyDescent="0.3">
      <c r="A48" s="7"/>
      <c r="B48" s="72"/>
      <c r="C48" s="69"/>
      <c r="D48" s="69"/>
      <c r="E48" s="69"/>
      <c r="F48" s="69"/>
      <c r="G48" s="69"/>
      <c r="H48" s="69"/>
      <c r="I48" s="69"/>
      <c r="J48" s="69"/>
      <c r="K48" s="69"/>
      <c r="L48" s="70"/>
      <c r="M48" s="10"/>
    </row>
    <row r="49" spans="1:17" s="11" customFormat="1" x14ac:dyDescent="0.3">
      <c r="A49" s="7"/>
      <c r="B49" s="650" t="s">
        <v>16</v>
      </c>
      <c r="C49" s="651"/>
      <c r="D49" s="651"/>
      <c r="E49" s="651"/>
      <c r="F49" s="651"/>
      <c r="G49" s="651"/>
      <c r="H49" s="651"/>
      <c r="I49" s="651"/>
      <c r="J49" s="651"/>
      <c r="K49" s="651"/>
      <c r="L49" s="652"/>
      <c r="M49" s="73"/>
    </row>
    <row r="50" spans="1:17" x14ac:dyDescent="0.3">
      <c r="A50" s="7"/>
      <c r="B50" s="74"/>
      <c r="C50" s="75"/>
      <c r="D50" s="75"/>
      <c r="E50" s="75"/>
      <c r="F50" s="75"/>
      <c r="G50" s="75"/>
      <c r="H50" s="75"/>
      <c r="I50" s="75"/>
      <c r="J50" s="75"/>
      <c r="K50" s="75"/>
      <c r="L50" s="58"/>
      <c r="M50" s="10"/>
    </row>
    <row r="51" spans="1:17" x14ac:dyDescent="0.3">
      <c r="A51" s="7"/>
      <c r="B51" s="625" t="str">
        <f>IF(Intro!$G$20="English",O51,P51)</f>
        <v>Indiquez la proportion de la valeur de vente nette rendue de vos importations qui est représentée par les frais de livraison.</v>
      </c>
      <c r="C51" s="626"/>
      <c r="D51" s="626"/>
      <c r="E51" s="626"/>
      <c r="F51" s="626"/>
      <c r="G51" s="626"/>
      <c r="H51" s="626"/>
      <c r="I51" s="626"/>
      <c r="J51" s="626"/>
      <c r="K51" s="626"/>
      <c r="L51" s="627"/>
      <c r="M51" s="10"/>
      <c r="O51" s="10" t="s">
        <v>482</v>
      </c>
      <c r="P51" s="158" t="s">
        <v>483</v>
      </c>
    </row>
    <row r="52" spans="1:17" x14ac:dyDescent="0.3">
      <c r="A52" s="7"/>
      <c r="B52" s="503" t="str">
        <f>B22</f>
        <v>Note - Ne répondez à cette question que si votre entreprise a vendu les marchandises du 1er janvier 2023 au 31 mars 2026.</v>
      </c>
      <c r="C52" s="504"/>
      <c r="D52" s="504"/>
      <c r="E52" s="504"/>
      <c r="F52" s="504"/>
      <c r="G52" s="504"/>
      <c r="H52" s="504"/>
      <c r="I52" s="504"/>
      <c r="J52" s="504"/>
      <c r="K52" s="504"/>
      <c r="L52" s="505"/>
      <c r="M52" s="10"/>
      <c r="O52" s="18"/>
    </row>
    <row r="53" spans="1:17" x14ac:dyDescent="0.3">
      <c r="A53" s="7"/>
      <c r="B53" s="74"/>
      <c r="C53" s="75"/>
      <c r="D53" s="75"/>
      <c r="E53" s="75"/>
      <c r="F53" s="75"/>
      <c r="G53" s="75"/>
      <c r="H53" s="75"/>
      <c r="I53" s="75"/>
      <c r="J53" s="75"/>
      <c r="K53" s="75"/>
      <c r="L53" s="58"/>
      <c r="M53" s="10"/>
    </row>
    <row r="54" spans="1:17" x14ac:dyDescent="0.3">
      <c r="A54" s="7"/>
      <c r="B54" s="61"/>
      <c r="C54" s="62"/>
      <c r="D54" s="35"/>
      <c r="E54" s="723">
        <f>Variables!$B$6</f>
        <v>2023</v>
      </c>
      <c r="F54" s="723">
        <f>E54+1</f>
        <v>2024</v>
      </c>
      <c r="G54" s="723">
        <f>F54+1</f>
        <v>2025</v>
      </c>
      <c r="H54" s="723" t="str">
        <f>IF(Intro!$G$20="English",Variables!B9,Variables!C9)</f>
        <v>janv.-mars 2025</v>
      </c>
      <c r="I54" s="723" t="str">
        <f>IF(Intro!$G$20="English",Variables!B10,Variables!C10)</f>
        <v>janv.-mars 2026</v>
      </c>
      <c r="J54" s="89"/>
      <c r="K54" s="89"/>
      <c r="L54" s="71"/>
      <c r="M54" s="10"/>
      <c r="O54" s="18"/>
    </row>
    <row r="55" spans="1:17" x14ac:dyDescent="0.3">
      <c r="A55" s="7"/>
      <c r="B55" s="115"/>
      <c r="C55" s="116"/>
      <c r="D55" s="35"/>
      <c r="E55" s="724"/>
      <c r="F55" s="724"/>
      <c r="G55" s="724"/>
      <c r="H55" s="724"/>
      <c r="I55" s="724"/>
      <c r="J55" s="89"/>
      <c r="K55" s="89"/>
      <c r="L55" s="71"/>
      <c r="M55" s="10"/>
      <c r="O55" s="18"/>
    </row>
    <row r="56" spans="1:17" x14ac:dyDescent="0.3">
      <c r="A56" s="7"/>
      <c r="B56" s="702" t="str">
        <f>IF(Intro!$G$20="English",O56,P56)</f>
        <v>Coût de livraison</v>
      </c>
      <c r="C56" s="703"/>
      <c r="D56" s="130" t="s">
        <v>123</v>
      </c>
      <c r="E56" s="233"/>
      <c r="F56" s="233"/>
      <c r="G56" s="233"/>
      <c r="H56" s="233"/>
      <c r="I56" s="233"/>
      <c r="J56" s="89"/>
      <c r="K56" s="89"/>
      <c r="L56" s="71"/>
      <c r="M56" s="10"/>
      <c r="O56" s="10" t="s">
        <v>149</v>
      </c>
      <c r="P56" s="10" t="s">
        <v>150</v>
      </c>
    </row>
    <row r="57" spans="1:17" x14ac:dyDescent="0.3">
      <c r="A57" s="7"/>
      <c r="B57" s="74"/>
      <c r="C57" s="75"/>
      <c r="D57" s="75"/>
      <c r="E57" s="75"/>
      <c r="F57" s="75"/>
      <c r="G57" s="75"/>
      <c r="H57" s="75"/>
      <c r="I57" s="75"/>
      <c r="J57" s="75"/>
      <c r="K57" s="75"/>
      <c r="L57" s="58"/>
      <c r="M57" s="10"/>
    </row>
    <row r="58" spans="1:17" x14ac:dyDescent="0.3">
      <c r="A58" s="7"/>
      <c r="B58" s="625" t="str">
        <f>IF(Intro!$G$20="English",O58,P58)</f>
        <v>Expliquez pourquoi la proportion de la valeur de vente nette rendue de vos importations représentée par les frais de livraison a changé depuis le 1er janvier 2023.</v>
      </c>
      <c r="C58" s="626"/>
      <c r="D58" s="626"/>
      <c r="E58" s="626"/>
      <c r="F58" s="626"/>
      <c r="G58" s="626"/>
      <c r="H58" s="626"/>
      <c r="I58" s="626"/>
      <c r="J58" s="626"/>
      <c r="K58" s="626"/>
      <c r="L58" s="627"/>
      <c r="M58" s="10"/>
      <c r="O58" s="10" t="str">
        <f>"Explain why the proportion of your import net delivered selling value represented by delivery costs has changed since January 1, "&amp;Variables!B6&amp;"."</f>
        <v>Explain why the proportion of your import net delivered selling value represented by delivery costs has changed since January 1, 2023.</v>
      </c>
      <c r="P58" s="158" t="str">
        <f>"Expliquez pourquoi la proportion de la valeur de vente nette rendue de vos importations représentée par les frais de livraison a changé depuis le 1er janvier "&amp;Variables!B6&amp;"."</f>
        <v>Expliquez pourquoi la proportion de la valeur de vente nette rendue de vos importations représentée par les frais de livraison a changé depuis le 1er janvier 2023.</v>
      </c>
    </row>
    <row r="59" spans="1:17" x14ac:dyDescent="0.3">
      <c r="A59" s="7"/>
      <c r="B59" s="74"/>
      <c r="C59" s="75"/>
      <c r="D59" s="75"/>
      <c r="E59" s="75"/>
      <c r="F59" s="75"/>
      <c r="G59" s="75"/>
      <c r="H59" s="75"/>
      <c r="I59" s="75"/>
      <c r="J59" s="75"/>
      <c r="K59" s="75"/>
      <c r="L59" s="58"/>
      <c r="M59" s="10"/>
    </row>
    <row r="60" spans="1:17" s="11" customFormat="1" x14ac:dyDescent="0.3">
      <c r="A60" s="8"/>
      <c r="B60" s="639"/>
      <c r="C60" s="640"/>
      <c r="D60" s="640"/>
      <c r="E60" s="640"/>
      <c r="F60" s="640"/>
      <c r="G60" s="640"/>
      <c r="H60" s="640"/>
      <c r="I60" s="640"/>
      <c r="J60" s="640"/>
      <c r="K60" s="640"/>
      <c r="L60" s="641"/>
      <c r="M60" s="38"/>
      <c r="Q60" s="10"/>
    </row>
    <row r="61" spans="1:17" s="11" customFormat="1" x14ac:dyDescent="0.3">
      <c r="A61" s="8"/>
      <c r="B61" s="639"/>
      <c r="C61" s="640"/>
      <c r="D61" s="640"/>
      <c r="E61" s="640"/>
      <c r="F61" s="640"/>
      <c r="G61" s="640"/>
      <c r="H61" s="640"/>
      <c r="I61" s="640"/>
      <c r="J61" s="640"/>
      <c r="K61" s="640"/>
      <c r="L61" s="641"/>
      <c r="M61" s="38"/>
      <c r="Q61" s="10"/>
    </row>
    <row r="62" spans="1:17" s="11" customFormat="1" x14ac:dyDescent="0.3">
      <c r="A62" s="8"/>
      <c r="B62" s="639"/>
      <c r="C62" s="640"/>
      <c r="D62" s="640"/>
      <c r="E62" s="640"/>
      <c r="F62" s="640"/>
      <c r="G62" s="640"/>
      <c r="H62" s="640"/>
      <c r="I62" s="640"/>
      <c r="J62" s="640"/>
      <c r="K62" s="640"/>
      <c r="L62" s="641"/>
      <c r="M62" s="38"/>
      <c r="Q62" s="10"/>
    </row>
    <row r="63" spans="1:17" s="11" customFormat="1" x14ac:dyDescent="0.3">
      <c r="A63" s="8"/>
      <c r="B63" s="639"/>
      <c r="C63" s="640"/>
      <c r="D63" s="640"/>
      <c r="E63" s="640"/>
      <c r="F63" s="640"/>
      <c r="G63" s="640"/>
      <c r="H63" s="640"/>
      <c r="I63" s="640"/>
      <c r="J63" s="640"/>
      <c r="K63" s="640"/>
      <c r="L63" s="641"/>
      <c r="M63" s="38"/>
      <c r="Q63" s="10"/>
    </row>
    <row r="64" spans="1:17" s="11" customFormat="1" x14ac:dyDescent="0.3">
      <c r="A64" s="8"/>
      <c r="B64" s="639"/>
      <c r="C64" s="640"/>
      <c r="D64" s="640"/>
      <c r="E64" s="640"/>
      <c r="F64" s="640"/>
      <c r="G64" s="640"/>
      <c r="H64" s="640"/>
      <c r="I64" s="640"/>
      <c r="J64" s="640"/>
      <c r="K64" s="640"/>
      <c r="L64" s="641"/>
      <c r="M64" s="38"/>
      <c r="Q64" s="10"/>
    </row>
    <row r="65" spans="1:19" s="11" customFormat="1" x14ac:dyDescent="0.3">
      <c r="A65" s="8"/>
      <c r="B65" s="639"/>
      <c r="C65" s="640"/>
      <c r="D65" s="640"/>
      <c r="E65" s="640"/>
      <c r="F65" s="640"/>
      <c r="G65" s="640"/>
      <c r="H65" s="640"/>
      <c r="I65" s="640"/>
      <c r="J65" s="640"/>
      <c r="K65" s="640"/>
      <c r="L65" s="641"/>
      <c r="M65" s="38"/>
      <c r="Q65" s="10"/>
    </row>
    <row r="66" spans="1:19" s="11" customFormat="1" x14ac:dyDescent="0.3">
      <c r="A66" s="8"/>
      <c r="B66" s="639"/>
      <c r="C66" s="640"/>
      <c r="D66" s="640"/>
      <c r="E66" s="640"/>
      <c r="F66" s="640"/>
      <c r="G66" s="640"/>
      <c r="H66" s="640"/>
      <c r="I66" s="640"/>
      <c r="J66" s="640"/>
      <c r="K66" s="640"/>
      <c r="L66" s="641"/>
      <c r="M66" s="38"/>
      <c r="Q66" s="10"/>
    </row>
    <row r="67" spans="1:19" s="11" customFormat="1" x14ac:dyDescent="0.3">
      <c r="A67" s="8"/>
      <c r="B67" s="639"/>
      <c r="C67" s="640"/>
      <c r="D67" s="640"/>
      <c r="E67" s="640"/>
      <c r="F67" s="640"/>
      <c r="G67" s="640"/>
      <c r="H67" s="640"/>
      <c r="I67" s="640"/>
      <c r="J67" s="640"/>
      <c r="K67" s="640"/>
      <c r="L67" s="641"/>
      <c r="M67" s="38"/>
      <c r="Q67" s="10"/>
    </row>
    <row r="68" spans="1:19" x14ac:dyDescent="0.3">
      <c r="A68" s="7"/>
      <c r="B68" s="72"/>
      <c r="C68" s="69"/>
      <c r="D68" s="69"/>
      <c r="E68" s="69"/>
      <c r="F68" s="69"/>
      <c r="G68" s="69"/>
      <c r="H68" s="69"/>
      <c r="I68" s="69"/>
      <c r="J68" s="69"/>
      <c r="K68" s="69"/>
      <c r="L68" s="70"/>
      <c r="M68" s="10"/>
    </row>
    <row r="69" spans="1:19" s="11" customFormat="1" x14ac:dyDescent="0.3">
      <c r="A69" s="7"/>
      <c r="B69" s="650" t="s">
        <v>17</v>
      </c>
      <c r="C69" s="651"/>
      <c r="D69" s="651"/>
      <c r="E69" s="651"/>
      <c r="F69" s="651"/>
      <c r="G69" s="651"/>
      <c r="H69" s="651"/>
      <c r="I69" s="651"/>
      <c r="J69" s="651"/>
      <c r="K69" s="651"/>
      <c r="L69" s="652"/>
      <c r="M69" s="73"/>
    </row>
    <row r="70" spans="1:19" x14ac:dyDescent="0.3">
      <c r="A70" s="7"/>
      <c r="B70" s="74"/>
      <c r="C70" s="75"/>
      <c r="D70" s="75"/>
      <c r="E70" s="75"/>
      <c r="F70" s="75"/>
      <c r="G70" s="75"/>
      <c r="H70" s="75"/>
      <c r="I70" s="75"/>
      <c r="J70" s="75"/>
      <c r="K70" s="75"/>
      <c r="L70" s="58"/>
      <c r="M70" s="10"/>
    </row>
    <row r="71" spans="1:19" ht="14.1" customHeight="1" x14ac:dyDescent="0.3">
      <c r="A71" s="7"/>
      <c r="B71" s="730" t="str">
        <f>IF(Intro!$G$20="English",O71,P71)</f>
        <v>Décrivez les différences entre la qualité commerciale et la qualité de construction des marchandises, tant en termes de prix que de coût. Si vous disposez des listes de prix, veuillez également les fournir de manière à illustrer ces différences.</v>
      </c>
      <c r="C71" s="731"/>
      <c r="D71" s="731"/>
      <c r="E71" s="731"/>
      <c r="F71" s="731"/>
      <c r="G71" s="731"/>
      <c r="H71" s="731"/>
      <c r="I71" s="731"/>
      <c r="J71" s="731"/>
      <c r="K71" s="731"/>
      <c r="L71" s="732"/>
      <c r="M71" s="10"/>
      <c r="O71" s="10" t="s">
        <v>276</v>
      </c>
      <c r="P71" s="10" t="s">
        <v>277</v>
      </c>
      <c r="Q71" s="38"/>
      <c r="R71" s="38"/>
      <c r="S71" s="38"/>
    </row>
    <row r="72" spans="1:19" x14ac:dyDescent="0.3">
      <c r="A72" s="7"/>
      <c r="B72" s="730"/>
      <c r="C72" s="731"/>
      <c r="D72" s="731"/>
      <c r="E72" s="731"/>
      <c r="F72" s="731"/>
      <c r="G72" s="731"/>
      <c r="H72" s="731"/>
      <c r="I72" s="731"/>
      <c r="J72" s="731"/>
      <c r="K72" s="731"/>
      <c r="L72" s="732"/>
      <c r="M72" s="10"/>
      <c r="Q72" s="38"/>
      <c r="R72" s="38"/>
      <c r="S72" s="38"/>
    </row>
    <row r="73" spans="1:19" x14ac:dyDescent="0.3">
      <c r="A73" s="7"/>
      <c r="B73" s="74"/>
      <c r="C73" s="75"/>
      <c r="D73" s="75"/>
      <c r="E73" s="75"/>
      <c r="F73" s="75"/>
      <c r="G73" s="75"/>
      <c r="H73" s="75"/>
      <c r="I73" s="75"/>
      <c r="J73" s="75"/>
      <c r="K73" s="75"/>
      <c r="L73" s="58"/>
      <c r="M73" s="10"/>
    </row>
    <row r="74" spans="1:19" s="11" customFormat="1" x14ac:dyDescent="0.3">
      <c r="A74" s="8"/>
      <c r="B74" s="639"/>
      <c r="C74" s="640"/>
      <c r="D74" s="640"/>
      <c r="E74" s="640"/>
      <c r="F74" s="640"/>
      <c r="G74" s="640"/>
      <c r="H74" s="640"/>
      <c r="I74" s="640"/>
      <c r="J74" s="640"/>
      <c r="K74" s="640"/>
      <c r="L74" s="641"/>
      <c r="M74" s="38"/>
      <c r="Q74" s="10"/>
    </row>
    <row r="75" spans="1:19" s="11" customFormat="1" x14ac:dyDescent="0.3">
      <c r="A75" s="8"/>
      <c r="B75" s="639"/>
      <c r="C75" s="640"/>
      <c r="D75" s="640"/>
      <c r="E75" s="640"/>
      <c r="F75" s="640"/>
      <c r="G75" s="640"/>
      <c r="H75" s="640"/>
      <c r="I75" s="640"/>
      <c r="J75" s="640"/>
      <c r="K75" s="640"/>
      <c r="L75" s="641"/>
      <c r="M75" s="38"/>
      <c r="Q75" s="10"/>
    </row>
    <row r="76" spans="1:19" s="11" customFormat="1" x14ac:dyDescent="0.3">
      <c r="A76" s="8"/>
      <c r="B76" s="639"/>
      <c r="C76" s="640"/>
      <c r="D76" s="640"/>
      <c r="E76" s="640"/>
      <c r="F76" s="640"/>
      <c r="G76" s="640"/>
      <c r="H76" s="640"/>
      <c r="I76" s="640"/>
      <c r="J76" s="640"/>
      <c r="K76" s="640"/>
      <c r="L76" s="641"/>
      <c r="M76" s="38"/>
      <c r="Q76" s="10"/>
    </row>
    <row r="77" spans="1:19" s="11" customFormat="1" x14ac:dyDescent="0.3">
      <c r="A77" s="8"/>
      <c r="B77" s="639"/>
      <c r="C77" s="640"/>
      <c r="D77" s="640"/>
      <c r="E77" s="640"/>
      <c r="F77" s="640"/>
      <c r="G77" s="640"/>
      <c r="H77" s="640"/>
      <c r="I77" s="640"/>
      <c r="J77" s="640"/>
      <c r="K77" s="640"/>
      <c r="L77" s="641"/>
      <c r="M77" s="38"/>
      <c r="Q77" s="10"/>
    </row>
    <row r="78" spans="1:19" s="11" customFormat="1" x14ac:dyDescent="0.3">
      <c r="A78" s="8"/>
      <c r="B78" s="639"/>
      <c r="C78" s="640"/>
      <c r="D78" s="640"/>
      <c r="E78" s="640"/>
      <c r="F78" s="640"/>
      <c r="G78" s="640"/>
      <c r="H78" s="640"/>
      <c r="I78" s="640"/>
      <c r="J78" s="640"/>
      <c r="K78" s="640"/>
      <c r="L78" s="641"/>
      <c r="M78" s="38"/>
      <c r="Q78" s="10"/>
    </row>
    <row r="79" spans="1:19" s="11" customFormat="1" x14ac:dyDescent="0.3">
      <c r="A79" s="8"/>
      <c r="B79" s="639"/>
      <c r="C79" s="640"/>
      <c r="D79" s="640"/>
      <c r="E79" s="640"/>
      <c r="F79" s="640"/>
      <c r="G79" s="640"/>
      <c r="H79" s="640"/>
      <c r="I79" s="640"/>
      <c r="J79" s="640"/>
      <c r="K79" s="640"/>
      <c r="L79" s="641"/>
      <c r="M79" s="38"/>
      <c r="Q79" s="10"/>
    </row>
    <row r="80" spans="1:19" s="11" customFormat="1" x14ac:dyDescent="0.3">
      <c r="A80" s="8"/>
      <c r="B80" s="639"/>
      <c r="C80" s="640"/>
      <c r="D80" s="640"/>
      <c r="E80" s="640"/>
      <c r="F80" s="640"/>
      <c r="G80" s="640"/>
      <c r="H80" s="640"/>
      <c r="I80" s="640"/>
      <c r="J80" s="640"/>
      <c r="K80" s="640"/>
      <c r="L80" s="641"/>
      <c r="M80" s="38"/>
      <c r="Q80" s="10"/>
    </row>
    <row r="81" spans="1:19" s="11" customFormat="1" x14ac:dyDescent="0.3">
      <c r="A81" s="8"/>
      <c r="B81" s="639"/>
      <c r="C81" s="640"/>
      <c r="D81" s="640"/>
      <c r="E81" s="640"/>
      <c r="F81" s="640"/>
      <c r="G81" s="640"/>
      <c r="H81" s="640"/>
      <c r="I81" s="640"/>
      <c r="J81" s="640"/>
      <c r="K81" s="640"/>
      <c r="L81" s="641"/>
      <c r="M81" s="38"/>
      <c r="Q81" s="10"/>
    </row>
    <row r="82" spans="1:19" x14ac:dyDescent="0.3">
      <c r="A82" s="7"/>
      <c r="B82" s="72"/>
      <c r="C82" s="69"/>
      <c r="D82" s="69"/>
      <c r="E82" s="69"/>
      <c r="F82" s="69"/>
      <c r="G82" s="69"/>
      <c r="H82" s="69"/>
      <c r="I82" s="69"/>
      <c r="J82" s="69"/>
      <c r="K82" s="69"/>
      <c r="L82" s="70"/>
      <c r="M82" s="10"/>
    </row>
    <row r="83" spans="1:19" s="11" customFormat="1" x14ac:dyDescent="0.3">
      <c r="A83" s="7"/>
      <c r="B83" s="650" t="s">
        <v>18</v>
      </c>
      <c r="C83" s="651"/>
      <c r="D83" s="651"/>
      <c r="E83" s="651"/>
      <c r="F83" s="651"/>
      <c r="G83" s="651"/>
      <c r="H83" s="651"/>
      <c r="I83" s="651"/>
      <c r="J83" s="651"/>
      <c r="K83" s="651"/>
      <c r="L83" s="652"/>
      <c r="M83" s="73"/>
    </row>
    <row r="84" spans="1:19" x14ac:dyDescent="0.3">
      <c r="A84" s="7"/>
      <c r="B84" s="74"/>
      <c r="C84" s="75"/>
      <c r="D84" s="75"/>
      <c r="E84" s="75"/>
      <c r="F84" s="75"/>
      <c r="G84" s="75"/>
      <c r="H84" s="75"/>
      <c r="I84" s="75"/>
      <c r="J84" s="75"/>
      <c r="K84" s="75"/>
      <c r="L84" s="58"/>
      <c r="M84" s="10"/>
    </row>
    <row r="85" spans="1:19" x14ac:dyDescent="0.3">
      <c r="A85" s="7"/>
      <c r="B85" s="720" t="str">
        <f>IF(Intro!$G$20="English",O85,P85)</f>
        <v>Existe-t-il une clientèle distincte au Canada pour l'achat de ces marchandises?</v>
      </c>
      <c r="C85" s="721"/>
      <c r="D85" s="721"/>
      <c r="E85" s="721"/>
      <c r="F85" s="721"/>
      <c r="G85" s="721"/>
      <c r="H85" s="721"/>
      <c r="I85" s="721"/>
      <c r="J85" s="721"/>
      <c r="K85" s="721"/>
      <c r="L85" s="722"/>
      <c r="M85" s="10"/>
      <c r="O85" s="10" t="s">
        <v>228</v>
      </c>
      <c r="P85" s="10" t="s">
        <v>229</v>
      </c>
      <c r="Q85" s="38"/>
      <c r="R85" s="38"/>
      <c r="S85" s="38"/>
    </row>
    <row r="86" spans="1:19" x14ac:dyDescent="0.3">
      <c r="A86" s="7"/>
      <c r="B86" s="74"/>
      <c r="C86" s="75"/>
      <c r="D86" s="75"/>
      <c r="E86" s="75"/>
      <c r="F86" s="75"/>
      <c r="G86" s="75"/>
      <c r="H86" s="75"/>
      <c r="I86" s="75"/>
      <c r="J86" s="75"/>
      <c r="K86" s="75"/>
      <c r="L86" s="58"/>
      <c r="M86" s="10"/>
    </row>
    <row r="87" spans="1:19" s="11" customFormat="1" x14ac:dyDescent="0.3">
      <c r="A87" s="8"/>
      <c r="B87" s="639"/>
      <c r="C87" s="640"/>
      <c r="D87" s="640"/>
      <c r="E87" s="640"/>
      <c r="F87" s="640"/>
      <c r="G87" s="640"/>
      <c r="H87" s="640"/>
      <c r="I87" s="640"/>
      <c r="J87" s="640"/>
      <c r="K87" s="640"/>
      <c r="L87" s="641"/>
      <c r="M87" s="38"/>
      <c r="Q87" s="10"/>
    </row>
    <row r="88" spans="1:19" s="11" customFormat="1" x14ac:dyDescent="0.3">
      <c r="A88" s="8"/>
      <c r="B88" s="639"/>
      <c r="C88" s="640"/>
      <c r="D88" s="640"/>
      <c r="E88" s="640"/>
      <c r="F88" s="640"/>
      <c r="G88" s="640"/>
      <c r="H88" s="640"/>
      <c r="I88" s="640"/>
      <c r="J88" s="640"/>
      <c r="K88" s="640"/>
      <c r="L88" s="641"/>
      <c r="M88" s="38"/>
      <c r="Q88" s="10"/>
    </row>
    <row r="89" spans="1:19" s="11" customFormat="1" x14ac:dyDescent="0.3">
      <c r="A89" s="8"/>
      <c r="B89" s="639"/>
      <c r="C89" s="640"/>
      <c r="D89" s="640"/>
      <c r="E89" s="640"/>
      <c r="F89" s="640"/>
      <c r="G89" s="640"/>
      <c r="H89" s="640"/>
      <c r="I89" s="640"/>
      <c r="J89" s="640"/>
      <c r="K89" s="640"/>
      <c r="L89" s="641"/>
      <c r="M89" s="38"/>
      <c r="Q89" s="10"/>
    </row>
    <row r="90" spans="1:19" s="11" customFormat="1" x14ac:dyDescent="0.3">
      <c r="A90" s="8"/>
      <c r="B90" s="639"/>
      <c r="C90" s="640"/>
      <c r="D90" s="640"/>
      <c r="E90" s="640"/>
      <c r="F90" s="640"/>
      <c r="G90" s="640"/>
      <c r="H90" s="640"/>
      <c r="I90" s="640"/>
      <c r="J90" s="640"/>
      <c r="K90" s="640"/>
      <c r="L90" s="641"/>
      <c r="M90" s="38"/>
      <c r="Q90" s="10"/>
    </row>
    <row r="91" spans="1:19" s="11" customFormat="1" x14ac:dyDescent="0.3">
      <c r="A91" s="8"/>
      <c r="B91" s="639"/>
      <c r="C91" s="640"/>
      <c r="D91" s="640"/>
      <c r="E91" s="640"/>
      <c r="F91" s="640"/>
      <c r="G91" s="640"/>
      <c r="H91" s="640"/>
      <c r="I91" s="640"/>
      <c r="J91" s="640"/>
      <c r="K91" s="640"/>
      <c r="L91" s="641"/>
      <c r="M91" s="38"/>
      <c r="Q91" s="10"/>
    </row>
    <row r="92" spans="1:19" s="11" customFormat="1" x14ac:dyDescent="0.3">
      <c r="A92" s="8"/>
      <c r="B92" s="639"/>
      <c r="C92" s="640"/>
      <c r="D92" s="640"/>
      <c r="E92" s="640"/>
      <c r="F92" s="640"/>
      <c r="G92" s="640"/>
      <c r="H92" s="640"/>
      <c r="I92" s="640"/>
      <c r="J92" s="640"/>
      <c r="K92" s="640"/>
      <c r="L92" s="641"/>
      <c r="M92" s="38"/>
      <c r="Q92" s="10"/>
    </row>
    <row r="93" spans="1:19" s="11" customFormat="1" x14ac:dyDescent="0.3">
      <c r="A93" s="8"/>
      <c r="B93" s="639"/>
      <c r="C93" s="640"/>
      <c r="D93" s="640"/>
      <c r="E93" s="640"/>
      <c r="F93" s="640"/>
      <c r="G93" s="640"/>
      <c r="H93" s="640"/>
      <c r="I93" s="640"/>
      <c r="J93" s="640"/>
      <c r="K93" s="640"/>
      <c r="L93" s="641"/>
      <c r="M93" s="38"/>
      <c r="Q93" s="10"/>
    </row>
    <row r="94" spans="1:19" s="11" customFormat="1" x14ac:dyDescent="0.3">
      <c r="A94" s="8"/>
      <c r="B94" s="639"/>
      <c r="C94" s="640"/>
      <c r="D94" s="640"/>
      <c r="E94" s="640"/>
      <c r="F94" s="640"/>
      <c r="G94" s="640"/>
      <c r="H94" s="640"/>
      <c r="I94" s="640"/>
      <c r="J94" s="640"/>
      <c r="K94" s="640"/>
      <c r="L94" s="641"/>
      <c r="M94" s="38"/>
      <c r="Q94" s="10"/>
    </row>
    <row r="95" spans="1:19" x14ac:dyDescent="0.3">
      <c r="A95" s="7"/>
      <c r="B95" s="72"/>
      <c r="C95" s="69"/>
      <c r="D95" s="69"/>
      <c r="E95" s="69"/>
      <c r="F95" s="69"/>
      <c r="G95" s="69"/>
      <c r="H95" s="69"/>
      <c r="I95" s="69"/>
      <c r="J95" s="69"/>
      <c r="K95" s="69"/>
      <c r="L95" s="70"/>
      <c r="M95" s="10"/>
    </row>
    <row r="96" spans="1:19" s="11" customFormat="1" x14ac:dyDescent="0.3">
      <c r="A96" s="7"/>
      <c r="B96" s="90"/>
      <c r="C96" s="90"/>
      <c r="D96" s="90"/>
      <c r="E96" s="91"/>
      <c r="F96" s="91"/>
      <c r="G96" s="91"/>
      <c r="H96" s="91"/>
      <c r="I96" s="91"/>
      <c r="J96" s="91"/>
      <c r="K96" s="91"/>
      <c r="L96" s="91"/>
      <c r="M96" s="73"/>
    </row>
    <row r="97" spans="1:16" x14ac:dyDescent="0.3">
      <c r="A97" s="7"/>
      <c r="B97" s="506" t="str">
        <f>UPPER(IF(Intro!$G$20="English",O97,P97))</f>
        <v>VENTES RÉGIONALES</v>
      </c>
      <c r="C97" s="507"/>
      <c r="D97" s="507"/>
      <c r="E97" s="507"/>
      <c r="F97" s="507"/>
      <c r="G97" s="507"/>
      <c r="H97" s="507"/>
      <c r="I97" s="507"/>
      <c r="J97" s="507"/>
      <c r="K97" s="507"/>
      <c r="L97" s="508"/>
      <c r="M97" s="10"/>
      <c r="O97" s="10" t="s">
        <v>151</v>
      </c>
      <c r="P97" s="10" t="s">
        <v>152</v>
      </c>
    </row>
    <row r="98" spans="1:16" x14ac:dyDescent="0.3">
      <c r="A98" s="7"/>
      <c r="B98" s="647" t="s">
        <v>19</v>
      </c>
      <c r="C98" s="648"/>
      <c r="D98" s="648"/>
      <c r="E98" s="648"/>
      <c r="F98" s="648"/>
      <c r="G98" s="648"/>
      <c r="H98" s="648"/>
      <c r="I98" s="648"/>
      <c r="J98" s="648"/>
      <c r="K98" s="648"/>
      <c r="L98" s="649"/>
      <c r="M98" s="10"/>
    </row>
    <row r="99" spans="1:16" x14ac:dyDescent="0.3">
      <c r="A99" s="7"/>
      <c r="B99" s="16"/>
      <c r="C99" s="35"/>
      <c r="D99" s="35"/>
      <c r="E99" s="36"/>
      <c r="F99" s="36"/>
      <c r="G99" s="36"/>
      <c r="H99" s="36"/>
      <c r="I99" s="36"/>
      <c r="J99" s="36"/>
      <c r="K99" s="36"/>
      <c r="L99" s="17"/>
      <c r="M99" s="10"/>
    </row>
    <row r="100" spans="1:16" x14ac:dyDescent="0.3">
      <c r="A100" s="7"/>
      <c r="B100" s="503" t="str">
        <f>IF(Intro!$G$20="English",O100,P100)</f>
        <v>Fournissez la répartition régionale du volume des ventes d'importations de marchandises par votre entreprise.</v>
      </c>
      <c r="C100" s="504"/>
      <c r="D100" s="504"/>
      <c r="E100" s="504"/>
      <c r="F100" s="504"/>
      <c r="G100" s="504"/>
      <c r="H100" s="504"/>
      <c r="I100" s="504"/>
      <c r="J100" s="504"/>
      <c r="K100" s="504"/>
      <c r="L100" s="505"/>
      <c r="M100" s="10"/>
      <c r="O100" s="18" t="s">
        <v>222</v>
      </c>
      <c r="P100" s="10" t="s">
        <v>165</v>
      </c>
    </row>
    <row r="101" spans="1:16" x14ac:dyDescent="0.3">
      <c r="A101" s="7"/>
      <c r="B101" s="503" t="str">
        <f>B22</f>
        <v>Note - Ne répondez à cette question que si votre entreprise a vendu les marchandises du 1er janvier 2023 au 31 mars 2026.</v>
      </c>
      <c r="C101" s="504"/>
      <c r="D101" s="504"/>
      <c r="E101" s="504"/>
      <c r="F101" s="504"/>
      <c r="G101" s="504"/>
      <c r="H101" s="504"/>
      <c r="I101" s="504"/>
      <c r="J101" s="504"/>
      <c r="K101" s="504"/>
      <c r="L101" s="505"/>
      <c r="M101" s="10"/>
      <c r="O101" s="18"/>
    </row>
    <row r="102" spans="1:16" x14ac:dyDescent="0.3">
      <c r="A102" s="7"/>
      <c r="B102" s="61"/>
      <c r="C102" s="62"/>
      <c r="D102" s="35"/>
      <c r="E102" s="36"/>
      <c r="F102" s="36"/>
      <c r="G102" s="36"/>
      <c r="H102" s="36"/>
      <c r="I102" s="36"/>
      <c r="J102" s="36"/>
      <c r="K102" s="36"/>
      <c r="L102" s="17"/>
      <c r="M102" s="10"/>
      <c r="O102" s="18"/>
    </row>
    <row r="103" spans="1:16" x14ac:dyDescent="0.3">
      <c r="A103" s="7"/>
      <c r="B103" s="61"/>
      <c r="C103" s="62"/>
      <c r="F103" s="35"/>
      <c r="G103" s="728">
        <f>Variables!$B$6</f>
        <v>2023</v>
      </c>
      <c r="H103" s="728">
        <f>G103+1</f>
        <v>2024</v>
      </c>
      <c r="I103" s="728">
        <f>H103+1</f>
        <v>2025</v>
      </c>
      <c r="J103" s="728" t="str">
        <f>IF(Intro!$G$20="English",Variables!B9,Variables!C9)</f>
        <v>janv.-mars 2025</v>
      </c>
      <c r="K103" s="728" t="str">
        <f>IF(Intro!$G$20="English",Variables!B10,Variables!C10)</f>
        <v>janv.-mars 2026</v>
      </c>
      <c r="L103" s="71"/>
      <c r="M103" s="10"/>
      <c r="O103" s="18"/>
    </row>
    <row r="104" spans="1:16" x14ac:dyDescent="0.3">
      <c r="A104" s="7"/>
      <c r="B104" s="115"/>
      <c r="C104" s="116"/>
      <c r="F104" s="35"/>
      <c r="G104" s="728"/>
      <c r="H104" s="728"/>
      <c r="I104" s="728"/>
      <c r="J104" s="728"/>
      <c r="K104" s="728"/>
      <c r="L104" s="71"/>
      <c r="M104" s="10"/>
      <c r="O104" s="18"/>
    </row>
    <row r="105" spans="1:16" x14ac:dyDescent="0.3">
      <c r="A105" s="7"/>
      <c r="B105" s="717" t="str">
        <f>IF(Intro!$G$20="English",O105,P105)</f>
        <v>Provinces de l’Atlantique</v>
      </c>
      <c r="C105" s="719"/>
      <c r="D105" s="719"/>
      <c r="E105" s="719"/>
      <c r="F105" s="130" t="s">
        <v>123</v>
      </c>
      <c r="G105" s="234"/>
      <c r="H105" s="234"/>
      <c r="I105" s="234"/>
      <c r="J105" s="234"/>
      <c r="K105" s="234"/>
      <c r="L105" s="71"/>
      <c r="M105" s="10"/>
      <c r="O105" s="10" t="s">
        <v>34</v>
      </c>
      <c r="P105" s="10" t="s">
        <v>35</v>
      </c>
    </row>
    <row r="106" spans="1:16" x14ac:dyDescent="0.3">
      <c r="A106" s="7"/>
      <c r="B106" s="717" t="str">
        <f>IF(Intro!$G$20="English",O106,P106)</f>
        <v>Québec et Ontario</v>
      </c>
      <c r="C106" s="718"/>
      <c r="D106" s="718"/>
      <c r="E106" s="718"/>
      <c r="F106" s="130" t="s">
        <v>123</v>
      </c>
      <c r="G106" s="234"/>
      <c r="H106" s="234"/>
      <c r="I106" s="234"/>
      <c r="J106" s="234"/>
      <c r="K106" s="234"/>
      <c r="L106" s="71"/>
      <c r="M106" s="10"/>
      <c r="O106" s="10" t="s">
        <v>36</v>
      </c>
      <c r="P106" s="10" t="s">
        <v>37</v>
      </c>
    </row>
    <row r="107" spans="1:16" x14ac:dyDescent="0.3">
      <c r="A107" s="7"/>
      <c r="B107" s="717" t="str">
        <f>IF(Intro!$G$20="English",O107,P107)</f>
        <v xml:space="preserve">Manitoba et Saskatchewan </v>
      </c>
      <c r="C107" s="718"/>
      <c r="D107" s="718"/>
      <c r="E107" s="718"/>
      <c r="F107" s="130" t="s">
        <v>123</v>
      </c>
      <c r="G107" s="234"/>
      <c r="H107" s="234"/>
      <c r="I107" s="234"/>
      <c r="J107" s="234"/>
      <c r="K107" s="234"/>
      <c r="L107" s="71"/>
      <c r="M107" s="10"/>
      <c r="O107" s="10" t="s">
        <v>38</v>
      </c>
      <c r="P107" s="10" t="s">
        <v>43</v>
      </c>
    </row>
    <row r="108" spans="1:16" x14ac:dyDescent="0.3">
      <c r="A108" s="7"/>
      <c r="B108" s="717" t="str">
        <f>IF(Intro!$G$20="English",O108,P108)</f>
        <v>Alberta et Colombie-Britannique</v>
      </c>
      <c r="C108" s="718"/>
      <c r="D108" s="718"/>
      <c r="E108" s="718"/>
      <c r="F108" s="130" t="s">
        <v>123</v>
      </c>
      <c r="G108" s="234"/>
      <c r="H108" s="234"/>
      <c r="I108" s="234"/>
      <c r="J108" s="234"/>
      <c r="K108" s="234"/>
      <c r="L108" s="71"/>
      <c r="M108" s="10"/>
      <c r="O108" s="10" t="s">
        <v>39</v>
      </c>
      <c r="P108" s="10" t="s">
        <v>40</v>
      </c>
    </row>
    <row r="109" spans="1:16" x14ac:dyDescent="0.3">
      <c r="A109" s="7"/>
      <c r="B109" s="717" t="str">
        <f>IF(Intro!$G$20="English",O109,P109)</f>
        <v>Nunavut, Yukon et Territoires du Nord-Ouest</v>
      </c>
      <c r="C109" s="718"/>
      <c r="D109" s="718"/>
      <c r="E109" s="718"/>
      <c r="F109" s="130" t="s">
        <v>123</v>
      </c>
      <c r="G109" s="234"/>
      <c r="H109" s="234"/>
      <c r="I109" s="234"/>
      <c r="J109" s="234"/>
      <c r="K109" s="234"/>
      <c r="L109" s="71"/>
      <c r="M109" s="10"/>
      <c r="O109" s="10" t="s">
        <v>41</v>
      </c>
      <c r="P109" s="10" t="s">
        <v>42</v>
      </c>
    </row>
    <row r="110" spans="1:16" s="11" customFormat="1" x14ac:dyDescent="0.3">
      <c r="A110" s="32"/>
      <c r="B110" s="717" t="str">
        <f>IF(Intro!$G$20="English",O110,P110)</f>
        <v>Non Imputé</v>
      </c>
      <c r="C110" s="718"/>
      <c r="D110" s="718"/>
      <c r="E110" s="718"/>
      <c r="F110" s="130" t="s">
        <v>123</v>
      </c>
      <c r="G110" s="235">
        <f>100-SUM(G105:G109)</f>
        <v>100</v>
      </c>
      <c r="H110" s="235">
        <f t="shared" ref="H110:I110" si="0">100-SUM(H105:H109)</f>
        <v>100</v>
      </c>
      <c r="I110" s="235">
        <f t="shared" si="0"/>
        <v>100</v>
      </c>
      <c r="J110" s="235">
        <f t="shared" ref="J110:K110" si="1">100-SUM(J105:J109)</f>
        <v>100</v>
      </c>
      <c r="K110" s="235">
        <f t="shared" si="1"/>
        <v>100</v>
      </c>
      <c r="L110" s="71"/>
      <c r="O110" s="11" t="s">
        <v>221</v>
      </c>
      <c r="P110" s="11" t="s">
        <v>249</v>
      </c>
    </row>
    <row r="111" spans="1:16" x14ac:dyDescent="0.3">
      <c r="A111" s="7"/>
      <c r="B111" s="72"/>
      <c r="C111" s="69"/>
      <c r="D111" s="69"/>
      <c r="E111" s="69"/>
      <c r="F111" s="69"/>
      <c r="G111" s="69"/>
      <c r="H111" s="69"/>
      <c r="I111" s="69"/>
      <c r="J111" s="69"/>
      <c r="K111" s="69"/>
      <c r="L111" s="70"/>
      <c r="M111" s="10"/>
    </row>
    <row r="112" spans="1:16" x14ac:dyDescent="0.3">
      <c r="A112" s="7"/>
      <c r="B112" s="40"/>
      <c r="C112" s="40"/>
      <c r="D112" s="40"/>
      <c r="E112" s="40"/>
      <c r="F112" s="40"/>
      <c r="G112" s="40"/>
      <c r="H112" s="40"/>
      <c r="I112" s="40"/>
      <c r="J112" s="40"/>
      <c r="K112" s="40"/>
      <c r="L112" s="40"/>
      <c r="M112" s="10"/>
    </row>
    <row r="113" spans="1:16" x14ac:dyDescent="0.3">
      <c r="A113" s="7"/>
      <c r="B113" s="506" t="str">
        <f>UPPER(IF(Intro!$G$20="English",O113,P113))</f>
        <v>VENTES D'IMPORTATIONS AU CANADA À VOS CINQ PLUS IMPORTANTS CLIENTS</v>
      </c>
      <c r="C113" s="507"/>
      <c r="D113" s="507"/>
      <c r="E113" s="507"/>
      <c r="F113" s="507"/>
      <c r="G113" s="507"/>
      <c r="H113" s="507"/>
      <c r="I113" s="507"/>
      <c r="J113" s="507"/>
      <c r="K113" s="507"/>
      <c r="L113" s="508"/>
      <c r="M113" s="10"/>
      <c r="O113" s="10" t="s">
        <v>205</v>
      </c>
      <c r="P113" s="10" t="s">
        <v>206</v>
      </c>
    </row>
    <row r="114" spans="1:16" x14ac:dyDescent="0.3">
      <c r="A114" s="7"/>
      <c r="B114" s="647" t="s">
        <v>20</v>
      </c>
      <c r="C114" s="648"/>
      <c r="D114" s="648"/>
      <c r="E114" s="648"/>
      <c r="F114" s="648"/>
      <c r="G114" s="648"/>
      <c r="H114" s="648"/>
      <c r="I114" s="648"/>
      <c r="J114" s="648"/>
      <c r="K114" s="648"/>
      <c r="L114" s="649"/>
      <c r="M114" s="10"/>
    </row>
    <row r="115" spans="1:16" x14ac:dyDescent="0.3">
      <c r="A115" s="7"/>
      <c r="B115" s="16"/>
      <c r="C115" s="35"/>
      <c r="D115" s="35"/>
      <c r="E115" s="36"/>
      <c r="F115" s="36"/>
      <c r="G115" s="36"/>
      <c r="H115" s="36"/>
      <c r="I115" s="36"/>
      <c r="J115" s="36"/>
      <c r="K115" s="36"/>
      <c r="L115" s="17"/>
      <c r="M115" s="10"/>
    </row>
    <row r="116" spans="1:16" x14ac:dyDescent="0.3">
      <c r="A116" s="7"/>
      <c r="B116" s="503" t="str">
        <f>IF(Intro!$G$20="English",O116,P116)</f>
        <v>Identifiez les cinq plus grands comptes de votre entreprise pour les ventes d’importations de marchandises au Canada, depuis T1 - 2026.</v>
      </c>
      <c r="C116" s="504"/>
      <c r="D116" s="504"/>
      <c r="E116" s="504"/>
      <c r="F116" s="504"/>
      <c r="G116" s="504"/>
      <c r="H116" s="504"/>
      <c r="I116" s="504"/>
      <c r="J116" s="504"/>
      <c r="K116" s="504"/>
      <c r="L116" s="505"/>
      <c r="M116" s="10"/>
      <c r="O116" s="18" t="str">
        <f>"Identify your firm's five largest accounts for sales of the imports of the goods in Canada, by volume since "&amp;'Imp-Exp1'!E96&amp;"."</f>
        <v>Identify your firm's five largest accounts for sales of the imports of the goods in Canada, by volume since T2 - 2024.</v>
      </c>
      <c r="P116" s="10" t="str">
        <f>"Identifiez les cinq plus grands comptes de votre entreprise pour les ventes d’importations de marchandises au Canada, depuis "&amp;'Imp-Exp1'!L96&amp;"."</f>
        <v>Identifiez les cinq plus grands comptes de votre entreprise pour les ventes d’importations de marchandises au Canada, depuis T1 - 2026.</v>
      </c>
    </row>
    <row r="117" spans="1:16" x14ac:dyDescent="0.3">
      <c r="A117" s="7"/>
      <c r="B117" s="503" t="str">
        <f>B22</f>
        <v>Note - Ne répondez à cette question que si votre entreprise a vendu les marchandises du 1er janvier 2023 au 31 mars 2026.</v>
      </c>
      <c r="C117" s="504"/>
      <c r="D117" s="504"/>
      <c r="E117" s="504"/>
      <c r="F117" s="504"/>
      <c r="G117" s="504"/>
      <c r="H117" s="504"/>
      <c r="I117" s="504"/>
      <c r="J117" s="504"/>
      <c r="K117" s="504"/>
      <c r="L117" s="505"/>
      <c r="M117" s="10"/>
      <c r="O117" s="18"/>
    </row>
    <row r="118" spans="1:16" x14ac:dyDescent="0.3">
      <c r="A118" s="7"/>
      <c r="B118" s="61"/>
      <c r="C118" s="62"/>
      <c r="D118" s="35"/>
      <c r="E118" s="36"/>
      <c r="F118" s="36"/>
      <c r="G118" s="36"/>
      <c r="H118" s="36"/>
      <c r="I118" s="36"/>
      <c r="J118" s="36"/>
      <c r="K118" s="36"/>
      <c r="L118" s="17"/>
      <c r="M118" s="10"/>
      <c r="O118" s="18"/>
    </row>
    <row r="119" spans="1:16" x14ac:dyDescent="0.3">
      <c r="A119" s="7"/>
      <c r="B119" s="123" t="str">
        <f>IF(Intro!$G$20="English",O119,P119)</f>
        <v>Client 1</v>
      </c>
      <c r="C119" s="706"/>
      <c r="D119" s="729"/>
      <c r="E119" s="729"/>
      <c r="F119" s="729"/>
      <c r="G119" s="729"/>
      <c r="H119" s="729"/>
      <c r="I119" s="729"/>
      <c r="J119" s="729"/>
      <c r="K119" s="729"/>
      <c r="L119" s="729"/>
      <c r="M119" s="10"/>
      <c r="O119" s="18" t="s">
        <v>45</v>
      </c>
      <c r="P119" s="10" t="s">
        <v>46</v>
      </c>
    </row>
    <row r="120" spans="1:16" x14ac:dyDescent="0.3">
      <c r="A120" s="7"/>
      <c r="B120" s="123" t="str">
        <f>IF(Intro!$G$20="English",O120,P120)</f>
        <v>Client 2</v>
      </c>
      <c r="C120" s="706"/>
      <c r="D120" s="729"/>
      <c r="E120" s="729"/>
      <c r="F120" s="729"/>
      <c r="G120" s="729"/>
      <c r="H120" s="729"/>
      <c r="I120" s="729"/>
      <c r="J120" s="729"/>
      <c r="K120" s="729"/>
      <c r="L120" s="729"/>
      <c r="M120" s="10"/>
      <c r="O120" s="18" t="s">
        <v>47</v>
      </c>
      <c r="P120" s="10" t="s">
        <v>48</v>
      </c>
    </row>
    <row r="121" spans="1:16" x14ac:dyDescent="0.3">
      <c r="A121" s="7"/>
      <c r="B121" s="123" t="str">
        <f>IF(Intro!$G$20="English",O121,P121)</f>
        <v>Client 3</v>
      </c>
      <c r="C121" s="706"/>
      <c r="D121" s="729"/>
      <c r="E121" s="729"/>
      <c r="F121" s="729"/>
      <c r="G121" s="729"/>
      <c r="H121" s="729"/>
      <c r="I121" s="729"/>
      <c r="J121" s="729"/>
      <c r="K121" s="729"/>
      <c r="L121" s="729"/>
      <c r="M121" s="10"/>
      <c r="O121" s="18" t="s">
        <v>49</v>
      </c>
      <c r="P121" s="10" t="s">
        <v>50</v>
      </c>
    </row>
    <row r="122" spans="1:16" x14ac:dyDescent="0.3">
      <c r="A122" s="7"/>
      <c r="B122" s="123" t="str">
        <f>IF(Intro!$G$20="English",O122,P122)</f>
        <v>Client 4</v>
      </c>
      <c r="C122" s="706"/>
      <c r="D122" s="729"/>
      <c r="E122" s="729"/>
      <c r="F122" s="729"/>
      <c r="G122" s="729"/>
      <c r="H122" s="729"/>
      <c r="I122" s="729"/>
      <c r="J122" s="729"/>
      <c r="K122" s="729"/>
      <c r="L122" s="729"/>
      <c r="M122" s="10"/>
      <c r="O122" s="18" t="s">
        <v>51</v>
      </c>
      <c r="P122" s="10" t="s">
        <v>52</v>
      </c>
    </row>
    <row r="123" spans="1:16" x14ac:dyDescent="0.3">
      <c r="A123" s="7"/>
      <c r="B123" s="123" t="str">
        <f>IF(Intro!$G$20="English",O123,P123)</f>
        <v>Client 5</v>
      </c>
      <c r="C123" s="706"/>
      <c r="D123" s="729"/>
      <c r="E123" s="729"/>
      <c r="F123" s="729"/>
      <c r="G123" s="729"/>
      <c r="H123" s="729"/>
      <c r="I123" s="729"/>
      <c r="J123" s="729"/>
      <c r="K123" s="729"/>
      <c r="L123" s="729"/>
      <c r="M123" s="10"/>
      <c r="O123" s="18" t="s">
        <v>53</v>
      </c>
      <c r="P123" s="10" t="s">
        <v>54</v>
      </c>
    </row>
    <row r="124" spans="1:16" x14ac:dyDescent="0.3">
      <c r="A124" s="7"/>
      <c r="B124" s="299" t="str">
        <f>IF(Intro!$G$20="English",O124,P124)</f>
        <v>Client 6</v>
      </c>
      <c r="C124" s="706"/>
      <c r="D124" s="729"/>
      <c r="E124" s="729"/>
      <c r="F124" s="729"/>
      <c r="G124" s="729"/>
      <c r="H124" s="729"/>
      <c r="I124" s="729"/>
      <c r="J124" s="729"/>
      <c r="K124" s="729"/>
      <c r="L124" s="729"/>
      <c r="M124" s="10"/>
      <c r="O124" s="18" t="s">
        <v>605</v>
      </c>
      <c r="P124" s="10" t="s">
        <v>606</v>
      </c>
    </row>
    <row r="125" spans="1:16" x14ac:dyDescent="0.3">
      <c r="A125" s="7"/>
      <c r="B125" s="46"/>
      <c r="C125" s="117"/>
      <c r="D125" s="132"/>
      <c r="E125" s="133"/>
      <c r="F125" s="133"/>
      <c r="G125" s="133"/>
      <c r="H125" s="133"/>
      <c r="I125" s="133"/>
      <c r="J125" s="133"/>
      <c r="K125" s="133"/>
      <c r="L125" s="134"/>
      <c r="M125" s="10"/>
      <c r="O125" s="18"/>
    </row>
    <row r="126" spans="1:16" x14ac:dyDescent="0.3">
      <c r="A126" s="7"/>
      <c r="B126" s="40"/>
      <c r="C126" s="40"/>
      <c r="D126" s="40"/>
      <c r="E126" s="40"/>
      <c r="F126" s="40"/>
      <c r="G126" s="40"/>
      <c r="H126" s="40"/>
      <c r="I126" s="40"/>
      <c r="J126" s="40"/>
      <c r="K126" s="40"/>
      <c r="L126" s="40"/>
      <c r="M126" s="10"/>
    </row>
    <row r="127" spans="1:16" x14ac:dyDescent="0.3">
      <c r="A127" s="7"/>
      <c r="B127" s="506" t="str">
        <f>UPPER(IF(Intro!$G$20="English",O127,P127))</f>
        <v>PLANS</v>
      </c>
      <c r="C127" s="507"/>
      <c r="D127" s="507"/>
      <c r="E127" s="507"/>
      <c r="F127" s="507"/>
      <c r="G127" s="507"/>
      <c r="H127" s="507"/>
      <c r="I127" s="507"/>
      <c r="J127" s="507"/>
      <c r="K127" s="507"/>
      <c r="L127" s="508"/>
      <c r="M127" s="10"/>
      <c r="O127" s="10" t="s">
        <v>279</v>
      </c>
      <c r="P127" s="10" t="s">
        <v>279</v>
      </c>
    </row>
    <row r="128" spans="1:16" s="11" customFormat="1" x14ac:dyDescent="0.3">
      <c r="A128" s="8"/>
      <c r="B128" s="650" t="s">
        <v>21</v>
      </c>
      <c r="C128" s="651"/>
      <c r="D128" s="651"/>
      <c r="E128" s="651"/>
      <c r="F128" s="651"/>
      <c r="G128" s="651"/>
      <c r="H128" s="651"/>
      <c r="I128" s="651"/>
      <c r="J128" s="651"/>
      <c r="K128" s="651"/>
      <c r="L128" s="652"/>
      <c r="M128" s="73"/>
    </row>
    <row r="129" spans="1:17" x14ac:dyDescent="0.3">
      <c r="B129" s="74"/>
      <c r="C129" s="75"/>
      <c r="D129" s="40"/>
      <c r="E129" s="40"/>
      <c r="F129" s="40"/>
      <c r="G129" s="40"/>
      <c r="H129" s="40"/>
      <c r="I129" s="40"/>
      <c r="J129" s="40"/>
      <c r="K129" s="40"/>
      <c r="L129" s="58"/>
      <c r="M129" s="10"/>
    </row>
    <row r="130" spans="1:17" ht="14.1" customHeight="1" x14ac:dyDescent="0.3">
      <c r="B130" s="500" t="str">
        <f>IF(Intro!$G$20="English",O130,P130)</f>
        <v>Fournissez les stratégies et les objectifs de votre entreprise pour les deux prochaines années en ce qui concerne les achats de marchandises fabriquées au Canada. Fournir la justification et les hypothèses qui sous-tendent ces stratégies et objectifs.</v>
      </c>
      <c r="C130" s="501"/>
      <c r="D130" s="501"/>
      <c r="E130" s="501"/>
      <c r="F130" s="501"/>
      <c r="G130" s="501"/>
      <c r="H130" s="501"/>
      <c r="I130" s="501"/>
      <c r="J130" s="501"/>
      <c r="K130" s="501"/>
      <c r="L130" s="502"/>
      <c r="M130" s="10"/>
      <c r="O130" s="10" t="s">
        <v>278</v>
      </c>
      <c r="P130" s="10" t="s">
        <v>225</v>
      </c>
    </row>
    <row r="131" spans="1:17" x14ac:dyDescent="0.3">
      <c r="B131" s="500"/>
      <c r="C131" s="501"/>
      <c r="D131" s="501"/>
      <c r="E131" s="501"/>
      <c r="F131" s="501"/>
      <c r="G131" s="501"/>
      <c r="H131" s="501"/>
      <c r="I131" s="501"/>
      <c r="J131" s="501"/>
      <c r="K131" s="501"/>
      <c r="L131" s="502"/>
      <c r="M131" s="10"/>
    </row>
    <row r="132" spans="1:17" x14ac:dyDescent="0.3">
      <c r="B132" s="74"/>
      <c r="C132" s="75"/>
      <c r="D132" s="40"/>
      <c r="E132" s="40"/>
      <c r="F132" s="40"/>
      <c r="G132" s="40"/>
      <c r="H132" s="40"/>
      <c r="I132" s="40"/>
      <c r="J132" s="40"/>
      <c r="K132" s="40"/>
      <c r="L132" s="58"/>
      <c r="M132" s="10"/>
    </row>
    <row r="133" spans="1:17" s="11" customFormat="1" x14ac:dyDescent="0.3">
      <c r="A133" s="8"/>
      <c r="B133" s="639"/>
      <c r="C133" s="640"/>
      <c r="D133" s="640"/>
      <c r="E133" s="640"/>
      <c r="F133" s="640"/>
      <c r="G133" s="640"/>
      <c r="H133" s="640"/>
      <c r="I133" s="640"/>
      <c r="J133" s="640"/>
      <c r="K133" s="640"/>
      <c r="L133" s="641"/>
      <c r="M133" s="38"/>
      <c r="Q133" s="10"/>
    </row>
    <row r="134" spans="1:17" s="11" customFormat="1" x14ac:dyDescent="0.3">
      <c r="A134" s="8"/>
      <c r="B134" s="639"/>
      <c r="C134" s="640"/>
      <c r="D134" s="640"/>
      <c r="E134" s="640"/>
      <c r="F134" s="640"/>
      <c r="G134" s="640"/>
      <c r="H134" s="640"/>
      <c r="I134" s="640"/>
      <c r="J134" s="640"/>
      <c r="K134" s="640"/>
      <c r="L134" s="641"/>
      <c r="M134" s="38"/>
      <c r="Q134" s="10"/>
    </row>
    <row r="135" spans="1:17" s="11" customFormat="1" x14ac:dyDescent="0.3">
      <c r="A135" s="8"/>
      <c r="B135" s="639"/>
      <c r="C135" s="640"/>
      <c r="D135" s="640"/>
      <c r="E135" s="640"/>
      <c r="F135" s="640"/>
      <c r="G135" s="640"/>
      <c r="H135" s="640"/>
      <c r="I135" s="640"/>
      <c r="J135" s="640"/>
      <c r="K135" s="640"/>
      <c r="L135" s="641"/>
      <c r="M135" s="38"/>
      <c r="Q135" s="10"/>
    </row>
    <row r="136" spans="1:17" s="11" customFormat="1" x14ac:dyDescent="0.3">
      <c r="A136" s="8"/>
      <c r="B136" s="639"/>
      <c r="C136" s="640"/>
      <c r="D136" s="640"/>
      <c r="E136" s="640"/>
      <c r="F136" s="640"/>
      <c r="G136" s="640"/>
      <c r="H136" s="640"/>
      <c r="I136" s="640"/>
      <c r="J136" s="640"/>
      <c r="K136" s="640"/>
      <c r="L136" s="641"/>
      <c r="M136" s="38"/>
      <c r="Q136" s="10"/>
    </row>
    <row r="137" spans="1:17" s="11" customFormat="1" x14ac:dyDescent="0.3">
      <c r="A137" s="8"/>
      <c r="B137" s="639"/>
      <c r="C137" s="640"/>
      <c r="D137" s="640"/>
      <c r="E137" s="640"/>
      <c r="F137" s="640"/>
      <c r="G137" s="640"/>
      <c r="H137" s="640"/>
      <c r="I137" s="640"/>
      <c r="J137" s="640"/>
      <c r="K137" s="640"/>
      <c r="L137" s="641"/>
      <c r="M137" s="38"/>
      <c r="Q137" s="10"/>
    </row>
    <row r="138" spans="1:17" s="11" customFormat="1" x14ac:dyDescent="0.3">
      <c r="A138" s="8"/>
      <c r="B138" s="639"/>
      <c r="C138" s="640"/>
      <c r="D138" s="640"/>
      <c r="E138" s="640"/>
      <c r="F138" s="640"/>
      <c r="G138" s="640"/>
      <c r="H138" s="640"/>
      <c r="I138" s="640"/>
      <c r="J138" s="640"/>
      <c r="K138" s="640"/>
      <c r="L138" s="641"/>
      <c r="M138" s="38"/>
      <c r="Q138" s="10"/>
    </row>
    <row r="139" spans="1:17" s="11" customFormat="1" x14ac:dyDescent="0.3">
      <c r="A139" s="8"/>
      <c r="B139" s="639"/>
      <c r="C139" s="640"/>
      <c r="D139" s="640"/>
      <c r="E139" s="640"/>
      <c r="F139" s="640"/>
      <c r="G139" s="640"/>
      <c r="H139" s="640"/>
      <c r="I139" s="640"/>
      <c r="J139" s="640"/>
      <c r="K139" s="640"/>
      <c r="L139" s="641"/>
      <c r="M139" s="38"/>
      <c r="Q139" s="10"/>
    </row>
    <row r="140" spans="1:17" s="11" customFormat="1" x14ac:dyDescent="0.3">
      <c r="A140" s="8"/>
      <c r="B140" s="639"/>
      <c r="C140" s="640"/>
      <c r="D140" s="640"/>
      <c r="E140" s="640"/>
      <c r="F140" s="640"/>
      <c r="G140" s="640"/>
      <c r="H140" s="640"/>
      <c r="I140" s="640"/>
      <c r="J140" s="640"/>
      <c r="K140" s="640"/>
      <c r="L140" s="641"/>
      <c r="M140" s="38"/>
      <c r="Q140" s="10"/>
    </row>
    <row r="141" spans="1:17" x14ac:dyDescent="0.3">
      <c r="B141" s="72"/>
      <c r="C141" s="69"/>
      <c r="D141" s="69"/>
      <c r="E141" s="69"/>
      <c r="F141" s="69"/>
      <c r="G141" s="69"/>
      <c r="H141" s="69"/>
      <c r="I141" s="69"/>
      <c r="J141" s="69"/>
      <c r="K141" s="69"/>
      <c r="L141" s="70"/>
      <c r="M141" s="10"/>
    </row>
    <row r="142" spans="1:17" s="11" customFormat="1" x14ac:dyDescent="0.3">
      <c r="A142" s="8"/>
      <c r="B142" s="650" t="s">
        <v>22</v>
      </c>
      <c r="C142" s="651"/>
      <c r="D142" s="651"/>
      <c r="E142" s="651"/>
      <c r="F142" s="651"/>
      <c r="G142" s="651"/>
      <c r="H142" s="651"/>
      <c r="I142" s="651"/>
      <c r="J142" s="651"/>
      <c r="K142" s="651"/>
      <c r="L142" s="652"/>
      <c r="M142" s="73"/>
    </row>
    <row r="143" spans="1:17" x14ac:dyDescent="0.3">
      <c r="B143" s="74"/>
      <c r="C143" s="75"/>
      <c r="D143" s="40"/>
      <c r="E143" s="40"/>
      <c r="F143" s="40"/>
      <c r="G143" s="40"/>
      <c r="H143" s="40"/>
      <c r="I143" s="40"/>
      <c r="J143" s="40"/>
      <c r="K143" s="40"/>
      <c r="L143" s="58"/>
      <c r="M143" s="10"/>
    </row>
    <row r="144" spans="1:17" ht="14.1" customHeight="1" x14ac:dyDescent="0.3">
      <c r="B144" s="500" t="str">
        <f>IF(Intro!$G$20="English",O144,P144)</f>
        <v>Fournissez les stratégies et les objectifs de votre entreprise pour les deux prochaines années en ce qui concerne les importations et les ventes de marchandises importées. Fournir la justification et les hypothèses qui sous-tendent ces stratégies et objectifs.</v>
      </c>
      <c r="C144" s="501"/>
      <c r="D144" s="501"/>
      <c r="E144" s="501"/>
      <c r="F144" s="501"/>
      <c r="G144" s="501"/>
      <c r="H144" s="501"/>
      <c r="I144" s="501"/>
      <c r="J144" s="501"/>
      <c r="K144" s="501"/>
      <c r="L144" s="502"/>
      <c r="M144" s="10"/>
      <c r="O144" s="10" t="s">
        <v>223</v>
      </c>
      <c r="P144" s="10" t="s">
        <v>224</v>
      </c>
    </row>
    <row r="145" spans="1:17" x14ac:dyDescent="0.3">
      <c r="B145" s="500"/>
      <c r="C145" s="501"/>
      <c r="D145" s="501"/>
      <c r="E145" s="501"/>
      <c r="F145" s="501"/>
      <c r="G145" s="501"/>
      <c r="H145" s="501"/>
      <c r="I145" s="501"/>
      <c r="J145" s="501"/>
      <c r="K145" s="501"/>
      <c r="L145" s="502"/>
      <c r="M145" s="10"/>
    </row>
    <row r="146" spans="1:17" x14ac:dyDescent="0.3">
      <c r="B146" s="74"/>
      <c r="C146" s="75"/>
      <c r="D146" s="40"/>
      <c r="E146" s="40"/>
      <c r="F146" s="40"/>
      <c r="G146" s="40"/>
      <c r="H146" s="40"/>
      <c r="I146" s="40"/>
      <c r="J146" s="40"/>
      <c r="K146" s="40"/>
      <c r="L146" s="58"/>
      <c r="M146" s="10"/>
    </row>
    <row r="147" spans="1:17" s="11" customFormat="1" x14ac:dyDescent="0.3">
      <c r="A147" s="8"/>
      <c r="B147" s="639"/>
      <c r="C147" s="640"/>
      <c r="D147" s="640"/>
      <c r="E147" s="640"/>
      <c r="F147" s="640"/>
      <c r="G147" s="640"/>
      <c r="H147" s="640"/>
      <c r="I147" s="640"/>
      <c r="J147" s="640"/>
      <c r="K147" s="640"/>
      <c r="L147" s="641"/>
      <c r="M147" s="38"/>
      <c r="Q147" s="10"/>
    </row>
    <row r="148" spans="1:17" s="11" customFormat="1" x14ac:dyDescent="0.3">
      <c r="A148" s="8"/>
      <c r="B148" s="639"/>
      <c r="C148" s="640"/>
      <c r="D148" s="640"/>
      <c r="E148" s="640"/>
      <c r="F148" s="640"/>
      <c r="G148" s="640"/>
      <c r="H148" s="640"/>
      <c r="I148" s="640"/>
      <c r="J148" s="640"/>
      <c r="K148" s="640"/>
      <c r="L148" s="641"/>
      <c r="M148" s="38"/>
      <c r="Q148" s="10"/>
    </row>
    <row r="149" spans="1:17" s="11" customFormat="1" x14ac:dyDescent="0.3">
      <c r="A149" s="8"/>
      <c r="B149" s="639"/>
      <c r="C149" s="640"/>
      <c r="D149" s="640"/>
      <c r="E149" s="640"/>
      <c r="F149" s="640"/>
      <c r="G149" s="640"/>
      <c r="H149" s="640"/>
      <c r="I149" s="640"/>
      <c r="J149" s="640"/>
      <c r="K149" s="640"/>
      <c r="L149" s="641"/>
      <c r="M149" s="38"/>
      <c r="Q149" s="10"/>
    </row>
    <row r="150" spans="1:17" s="11" customFormat="1" x14ac:dyDescent="0.3">
      <c r="A150" s="8"/>
      <c r="B150" s="639"/>
      <c r="C150" s="640"/>
      <c r="D150" s="640"/>
      <c r="E150" s="640"/>
      <c r="F150" s="640"/>
      <c r="G150" s="640"/>
      <c r="H150" s="640"/>
      <c r="I150" s="640"/>
      <c r="J150" s="640"/>
      <c r="K150" s="640"/>
      <c r="L150" s="641"/>
      <c r="M150" s="38"/>
      <c r="Q150" s="10"/>
    </row>
    <row r="151" spans="1:17" s="11" customFormat="1" x14ac:dyDescent="0.3">
      <c r="A151" s="8"/>
      <c r="B151" s="639"/>
      <c r="C151" s="640"/>
      <c r="D151" s="640"/>
      <c r="E151" s="640"/>
      <c r="F151" s="640"/>
      <c r="G151" s="640"/>
      <c r="H151" s="640"/>
      <c r="I151" s="640"/>
      <c r="J151" s="640"/>
      <c r="K151" s="640"/>
      <c r="L151" s="641"/>
      <c r="M151" s="38"/>
      <c r="Q151" s="10"/>
    </row>
    <row r="152" spans="1:17" s="11" customFormat="1" x14ac:dyDescent="0.3">
      <c r="A152" s="8"/>
      <c r="B152" s="639"/>
      <c r="C152" s="640"/>
      <c r="D152" s="640"/>
      <c r="E152" s="640"/>
      <c r="F152" s="640"/>
      <c r="G152" s="640"/>
      <c r="H152" s="640"/>
      <c r="I152" s="640"/>
      <c r="J152" s="640"/>
      <c r="K152" s="640"/>
      <c r="L152" s="641"/>
      <c r="M152" s="38"/>
      <c r="Q152" s="10"/>
    </row>
    <row r="153" spans="1:17" s="11" customFormat="1" x14ac:dyDescent="0.3">
      <c r="A153" s="8"/>
      <c r="B153" s="639"/>
      <c r="C153" s="640"/>
      <c r="D153" s="640"/>
      <c r="E153" s="640"/>
      <c r="F153" s="640"/>
      <c r="G153" s="640"/>
      <c r="H153" s="640"/>
      <c r="I153" s="640"/>
      <c r="J153" s="640"/>
      <c r="K153" s="640"/>
      <c r="L153" s="641"/>
      <c r="M153" s="38"/>
      <c r="Q153" s="10"/>
    </row>
    <row r="154" spans="1:17" s="11" customFormat="1" x14ac:dyDescent="0.3">
      <c r="A154" s="8"/>
      <c r="B154" s="639"/>
      <c r="C154" s="640"/>
      <c r="D154" s="640"/>
      <c r="E154" s="640"/>
      <c r="F154" s="640"/>
      <c r="G154" s="640"/>
      <c r="H154" s="640"/>
      <c r="I154" s="640"/>
      <c r="J154" s="640"/>
      <c r="K154" s="640"/>
      <c r="L154" s="641"/>
      <c r="M154" s="38"/>
      <c r="Q154" s="10"/>
    </row>
    <row r="155" spans="1:17" x14ac:dyDescent="0.3">
      <c r="B155" s="72"/>
      <c r="C155" s="69"/>
      <c r="D155" s="69"/>
      <c r="E155" s="69"/>
      <c r="F155" s="69"/>
      <c r="G155" s="69"/>
      <c r="H155" s="69"/>
      <c r="I155" s="69"/>
      <c r="J155" s="69"/>
      <c r="K155" s="69"/>
      <c r="L155" s="70"/>
      <c r="M155" s="10"/>
    </row>
    <row r="156" spans="1:17" s="44" customFormat="1" x14ac:dyDescent="0.3">
      <c r="A156" s="76"/>
      <c r="B156" s="4"/>
      <c r="C156" s="4"/>
      <c r="D156" s="77"/>
      <c r="E156" s="77"/>
      <c r="F156" s="77"/>
      <c r="G156" s="77"/>
      <c r="H156" s="77"/>
      <c r="I156" s="77"/>
      <c r="J156" s="77"/>
      <c r="K156" s="77"/>
      <c r="L156" s="77"/>
      <c r="N156" s="78"/>
    </row>
    <row r="157" spans="1:17" s="44" customFormat="1" x14ac:dyDescent="0.3">
      <c r="A157" s="76"/>
      <c r="B157" s="4"/>
      <c r="C157" s="4"/>
      <c r="D157" s="77"/>
      <c r="E157" s="77"/>
      <c r="F157" s="77"/>
      <c r="G157" s="77"/>
      <c r="H157" s="77"/>
      <c r="I157" s="77"/>
      <c r="J157" s="77"/>
      <c r="K157" s="77"/>
      <c r="L157" s="77"/>
      <c r="N157" s="78"/>
    </row>
    <row r="158" spans="1:17" s="44" customFormat="1" x14ac:dyDescent="0.3">
      <c r="A158" s="76"/>
      <c r="B158" s="4"/>
      <c r="C158" s="4"/>
      <c r="D158" s="77"/>
      <c r="E158" s="77"/>
      <c r="F158" s="77"/>
      <c r="G158" s="77"/>
      <c r="H158" s="77"/>
      <c r="I158" s="77"/>
      <c r="J158" s="77"/>
      <c r="K158" s="77"/>
      <c r="L158" s="77"/>
      <c r="N158" s="78"/>
    </row>
    <row r="159" spans="1:17" s="44" customFormat="1" x14ac:dyDescent="0.3">
      <c r="A159" s="76"/>
      <c r="B159" s="4"/>
      <c r="C159" s="4"/>
      <c r="D159" s="77"/>
      <c r="E159" s="77"/>
      <c r="F159" s="77"/>
      <c r="G159" s="77"/>
      <c r="H159" s="77"/>
      <c r="I159" s="77"/>
      <c r="J159" s="77"/>
      <c r="K159" s="77"/>
      <c r="L159" s="77"/>
      <c r="N159" s="78"/>
    </row>
    <row r="160" spans="1:17" s="44" customFormat="1" x14ac:dyDescent="0.3">
      <c r="A160" s="76"/>
      <c r="B160" s="4"/>
      <c r="C160" s="4"/>
      <c r="D160" s="77"/>
      <c r="E160" s="77"/>
      <c r="F160" s="77"/>
      <c r="G160" s="77"/>
      <c r="H160" s="77"/>
      <c r="I160" s="77"/>
      <c r="J160" s="77"/>
      <c r="K160" s="77"/>
      <c r="L160" s="77"/>
      <c r="N160" s="78"/>
    </row>
    <row r="161" spans="1:14" s="44" customFormat="1" x14ac:dyDescent="0.3">
      <c r="A161" s="76"/>
      <c r="B161" s="4"/>
      <c r="C161" s="4"/>
      <c r="D161" s="77"/>
      <c r="E161" s="77"/>
      <c r="F161" s="77"/>
      <c r="G161" s="77"/>
      <c r="H161" s="77"/>
      <c r="I161" s="77"/>
      <c r="J161" s="77"/>
      <c r="K161" s="77"/>
      <c r="L161" s="77"/>
      <c r="N161" s="78"/>
    </row>
    <row r="162" spans="1:14" s="44" customFormat="1" x14ac:dyDescent="0.3">
      <c r="A162" s="76"/>
      <c r="B162" s="4"/>
      <c r="C162" s="4"/>
      <c r="D162" s="77"/>
      <c r="E162" s="77"/>
      <c r="F162" s="77"/>
      <c r="G162" s="77"/>
      <c r="H162" s="77"/>
      <c r="I162" s="77"/>
      <c r="J162" s="77"/>
      <c r="K162" s="77"/>
      <c r="L162" s="77"/>
      <c r="N162" s="78"/>
    </row>
    <row r="163" spans="1:14" s="44" customFormat="1" x14ac:dyDescent="0.3">
      <c r="A163" s="76"/>
      <c r="B163" s="4"/>
      <c r="C163" s="4"/>
      <c r="D163" s="77"/>
      <c r="E163" s="77"/>
      <c r="F163" s="77"/>
      <c r="G163" s="77"/>
      <c r="H163" s="77"/>
      <c r="I163" s="77"/>
      <c r="J163" s="77"/>
      <c r="K163" s="77"/>
      <c r="L163" s="77"/>
      <c r="N163" s="78"/>
    </row>
    <row r="164" spans="1:14" s="44" customFormat="1" x14ac:dyDescent="0.3">
      <c r="A164" s="76"/>
      <c r="B164" s="4"/>
      <c r="C164" s="4"/>
      <c r="D164" s="77"/>
      <c r="E164" s="77"/>
      <c r="F164" s="77"/>
      <c r="G164" s="77"/>
      <c r="H164" s="77"/>
      <c r="I164" s="77"/>
      <c r="J164" s="77"/>
      <c r="K164" s="77"/>
      <c r="L164" s="77"/>
      <c r="N164" s="78"/>
    </row>
    <row r="165" spans="1:14" s="44" customFormat="1" x14ac:dyDescent="0.3">
      <c r="A165" s="76"/>
      <c r="B165" s="4"/>
      <c r="C165" s="4"/>
      <c r="D165" s="77"/>
      <c r="E165" s="77"/>
      <c r="F165" s="77"/>
      <c r="G165" s="77"/>
      <c r="H165" s="77"/>
      <c r="I165" s="77"/>
      <c r="J165" s="77"/>
      <c r="K165" s="77"/>
      <c r="L165" s="77"/>
      <c r="N165" s="78"/>
    </row>
    <row r="166" spans="1:14" s="44" customFormat="1" x14ac:dyDescent="0.3">
      <c r="A166" s="76"/>
      <c r="B166" s="4"/>
      <c r="C166" s="4"/>
      <c r="D166" s="77"/>
      <c r="E166" s="77"/>
      <c r="F166" s="77"/>
      <c r="G166" s="77"/>
      <c r="H166" s="77"/>
      <c r="I166" s="77"/>
      <c r="J166" s="77"/>
      <c r="K166" s="77"/>
      <c r="L166" s="77"/>
      <c r="N166" s="78"/>
    </row>
    <row r="167" spans="1:14" s="44" customFormat="1" x14ac:dyDescent="0.3">
      <c r="A167" s="76"/>
      <c r="B167" s="4"/>
      <c r="C167" s="4"/>
      <c r="D167" s="77"/>
      <c r="E167" s="77"/>
      <c r="F167" s="77"/>
      <c r="G167" s="77"/>
      <c r="H167" s="77"/>
      <c r="I167" s="77"/>
      <c r="J167" s="77"/>
      <c r="K167" s="77"/>
      <c r="L167" s="77"/>
      <c r="N167" s="78"/>
    </row>
    <row r="168" spans="1:14" s="44" customFormat="1" x14ac:dyDescent="0.3">
      <c r="A168" s="76"/>
      <c r="B168" s="4"/>
      <c r="C168" s="4"/>
      <c r="D168" s="77"/>
      <c r="E168" s="77"/>
      <c r="F168" s="77"/>
      <c r="G168" s="77"/>
      <c r="H168" s="77"/>
      <c r="I168" s="77"/>
      <c r="J168" s="77"/>
      <c r="K168" s="77"/>
      <c r="L168" s="77"/>
      <c r="N168" s="78"/>
    </row>
    <row r="169" spans="1:14" s="44" customFormat="1" x14ac:dyDescent="0.3">
      <c r="A169" s="76"/>
      <c r="B169" s="4"/>
      <c r="C169" s="4"/>
      <c r="D169" s="77"/>
      <c r="E169" s="77"/>
      <c r="F169" s="77"/>
      <c r="G169" s="77"/>
      <c r="H169" s="77"/>
      <c r="I169" s="77"/>
      <c r="J169" s="77"/>
      <c r="K169" s="77"/>
      <c r="L169" s="77"/>
      <c r="N169" s="78"/>
    </row>
    <row r="170" spans="1:14" s="44" customFormat="1" x14ac:dyDescent="0.3">
      <c r="A170" s="76"/>
      <c r="B170" s="4"/>
      <c r="C170" s="4"/>
      <c r="D170" s="77"/>
      <c r="E170" s="77"/>
      <c r="F170" s="77"/>
      <c r="G170" s="77"/>
      <c r="H170" s="77"/>
      <c r="I170" s="77"/>
      <c r="J170" s="77"/>
      <c r="K170" s="77"/>
      <c r="L170" s="77"/>
      <c r="N170" s="78"/>
    </row>
    <row r="171" spans="1:14" s="44" customFormat="1" x14ac:dyDescent="0.3">
      <c r="A171" s="76"/>
      <c r="B171" s="4"/>
      <c r="C171" s="4"/>
      <c r="D171" s="77"/>
      <c r="E171" s="77"/>
      <c r="F171" s="77"/>
      <c r="G171" s="77"/>
      <c r="H171" s="77"/>
      <c r="I171" s="77"/>
      <c r="J171" s="77"/>
      <c r="K171" s="77"/>
      <c r="L171" s="77"/>
      <c r="N171" s="78"/>
    </row>
    <row r="172" spans="1:14" s="44" customFormat="1" x14ac:dyDescent="0.3">
      <c r="A172" s="76"/>
      <c r="B172" s="4"/>
      <c r="C172" s="4"/>
      <c r="D172" s="77"/>
      <c r="E172" s="77"/>
      <c r="F172" s="77"/>
      <c r="G172" s="77"/>
      <c r="H172" s="77"/>
      <c r="I172" s="77"/>
      <c r="J172" s="77"/>
      <c r="K172" s="77"/>
      <c r="L172" s="77"/>
      <c r="N172" s="78"/>
    </row>
    <row r="173" spans="1:14" s="44" customFormat="1" x14ac:dyDescent="0.3">
      <c r="A173" s="76"/>
      <c r="B173" s="4"/>
      <c r="C173" s="4"/>
      <c r="D173" s="77"/>
      <c r="E173" s="77"/>
      <c r="F173" s="77"/>
      <c r="G173" s="77"/>
      <c r="H173" s="77"/>
      <c r="I173" s="77"/>
      <c r="J173" s="77"/>
      <c r="K173" s="77"/>
      <c r="L173" s="77"/>
      <c r="N173" s="78"/>
    </row>
    <row r="174" spans="1:14" s="44" customFormat="1" x14ac:dyDescent="0.3">
      <c r="A174" s="76"/>
      <c r="B174" s="4"/>
      <c r="C174" s="4"/>
      <c r="D174" s="77"/>
      <c r="E174" s="77"/>
      <c r="F174" s="77"/>
      <c r="G174" s="77"/>
      <c r="H174" s="77"/>
      <c r="I174" s="77"/>
      <c r="J174" s="77"/>
      <c r="K174" s="77"/>
      <c r="L174" s="77"/>
      <c r="N174" s="78"/>
    </row>
    <row r="175" spans="1:14" s="44" customFormat="1" x14ac:dyDescent="0.3">
      <c r="A175" s="76"/>
      <c r="B175" s="4"/>
      <c r="C175" s="4"/>
      <c r="D175" s="77"/>
      <c r="E175" s="77"/>
      <c r="F175" s="77"/>
      <c r="G175" s="77"/>
      <c r="H175" s="77"/>
      <c r="I175" s="77"/>
      <c r="J175" s="77"/>
      <c r="K175" s="77"/>
      <c r="L175" s="77"/>
      <c r="N175" s="78"/>
    </row>
    <row r="176" spans="1:14" s="44" customFormat="1" x14ac:dyDescent="0.3">
      <c r="A176" s="76"/>
      <c r="B176" s="4"/>
      <c r="C176" s="4"/>
      <c r="D176" s="77"/>
      <c r="E176" s="77"/>
      <c r="F176" s="77"/>
      <c r="G176" s="77"/>
      <c r="H176" s="77"/>
      <c r="I176" s="77"/>
      <c r="J176" s="77"/>
      <c r="K176" s="77"/>
      <c r="L176" s="77"/>
      <c r="N176" s="78"/>
    </row>
  </sheetData>
  <sheetProtection algorithmName="SHA-512" hashValue="gCsEduOyaPqgHlotILifj/knBzNEeRemH2116vuTQvX+SjmAofdTQD/yhS8PvbugRYtoWeNPbk+fZcw1lNV9EQ==" saltValue="Yw0M27l9aq0lqeNVCyPXRg==" spinCount="100000" sheet="1" objects="1" scenarios="1" selectLockedCells="1"/>
  <mergeCells count="70">
    <mergeCell ref="B35:L37"/>
    <mergeCell ref="E54:E55"/>
    <mergeCell ref="F54:F55"/>
    <mergeCell ref="H54:H55"/>
    <mergeCell ref="I54:I55"/>
    <mergeCell ref="B71:L72"/>
    <mergeCell ref="B74:L81"/>
    <mergeCell ref="B97:L97"/>
    <mergeCell ref="B128:L128"/>
    <mergeCell ref="G103:G104"/>
    <mergeCell ref="H103:H104"/>
    <mergeCell ref="I103:I104"/>
    <mergeCell ref="B113:L113"/>
    <mergeCell ref="B127:L127"/>
    <mergeCell ref="B83:L83"/>
    <mergeCell ref="B98:L98"/>
    <mergeCell ref="B87:L94"/>
    <mergeCell ref="B142:L142"/>
    <mergeCell ref="J103:J104"/>
    <mergeCell ref="K103:K104"/>
    <mergeCell ref="B130:L131"/>
    <mergeCell ref="C120:L120"/>
    <mergeCell ref="C121:L121"/>
    <mergeCell ref="C122:L122"/>
    <mergeCell ref="C123:L123"/>
    <mergeCell ref="B133:L140"/>
    <mergeCell ref="B117:L117"/>
    <mergeCell ref="B116:L116"/>
    <mergeCell ref="C119:L119"/>
    <mergeCell ref="B114:L114"/>
    <mergeCell ref="C124:L124"/>
    <mergeCell ref="B4:L4"/>
    <mergeCell ref="B5:L5"/>
    <mergeCell ref="B6:L6"/>
    <mergeCell ref="B11:L11"/>
    <mergeCell ref="B8:L8"/>
    <mergeCell ref="B9:L9"/>
    <mergeCell ref="B10:L10"/>
    <mergeCell ref="B12:L12"/>
    <mergeCell ref="B85:L85"/>
    <mergeCell ref="B56:C56"/>
    <mergeCell ref="B52:L52"/>
    <mergeCell ref="B38:L38"/>
    <mergeCell ref="B22:L22"/>
    <mergeCell ref="G54:G55"/>
    <mergeCell ref="B69:L69"/>
    <mergeCell ref="B19:L19"/>
    <mergeCell ref="B13:L13"/>
    <mergeCell ref="B24:L31"/>
    <mergeCell ref="B40:L47"/>
    <mergeCell ref="B60:L67"/>
    <mergeCell ref="B33:L33"/>
    <mergeCell ref="B49:L49"/>
    <mergeCell ref="B18:L18"/>
    <mergeCell ref="B147:L154"/>
    <mergeCell ref="B14:L14"/>
    <mergeCell ref="B15:L15"/>
    <mergeCell ref="B16:L16"/>
    <mergeCell ref="B110:E110"/>
    <mergeCell ref="B105:E105"/>
    <mergeCell ref="B106:E106"/>
    <mergeCell ref="B107:E107"/>
    <mergeCell ref="B108:E108"/>
    <mergeCell ref="B109:E109"/>
    <mergeCell ref="B21:L21"/>
    <mergeCell ref="B51:L51"/>
    <mergeCell ref="B58:L58"/>
    <mergeCell ref="B101:L101"/>
    <mergeCell ref="B100:L100"/>
    <mergeCell ref="B144:L145"/>
  </mergeCells>
  <phoneticPr fontId="42" type="noConversion"/>
  <dataValidations count="3">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4:B26 B40 B60 B74 B87 B133 B147 B42:B43 B63:B64 B78:B79 B90:B91 B135:B136 B149:B150" xr:uid="{D57C5EAA-365B-40A0-A0ED-271BD91A3A59}">
      <formula1>1000</formula1>
    </dataValidation>
    <dataValidation allowBlank="1" showInputMessage="1" showErrorMessage="1" sqref="C119:L124" xr:uid="{8FC205C6-62FE-4708-ADE0-5041AE69E3B2}"/>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105:K109 E56:I56" xr:uid="{16746B84-75D7-4AE8-AB5C-DCB10DC84C50}">
      <formula1>0</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68" min="1" max="11" man="1"/>
    <brk id="126"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A3B46-3B01-4F78-A34B-17C682E1A8C7}">
  <sheetPr codeName="Sheet7">
    <tabColor rgb="FFFFC000"/>
  </sheetPr>
  <dimension ref="A1"/>
  <sheetViews>
    <sheetView workbookViewId="0"/>
  </sheetViews>
  <sheetFormatPr defaultRowHeight="14.4" x14ac:dyDescent="0.3"/>
  <sheetData/>
  <sheetProtection algorithmName="SHA-512" hashValue="XTs/UpqPYYi4WrnVWOUZ6wKE9gA0A6n7bKdivNDVdRiKS5bEXLoXtnjaMbrFeTGTM11hz4BzdDcotrkeUJm1Wg==" saltValue="E+aAMUjrH7W15dXszcxuGQ==" spinCount="100000" sheet="1" objects="1" scenarios="1" selectLockedCell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AA5E3-5D70-460F-B2E6-97B8F7F499C6}">
  <sheetPr>
    <tabColor rgb="FFFFC000"/>
  </sheetPr>
  <dimension ref="A1"/>
  <sheetViews>
    <sheetView workbookViewId="0"/>
  </sheetViews>
  <sheetFormatPr defaultRowHeight="14.4" x14ac:dyDescent="0.3"/>
  <sheetData/>
  <sheetProtection algorithmName="SHA-512" hashValue="x3He/lt07ji2o776JzRBHKAh9+2zH4AwZx8Jqb72Ry10e6R6YoTNTMmV2pDqs9qweP63HWOQe8qc4isHMqzOsA==" saltValue="metNAUBSSQrbABqIuQS4sA==" spinCount="100000" sheet="1" objects="1" scenarios="1" select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28</vt:i4>
      </vt:variant>
    </vt:vector>
  </HeadingPairs>
  <TitlesOfParts>
    <vt:vector size="51" baseType="lpstr">
      <vt:lpstr>Variables</vt:lpstr>
      <vt:lpstr>Intro</vt:lpstr>
      <vt:lpstr>Info</vt:lpstr>
      <vt:lpstr>Public</vt:lpstr>
      <vt:lpstr>Grades|Nuances</vt:lpstr>
      <vt:lpstr>AddPub</vt:lpstr>
      <vt:lpstr>Pro</vt:lpstr>
      <vt:lpstr>Begin</vt:lpstr>
      <vt:lpstr>B_EXP</vt:lpstr>
      <vt:lpstr>Imp-Exp1</vt:lpstr>
      <vt:lpstr>Imp-Exp2</vt:lpstr>
      <vt:lpstr>Imp-Exp3</vt:lpstr>
      <vt:lpstr>E_EXP</vt:lpstr>
      <vt:lpstr>Imp-US</vt:lpstr>
      <vt:lpstr>Imp-Other-Autre</vt:lpstr>
      <vt:lpstr>End</vt:lpstr>
      <vt:lpstr>Invent-Stock</vt:lpstr>
      <vt:lpstr>AddPro</vt:lpstr>
      <vt:lpstr>Confirm</vt:lpstr>
      <vt:lpstr>DB Forged</vt:lpstr>
      <vt:lpstr>DB Stamped</vt:lpstr>
      <vt:lpstr>DB Green Balls</vt:lpstr>
      <vt:lpstr>DB Qual</vt:lpstr>
      <vt:lpstr>AddPro!Print_Area</vt:lpstr>
      <vt:lpstr>AddPub!Print_Area</vt:lpstr>
      <vt:lpstr>Confirm!Print_Area</vt:lpstr>
      <vt:lpstr>'Grades|Nuances'!Print_Area</vt:lpstr>
      <vt:lpstr>'Imp-Exp1'!Print_Area</vt:lpstr>
      <vt:lpstr>'Imp-Exp2'!Print_Area</vt:lpstr>
      <vt:lpstr>'Imp-Exp3'!Print_Area</vt:lpstr>
      <vt:lpstr>'Imp-Other-Autre'!Print_Area</vt:lpstr>
      <vt:lpstr>'Imp-US'!Print_Area</vt:lpstr>
      <vt:lpstr>Info!Print_Area</vt:lpstr>
      <vt:lpstr>Intro!Print_Area</vt:lpstr>
      <vt:lpstr>'Invent-Stock'!Print_Area</vt:lpstr>
      <vt:lpstr>Pro!Print_Area</vt:lpstr>
      <vt:lpstr>Public!Print_Area</vt:lpstr>
      <vt:lpstr>AddPro!Print_Titles</vt:lpstr>
      <vt:lpstr>AddPub!Print_Titles</vt:lpstr>
      <vt:lpstr>Confirm!Print_Titles</vt:lpstr>
      <vt:lpstr>'Grades|Nuances'!Print_Titles</vt:lpstr>
      <vt:lpstr>'Imp-Exp1'!Print_Titles</vt:lpstr>
      <vt:lpstr>'Imp-Exp2'!Print_Titles</vt:lpstr>
      <vt:lpstr>'Imp-Exp3'!Print_Titles</vt:lpstr>
      <vt:lpstr>'Imp-Other-Autre'!Print_Titles</vt:lpstr>
      <vt:lpstr>'Imp-US'!Print_Titles</vt:lpstr>
      <vt:lpstr>Info!Print_Titles</vt:lpstr>
      <vt:lpstr>Intro!Print_Titles</vt:lpstr>
      <vt:lpstr>'Invent-Stock'!Print_Titles</vt:lpstr>
      <vt:lpstr>Pro!Print_Titles</vt:lpstr>
      <vt:lpstr>Public!Print_Titles</vt:lpstr>
    </vt:vector>
  </TitlesOfParts>
  <Company>ATSSC-SCDATA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 Joseph</dc:creator>
  <cp:lastModifiedBy>Long, Joseph</cp:lastModifiedBy>
  <cp:lastPrinted>2026-03-16T17:11:12Z</cp:lastPrinted>
  <dcterms:created xsi:type="dcterms:W3CDTF">2021-02-04T13:13:50Z</dcterms:created>
  <dcterms:modified xsi:type="dcterms:W3CDTF">2026-06-11T16:25:23Z</dcterms:modified>
</cp:coreProperties>
</file>