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orp.atssc-scdata.gc.ca\DFS\Secretariat\CITT\Cases\SIMA\RR-2025-005\Working Files\Research\Questionnaires\Final to Website\"/>
    </mc:Choice>
  </mc:AlternateContent>
  <xr:revisionPtr revIDLastSave="0" documentId="8_{085FE886-5BA1-4107-B093-5E42F3C1441D}" xr6:coauthVersionLast="47" xr6:coauthVersionMax="47" xr10:uidLastSave="{00000000-0000-0000-0000-000000000000}"/>
  <workbookProtection workbookAlgorithmName="SHA-512" workbookHashValue="r+YnhOM42pRtomH0Q/K0X5xAZSHp31HUq9oXBAF79XTMDL35fxGxXVtO3MsdqGivaQ5ijcxWKVBYiWKOSYxzIA==" workbookSaltValue="ylj9RiUE1kruOMC8+QkcmA==" workbookSpinCount="100000" lockStructure="1"/>
  <bookViews>
    <workbookView xWindow="-120" yWindow="-120" windowWidth="29040" windowHeight="15720" tabRatio="802" firstSheet="1" activeTab="1" xr2:uid="{5ACB0AA2-AC8F-424A-B4E8-D6C113A4219B}"/>
  </bookViews>
  <sheets>
    <sheet name="Variables" sheetId="38" state="hidden" r:id="rId1"/>
    <sheet name="Intro" sheetId="48" r:id="rId2"/>
    <sheet name="Info" sheetId="49" r:id="rId3"/>
    <sheet name="Public" sheetId="47" r:id="rId4"/>
    <sheet name="Grades|Nuances" sheetId="52" state="hidden" r:id="rId5"/>
    <sheet name="AddPub" sheetId="45" r:id="rId6"/>
    <sheet name="Pro 1" sheetId="37" r:id="rId7"/>
    <sheet name="Pro 2" sheetId="39" r:id="rId8"/>
    <sheet name="Pro 3" sheetId="42" r:id="rId9"/>
    <sheet name="Pro 4" sheetId="43" r:id="rId10"/>
    <sheet name="AddPro" sheetId="44" r:id="rId11"/>
    <sheet name="Confirm" sheetId="46" r:id="rId12"/>
    <sheet name="DataTab" sheetId="51" state="hidden" r:id="rId13"/>
  </sheets>
  <definedNames>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 localSheetId="12">#REF!</definedName>
    <definedName name="POR" localSheetId="4">#REF!</definedName>
    <definedName name="POR">#REF!</definedName>
    <definedName name="ppc">#REF!</definedName>
    <definedName name="_xlnm.Print_Area" localSheetId="10">AddPro!$A$1:$L$62</definedName>
    <definedName name="_xlnm.Print_Area" localSheetId="5">AddPub!$A$1:$L$62</definedName>
    <definedName name="_xlnm.Print_Area" localSheetId="11">Confirm!$B$1:$L$44</definedName>
    <definedName name="_xlnm.Print_Area" localSheetId="4">'Grades|Nuances'!$B$1:$L$40</definedName>
    <definedName name="_xlnm.Print_Area" localSheetId="2">Info!$A$1:$L$62</definedName>
    <definedName name="_xlnm.Print_Area" localSheetId="1">Intro!$B$1:$L$135</definedName>
    <definedName name="_xlnm.Print_Area" localSheetId="6">'Pro 1'!$A$1:$J$129</definedName>
    <definedName name="_xlnm.Print_Area" localSheetId="7">'Pro 2'!$A$1:$J$213</definedName>
    <definedName name="_xlnm.Print_Area" localSheetId="8">'Pro 3'!$A$1:$K$399</definedName>
    <definedName name="_xlnm.Print_Area" localSheetId="9">'Pro 4'!$A$1:$L$127</definedName>
    <definedName name="_xlnm.Print_Area" localSheetId="3">Public!$A$1:$M$470</definedName>
    <definedName name="_xlnm.Print_Titles" localSheetId="10">AddPro!$1:$7</definedName>
    <definedName name="_xlnm.Print_Titles" localSheetId="5">AddPub!$1:$7</definedName>
    <definedName name="_xlnm.Print_Titles" localSheetId="11">Confirm!$1:$7</definedName>
    <definedName name="_xlnm.Print_Titles" localSheetId="4">'Grades|Nuances'!$1:$7</definedName>
    <definedName name="_xlnm.Print_Titles" localSheetId="2">Info!$1:$7</definedName>
    <definedName name="_xlnm.Print_Titles" localSheetId="1">Intro!$1:$7</definedName>
    <definedName name="_xlnm.Print_Titles" localSheetId="6">'Pro 1'!$1:$7</definedName>
    <definedName name="_xlnm.Print_Titles" localSheetId="7">'Pro 2'!$1:$7</definedName>
    <definedName name="_xlnm.Print_Titles" localSheetId="8">'Pro 3'!$1:$7</definedName>
    <definedName name="_xlnm.Print_Titles" localSheetId="9">'Pro 4'!$1:$7</definedName>
    <definedName name="_xlnm.Print_Titles" localSheetId="3">Public!$1:$7</definedName>
    <definedName name="quest8" localSheetId="10">AddPro!#REF!</definedName>
    <definedName name="quest8" localSheetId="5">AddPub!#REF!</definedName>
    <definedName name="quest8" localSheetId="11">Confirm!#REF!</definedName>
    <definedName name="quest8" localSheetId="12">#REF!</definedName>
    <definedName name="quest8" localSheetId="2">Info!#REF!</definedName>
    <definedName name="quest8" localSheetId="1">Intro!#REF!</definedName>
    <definedName name="quest8" localSheetId="6">'Pro 1'!#REF!</definedName>
    <definedName name="quest8" localSheetId="7">'Pro 2'!#REF!</definedName>
    <definedName name="quest8" localSheetId="8">'Pro 3'!#REF!</definedName>
    <definedName name="quest8" localSheetId="9">'Pro 4'!#REF!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6" i="39" l="1"/>
  <c r="H48" i="39"/>
  <c r="H45" i="39"/>
  <c r="H41" i="39"/>
  <c r="H38" i="39"/>
  <c r="H34" i="39"/>
  <c r="H31" i="39"/>
  <c r="H27" i="39"/>
  <c r="G39" i="46"/>
  <c r="I35" i="37"/>
  <c r="H35" i="37"/>
  <c r="G35" i="37"/>
  <c r="I34" i="37"/>
  <c r="H34" i="37"/>
  <c r="G34" i="37"/>
  <c r="I31" i="37"/>
  <c r="H31" i="37"/>
  <c r="G31" i="37"/>
  <c r="I30" i="37"/>
  <c r="H30" i="37"/>
  <c r="G30" i="37"/>
  <c r="G28" i="37"/>
  <c r="F30" i="37"/>
  <c r="F29" i="37"/>
  <c r="B29" i="37"/>
  <c r="B30" i="37"/>
  <c r="U92" i="51" l="1"/>
  <c r="T92" i="51"/>
  <c r="U91" i="51"/>
  <c r="T91" i="51"/>
  <c r="U90" i="51"/>
  <c r="T90" i="51"/>
  <c r="U89" i="51"/>
  <c r="T89" i="51"/>
  <c r="S92" i="51"/>
  <c r="S91" i="51"/>
  <c r="S90" i="51"/>
  <c r="S89" i="51"/>
  <c r="R92" i="51"/>
  <c r="Q92" i="51"/>
  <c r="R91" i="51"/>
  <c r="Q91" i="51"/>
  <c r="R90" i="51"/>
  <c r="Q90" i="51"/>
  <c r="R89" i="51"/>
  <c r="Q89" i="51"/>
  <c r="P92" i="51"/>
  <c r="P91" i="51"/>
  <c r="P90" i="51"/>
  <c r="M45" i="51"/>
  <c r="N45" i="51"/>
  <c r="M46" i="51"/>
  <c r="N46" i="51"/>
  <c r="M47" i="51"/>
  <c r="N47" i="51"/>
  <c r="M48" i="51"/>
  <c r="N48" i="51"/>
  <c r="M49" i="51"/>
  <c r="N49" i="51"/>
  <c r="M50" i="51"/>
  <c r="N50" i="51"/>
  <c r="L50" i="51"/>
  <c r="L49" i="51"/>
  <c r="L48" i="51"/>
  <c r="L47" i="51"/>
  <c r="L46" i="51"/>
  <c r="L45" i="51"/>
  <c r="G20" i="51"/>
  <c r="H20" i="51"/>
  <c r="F20" i="51"/>
  <c r="H154" i="42" l="1"/>
  <c r="I154" i="42"/>
  <c r="J154" i="42"/>
  <c r="J153" i="42"/>
  <c r="I153" i="42"/>
  <c r="H153" i="42"/>
  <c r="G261" i="42"/>
  <c r="G257" i="42"/>
  <c r="G256" i="42"/>
  <c r="G254" i="42"/>
  <c r="H158" i="42"/>
  <c r="H157" i="42"/>
  <c r="H156" i="42"/>
  <c r="H155" i="42"/>
  <c r="H147" i="42"/>
  <c r="J144" i="42"/>
  <c r="I144" i="42"/>
  <c r="H144" i="42"/>
  <c r="J140" i="42"/>
  <c r="I140" i="42"/>
  <c r="H140" i="42"/>
  <c r="J134" i="42"/>
  <c r="I134" i="42"/>
  <c r="H134" i="42"/>
  <c r="I98" i="42"/>
  <c r="H98" i="42"/>
  <c r="J75" i="42"/>
  <c r="I75" i="42"/>
  <c r="H75" i="42"/>
  <c r="G230" i="42" s="1"/>
  <c r="G232" i="42" s="1"/>
  <c r="G233" i="42" s="1"/>
  <c r="G237" i="42" s="1"/>
  <c r="I30" i="42"/>
  <c r="H30" i="42"/>
  <c r="G30" i="42"/>
  <c r="I26" i="42"/>
  <c r="H26" i="42"/>
  <c r="G26" i="42"/>
  <c r="J48" i="39"/>
  <c r="I48" i="39"/>
  <c r="J45" i="39"/>
  <c r="I45" i="39"/>
  <c r="J41" i="39"/>
  <c r="I41" i="39"/>
  <c r="J38" i="39"/>
  <c r="I38" i="39"/>
  <c r="J34" i="39"/>
  <c r="I34" i="39"/>
  <c r="J31" i="39"/>
  <c r="I31" i="39"/>
  <c r="J26" i="39"/>
  <c r="I26" i="39"/>
  <c r="J25" i="39"/>
  <c r="I25" i="39"/>
  <c r="J27" i="39"/>
  <c r="I27" i="39"/>
  <c r="I25" i="37"/>
  <c r="G50" i="51" s="1"/>
  <c r="H25" i="37"/>
  <c r="F50" i="51" s="1"/>
  <c r="G25" i="37"/>
  <c r="E50" i="51" s="1"/>
  <c r="I22" i="37"/>
  <c r="H22" i="37"/>
  <c r="G22" i="37"/>
  <c r="I19" i="37"/>
  <c r="H19" i="37"/>
  <c r="G19" i="37"/>
  <c r="H57" i="39" s="1"/>
  <c r="G35" i="46"/>
  <c r="H35" i="46"/>
  <c r="F35" i="46"/>
  <c r="G34" i="46"/>
  <c r="H34" i="46"/>
  <c r="F34" i="46"/>
  <c r="H28" i="37" l="1"/>
  <c r="I28" i="37"/>
  <c r="E47" i="39"/>
  <c r="E26" i="39"/>
  <c r="B41" i="48" l="1"/>
  <c r="P343" i="47"/>
  <c r="F27" i="37"/>
  <c r="B27" i="37"/>
  <c r="F26" i="37"/>
  <c r="B26" i="37"/>
  <c r="B25" i="37"/>
  <c r="N148" i="39"/>
  <c r="M148" i="39"/>
  <c r="P288" i="47"/>
  <c r="P301" i="47"/>
  <c r="P314" i="47" l="1"/>
  <c r="O314" i="47"/>
  <c r="O301" i="47"/>
  <c r="H10" i="48"/>
  <c r="O288" i="47"/>
  <c r="G36" i="46"/>
  <c r="G43" i="46"/>
  <c r="H43" i="46"/>
  <c r="F43" i="46"/>
  <c r="G41" i="46"/>
  <c r="H41" i="46"/>
  <c r="G40" i="46"/>
  <c r="H40" i="46"/>
  <c r="F41" i="46"/>
  <c r="F40" i="46"/>
  <c r="G38" i="46"/>
  <c r="H38" i="46"/>
  <c r="G37" i="46"/>
  <c r="H37" i="46"/>
  <c r="F38" i="46"/>
  <c r="F37" i="46"/>
  <c r="P41" i="46"/>
  <c r="O41" i="46"/>
  <c r="P40" i="46"/>
  <c r="O40" i="46"/>
  <c r="B35" i="46" l="1"/>
  <c r="B46" i="39"/>
  <c r="B25" i="39"/>
  <c r="E41" i="39"/>
  <c r="E40" i="39"/>
  <c r="N39" i="39"/>
  <c r="M39" i="39"/>
  <c r="E39" i="39"/>
  <c r="B39" i="39"/>
  <c r="E38" i="39"/>
  <c r="E37" i="39"/>
  <c r="N36" i="39"/>
  <c r="M36" i="39"/>
  <c r="E36" i="39"/>
  <c r="B36" i="39"/>
  <c r="B35" i="39"/>
  <c r="B28" i="39"/>
  <c r="F32" i="37"/>
  <c r="F33" i="37"/>
  <c r="F20" i="37"/>
  <c r="F21" i="37"/>
  <c r="F22" i="37"/>
  <c r="F23" i="37"/>
  <c r="F24" i="37"/>
  <c r="B33" i="37"/>
  <c r="B32" i="37"/>
  <c r="B24" i="37"/>
  <c r="B23" i="37"/>
  <c r="B21" i="37"/>
  <c r="B20" i="37"/>
  <c r="B22" i="49"/>
  <c r="C35" i="48"/>
  <c r="P57" i="47"/>
  <c r="D33" i="49"/>
  <c r="B33" i="49"/>
  <c r="B21" i="49" l="1"/>
  <c r="O54" i="48"/>
  <c r="B10" i="48"/>
  <c r="G166" i="42" l="1"/>
  <c r="E166" i="42"/>
  <c r="D166" i="42"/>
  <c r="C166" i="42"/>
  <c r="B166" i="42"/>
  <c r="D12" i="44"/>
  <c r="E12" i="44"/>
  <c r="D12" i="45"/>
  <c r="E12" i="45"/>
  <c r="P370" i="47"/>
  <c r="P356" i="47"/>
  <c r="F52" i="48" l="1"/>
  <c r="F50" i="48"/>
  <c r="P12" i="52"/>
  <c r="B6" i="48"/>
  <c r="B6" i="49"/>
  <c r="B6" i="42" s="1"/>
  <c r="B177" i="47"/>
  <c r="B179" i="47"/>
  <c r="B180" i="47"/>
  <c r="B181" i="47"/>
  <c r="M65" i="37"/>
  <c r="O403" i="47"/>
  <c r="O390" i="47"/>
  <c r="O343" i="47"/>
  <c r="P47" i="48"/>
  <c r="O47" i="48"/>
  <c r="D34" i="38"/>
  <c r="D33" i="38"/>
  <c r="I156" i="42"/>
  <c r="J156" i="42"/>
  <c r="I158" i="42"/>
  <c r="J158" i="42"/>
  <c r="B460" i="47"/>
  <c r="B120" i="43"/>
  <c r="B118" i="43"/>
  <c r="B110" i="43"/>
  <c r="B108" i="43"/>
  <c r="B100" i="43"/>
  <c r="B98" i="43"/>
  <c r="B90" i="43"/>
  <c r="B88" i="43"/>
  <c r="B80" i="43"/>
  <c r="B78" i="43"/>
  <c r="B70" i="43"/>
  <c r="B68" i="43"/>
  <c r="B60" i="43"/>
  <c r="B58" i="43"/>
  <c r="B50" i="43"/>
  <c r="B48" i="43"/>
  <c r="B40" i="43"/>
  <c r="B38" i="43"/>
  <c r="B30" i="43"/>
  <c r="B28" i="43"/>
  <c r="B20" i="43"/>
  <c r="B18" i="43"/>
  <c r="D31" i="38"/>
  <c r="D30" i="38"/>
  <c r="B25" i="49"/>
  <c r="B8" i="44"/>
  <c r="B12" i="43"/>
  <c r="B220" i="42"/>
  <c r="B60" i="42"/>
  <c r="B16" i="42"/>
  <c r="B18" i="39"/>
  <c r="B12" i="37"/>
  <c r="B2" i="37"/>
  <c r="B415" i="47"/>
  <c r="B327" i="47"/>
  <c r="B210" i="47"/>
  <c r="B86" i="47"/>
  <c r="D71" i="48"/>
  <c r="G284" i="42" l="1"/>
  <c r="G288" i="42"/>
  <c r="G276" i="42"/>
  <c r="G280" i="42"/>
  <c r="B6" i="46"/>
  <c r="B6" i="39"/>
  <c r="B6" i="37"/>
  <c r="B6" i="47"/>
  <c r="B6" i="45"/>
  <c r="B6" i="44"/>
  <c r="B6" i="43"/>
  <c r="B6" i="52"/>
  <c r="B9" i="46"/>
  <c r="B8" i="46"/>
  <c r="B27" i="46"/>
  <c r="B45" i="48"/>
  <c r="B12" i="47" l="1"/>
  <c r="L19" i="49"/>
  <c r="K19" i="49"/>
  <c r="J19" i="49"/>
  <c r="I19" i="49"/>
  <c r="H19" i="49"/>
  <c r="G19" i="49"/>
  <c r="F19" i="49"/>
  <c r="E19" i="49"/>
  <c r="D19" i="49"/>
  <c r="B19" i="49"/>
  <c r="B8" i="49"/>
  <c r="B4" i="49"/>
  <c r="B4" i="45" s="1"/>
  <c r="B103" i="48"/>
  <c r="B81" i="48"/>
  <c r="B75" i="48"/>
  <c r="B69" i="48"/>
  <c r="C8" i="38"/>
  <c r="C29" i="48"/>
  <c r="B25" i="48"/>
  <c r="B5" i="48"/>
  <c r="O150" i="47"/>
  <c r="O12" i="52"/>
  <c r="O198" i="47" l="1"/>
  <c r="B53" i="44"/>
  <c r="B43" i="44"/>
  <c r="B33" i="44"/>
  <c r="B23" i="44"/>
  <c r="B380" i="42"/>
  <c r="B390" i="42"/>
  <c r="B313" i="42"/>
  <c r="B321" i="42"/>
  <c r="B178" i="42"/>
  <c r="B188" i="42"/>
  <c r="B198" i="42"/>
  <c r="B208" i="42"/>
  <c r="H142" i="42"/>
  <c r="I142" i="42" s="1"/>
  <c r="J142" i="42" s="1"/>
  <c r="H136" i="42"/>
  <c r="I136" i="42" s="1"/>
  <c r="J136" i="42" s="1"/>
  <c r="B53" i="45"/>
  <c r="B43" i="45"/>
  <c r="B33" i="45"/>
  <c r="B23" i="45"/>
  <c r="K14" i="52"/>
  <c r="B220" i="47"/>
  <c r="B225" i="47"/>
  <c r="B16" i="46" l="1"/>
  <c r="J135" i="48"/>
  <c r="E135" i="48"/>
  <c r="B135" i="48"/>
  <c r="B203" i="39"/>
  <c r="B274" i="42"/>
  <c r="B276" i="42"/>
  <c r="B43" i="42"/>
  <c r="B32" i="42"/>
  <c r="M120" i="37"/>
  <c r="N65" i="37"/>
  <c r="I14" i="52"/>
  <c r="G14" i="52"/>
  <c r="F14" i="52"/>
  <c r="D14" i="52"/>
  <c r="B14" i="52"/>
  <c r="O247" i="47"/>
  <c r="P247" i="47"/>
  <c r="B77" i="42" l="1"/>
  <c r="B100" i="42"/>
  <c r="B239" i="42" s="1"/>
  <c r="B263" i="42" s="1"/>
  <c r="P38" i="46" l="1"/>
  <c r="P37" i="46"/>
  <c r="B57" i="48" l="1"/>
  <c r="P54" i="48"/>
  <c r="P52" i="48"/>
  <c r="O52" i="48"/>
  <c r="P51" i="48"/>
  <c r="O51" i="48"/>
  <c r="P150" i="47" l="1"/>
  <c r="B150" i="47" s="1"/>
  <c r="B12" i="52"/>
  <c r="N120" i="37"/>
  <c r="B120" i="37" s="1"/>
  <c r="B57" i="39"/>
  <c r="C91" i="47" l="1"/>
  <c r="E91" i="47"/>
  <c r="G91" i="47"/>
  <c r="I91" i="47"/>
  <c r="K91" i="47"/>
  <c r="J32" i="47"/>
  <c r="G32" i="47"/>
  <c r="E32" i="47"/>
  <c r="C32" i="47"/>
  <c r="O38" i="46" l="1"/>
  <c r="O37" i="46"/>
  <c r="B37" i="46" s="1"/>
  <c r="B38" i="46" l="1"/>
  <c r="E41" i="46"/>
  <c r="E44" i="39"/>
  <c r="E33" i="39"/>
  <c r="E30" i="39"/>
  <c r="P12" i="46" l="1"/>
  <c r="O12" i="46"/>
  <c r="B233" i="47"/>
  <c r="F8" i="51" l="1"/>
  <c r="Y89" i="51" l="1"/>
  <c r="Z89" i="51"/>
  <c r="X89" i="51"/>
  <c r="P89" i="51"/>
  <c r="L90" i="51"/>
  <c r="L91" i="51" s="1"/>
  <c r="L92" i="51" s="1"/>
  <c r="E91" i="51"/>
  <c r="E92" i="51" s="1"/>
  <c r="E90" i="51"/>
  <c r="I90" i="51"/>
  <c r="I91" i="51" s="1"/>
  <c r="I92" i="51" s="1"/>
  <c r="J90" i="51"/>
  <c r="J91" i="51" s="1"/>
  <c r="J92" i="51" s="1"/>
  <c r="D89" i="51"/>
  <c r="D90" i="51" l="1"/>
  <c r="D91" i="51" s="1"/>
  <c r="D92" i="51" s="1"/>
  <c r="M41" i="51"/>
  <c r="L41" i="51"/>
  <c r="M40" i="51"/>
  <c r="L40" i="51"/>
  <c r="M39" i="51"/>
  <c r="L39" i="51"/>
  <c r="M38" i="51"/>
  <c r="L38" i="51"/>
  <c r="K41" i="51"/>
  <c r="K40" i="51"/>
  <c r="K39" i="51"/>
  <c r="K38" i="51"/>
  <c r="H41" i="51"/>
  <c r="G41" i="51"/>
  <c r="H40" i="51"/>
  <c r="G40" i="51"/>
  <c r="H39" i="51"/>
  <c r="G39" i="51"/>
  <c r="H38" i="51"/>
  <c r="G38" i="51"/>
  <c r="F41" i="51"/>
  <c r="F40" i="51"/>
  <c r="F39" i="51"/>
  <c r="F38" i="51"/>
  <c r="R8" i="51"/>
  <c r="S8" i="51"/>
  <c r="R9" i="51"/>
  <c r="S9" i="51"/>
  <c r="R11" i="51"/>
  <c r="S11" i="51"/>
  <c r="R12" i="51"/>
  <c r="S12" i="51"/>
  <c r="R13" i="51"/>
  <c r="S13" i="51"/>
  <c r="Q13" i="51"/>
  <c r="Q12" i="51"/>
  <c r="Q11" i="51"/>
  <c r="Q9" i="51"/>
  <c r="Q8" i="51"/>
  <c r="M32" i="51"/>
  <c r="N32" i="51"/>
  <c r="M33" i="51"/>
  <c r="N33" i="51"/>
  <c r="M34" i="51"/>
  <c r="N34" i="51"/>
  <c r="L34" i="51"/>
  <c r="L33" i="51"/>
  <c r="L32" i="51"/>
  <c r="G32" i="51"/>
  <c r="H32" i="51"/>
  <c r="G33" i="51"/>
  <c r="H33" i="51"/>
  <c r="G34" i="51"/>
  <c r="H34" i="51"/>
  <c r="F34" i="51"/>
  <c r="F33" i="51"/>
  <c r="F32" i="51"/>
  <c r="M29" i="51"/>
  <c r="N29" i="51"/>
  <c r="L29" i="51"/>
  <c r="G29" i="51"/>
  <c r="H29" i="51"/>
  <c r="F29" i="51"/>
  <c r="M27" i="51"/>
  <c r="N27" i="51"/>
  <c r="L27" i="51"/>
  <c r="G27" i="51"/>
  <c r="H27" i="51"/>
  <c r="F27" i="51"/>
  <c r="M23" i="51"/>
  <c r="N23" i="51"/>
  <c r="L23" i="51"/>
  <c r="G23" i="51"/>
  <c r="H23" i="51"/>
  <c r="F23" i="51"/>
  <c r="M20" i="51"/>
  <c r="N20" i="51"/>
  <c r="L20" i="51"/>
  <c r="M11" i="51"/>
  <c r="N11" i="51"/>
  <c r="M12" i="51"/>
  <c r="N12" i="51"/>
  <c r="M13" i="51"/>
  <c r="N13" i="51"/>
  <c r="M14" i="51"/>
  <c r="N14" i="51"/>
  <c r="M15" i="51"/>
  <c r="N15" i="51"/>
  <c r="L15" i="51"/>
  <c r="L14" i="51"/>
  <c r="L13" i="51"/>
  <c r="L11" i="51"/>
  <c r="L12" i="51"/>
  <c r="G11" i="51"/>
  <c r="H11" i="51"/>
  <c r="G12" i="51"/>
  <c r="H12" i="51"/>
  <c r="G13" i="51"/>
  <c r="H13" i="51"/>
  <c r="G14" i="51"/>
  <c r="H14" i="51"/>
  <c r="G15" i="51"/>
  <c r="H15" i="51"/>
  <c r="F15" i="51"/>
  <c r="F14" i="51"/>
  <c r="F13" i="51"/>
  <c r="F12" i="51"/>
  <c r="F11" i="51"/>
  <c r="F85" i="51" l="1"/>
  <c r="G85" i="51"/>
  <c r="H85" i="51"/>
  <c r="I85" i="51"/>
  <c r="J85" i="51"/>
  <c r="E85" i="51"/>
  <c r="F79" i="51"/>
  <c r="G79" i="51"/>
  <c r="F80" i="51"/>
  <c r="G80" i="51"/>
  <c r="E80" i="51"/>
  <c r="E79" i="51"/>
  <c r="F71" i="51" l="1"/>
  <c r="G71" i="51"/>
  <c r="E71" i="51"/>
  <c r="F65" i="51"/>
  <c r="G65" i="51"/>
  <c r="F66" i="51"/>
  <c r="G66" i="51"/>
  <c r="E66" i="51"/>
  <c r="E65" i="51"/>
  <c r="F60" i="51"/>
  <c r="G60" i="51"/>
  <c r="F61" i="51"/>
  <c r="G61" i="51"/>
  <c r="E61" i="51"/>
  <c r="E60" i="51"/>
  <c r="F56" i="51"/>
  <c r="G56" i="51"/>
  <c r="E56" i="51"/>
  <c r="M8" i="51" l="1"/>
  <c r="N8" i="51"/>
  <c r="L8" i="51"/>
  <c r="G8" i="51"/>
  <c r="H8" i="51"/>
  <c r="F45" i="51"/>
  <c r="G45" i="51"/>
  <c r="E45" i="51"/>
  <c r="O368" i="42" l="1"/>
  <c r="O162" i="42"/>
  <c r="O56" i="42"/>
  <c r="N127" i="39"/>
  <c r="N87" i="39"/>
  <c r="N73" i="39"/>
  <c r="P418" i="47"/>
  <c r="P403" i="47"/>
  <c r="P390" i="47"/>
  <c r="P330" i="47"/>
  <c r="P260" i="47"/>
  <c r="P198" i="47"/>
  <c r="P83" i="47"/>
  <c r="N368" i="42"/>
  <c r="N162" i="42"/>
  <c r="N56" i="42"/>
  <c r="M127" i="39"/>
  <c r="M87" i="39"/>
  <c r="M73" i="39"/>
  <c r="O418" i="47"/>
  <c r="O370" i="47"/>
  <c r="O356" i="47"/>
  <c r="O330" i="47"/>
  <c r="O260" i="47"/>
  <c r="O83" i="47"/>
  <c r="O57" i="47"/>
  <c r="B57" i="47" l="1"/>
  <c r="O446" i="47" l="1"/>
  <c r="J134" i="48" l="1"/>
  <c r="H288" i="42" l="1"/>
  <c r="I288" i="42"/>
  <c r="H284" i="42"/>
  <c r="I284" i="42"/>
  <c r="H280" i="42"/>
  <c r="I280" i="42"/>
  <c r="H276" i="42"/>
  <c r="I276" i="42"/>
  <c r="D26" i="49"/>
  <c r="D29" i="49"/>
  <c r="D36" i="49"/>
  <c r="D40" i="49"/>
  <c r="D43" i="49"/>
  <c r="D47" i="49"/>
  <c r="D50" i="49"/>
  <c r="D53" i="49"/>
  <c r="D55" i="49"/>
  <c r="D59" i="49"/>
  <c r="B215" i="47" l="1"/>
  <c r="B213" i="47"/>
  <c r="B127" i="39" l="1"/>
  <c r="B432" i="47" l="1"/>
  <c r="N32" i="39" l="1"/>
  <c r="M32" i="39"/>
  <c r="N29" i="39"/>
  <c r="M29" i="39"/>
  <c r="B22" i="37" l="1"/>
  <c r="F25" i="37" l="1"/>
  <c r="B446" i="47" l="1"/>
  <c r="B418" i="47" l="1"/>
  <c r="B40" i="49"/>
  <c r="B43" i="49"/>
  <c r="B29" i="49"/>
  <c r="B53" i="49" l="1"/>
  <c r="B47" i="49" l="1"/>
  <c r="B36" i="49" l="1"/>
  <c r="B26" i="49"/>
  <c r="B50" i="49"/>
  <c r="B55" i="49"/>
  <c r="B59" i="49"/>
  <c r="L25" i="49"/>
  <c r="K25" i="49"/>
  <c r="J25" i="49"/>
  <c r="I25" i="49"/>
  <c r="H25" i="49"/>
  <c r="G25" i="49"/>
  <c r="F25" i="49"/>
  <c r="E25" i="49"/>
  <c r="D25" i="49"/>
  <c r="B15" i="49" l="1"/>
  <c r="B12" i="49"/>
  <c r="B10" i="49"/>
  <c r="L8" i="49"/>
  <c r="K8" i="49"/>
  <c r="J8" i="49"/>
  <c r="I8" i="49"/>
  <c r="H8" i="49"/>
  <c r="G8" i="49"/>
  <c r="F8" i="49"/>
  <c r="E8" i="49"/>
  <c r="D8" i="49"/>
  <c r="B4" i="52"/>
  <c r="E134" i="48"/>
  <c r="B134" i="48"/>
  <c r="B132" i="48"/>
  <c r="B125" i="48"/>
  <c r="B124" i="48"/>
  <c r="B127" i="48"/>
  <c r="B90" i="48"/>
  <c r="B123" i="48"/>
  <c r="L121" i="48"/>
  <c r="K121" i="48"/>
  <c r="J121" i="48"/>
  <c r="I121" i="48"/>
  <c r="H121" i="48"/>
  <c r="G121" i="48"/>
  <c r="E121" i="48"/>
  <c r="D121" i="48"/>
  <c r="C121" i="48"/>
  <c r="B121" i="48"/>
  <c r="B4" i="39" l="1"/>
  <c r="B4" i="47"/>
  <c r="B4" i="37"/>
  <c r="B4" i="43"/>
  <c r="B4" i="46"/>
  <c r="B4" i="42"/>
  <c r="B4" i="44"/>
  <c r="B42" i="48"/>
  <c r="B27" i="48"/>
  <c r="L25" i="48"/>
  <c r="K25" i="48"/>
  <c r="J25" i="48"/>
  <c r="I25" i="48"/>
  <c r="H25" i="48"/>
  <c r="G25" i="48"/>
  <c r="E25" i="48"/>
  <c r="D25" i="48"/>
  <c r="C25" i="48"/>
  <c r="B77" i="48"/>
  <c r="L75" i="48"/>
  <c r="K75" i="48"/>
  <c r="J75" i="48"/>
  <c r="I75" i="48"/>
  <c r="H75" i="48"/>
  <c r="G75" i="48"/>
  <c r="E75" i="48"/>
  <c r="D75" i="48"/>
  <c r="C75" i="48"/>
  <c r="B118" i="48" l="1"/>
  <c r="B113" i="48" l="1"/>
  <c r="B105" i="48"/>
  <c r="B111" i="48"/>
  <c r="B109" i="48"/>
  <c r="B107" i="48"/>
  <c r="B52" i="48" l="1"/>
  <c r="D49" i="48"/>
  <c r="B50" i="48"/>
  <c r="B47" i="48"/>
  <c r="B91" i="48" l="1"/>
  <c r="B87" i="48"/>
  <c r="B85" i="48"/>
  <c r="B83" i="48"/>
  <c r="B260" i="47" l="1"/>
  <c r="B403" i="47"/>
  <c r="B247" i="47"/>
  <c r="B314" i="47" l="1"/>
  <c r="B301" i="47"/>
  <c r="B288" i="47" l="1"/>
  <c r="B275" i="47" l="1"/>
  <c r="B273" i="47"/>
  <c r="B343" i="47"/>
  <c r="B390" i="47" l="1"/>
  <c r="B388" i="47"/>
  <c r="B387" i="47"/>
  <c r="B386" i="47"/>
  <c r="B384" i="47"/>
  <c r="B370" i="47" l="1"/>
  <c r="B356" i="47"/>
  <c r="B330" i="47"/>
  <c r="B198" i="47" l="1"/>
  <c r="B185" i="47"/>
  <c r="B164" i="47"/>
  <c r="B89" i="47" l="1"/>
  <c r="B83" i="47"/>
  <c r="B70" i="47"/>
  <c r="B28" i="47"/>
  <c r="B15" i="47"/>
  <c r="B10" i="47"/>
  <c r="B9" i="47"/>
  <c r="B8" i="47"/>
  <c r="B14" i="46"/>
  <c r="B13" i="46"/>
  <c r="B12" i="46"/>
  <c r="B11" i="46"/>
  <c r="B29" i="46"/>
  <c r="F32" i="46"/>
  <c r="G32" i="46" s="1"/>
  <c r="H32" i="46" s="1"/>
  <c r="B34" i="46"/>
  <c r="B43" i="46"/>
  <c r="B8" i="52" l="1"/>
  <c r="B8" i="43"/>
  <c r="B9" i="43"/>
  <c r="B9" i="39"/>
  <c r="B9" i="37"/>
  <c r="B9" i="42"/>
  <c r="B8" i="39"/>
  <c r="B8" i="42"/>
  <c r="B8" i="37"/>
  <c r="B13" i="45"/>
  <c r="B10" i="45"/>
  <c r="B8" i="45"/>
  <c r="B13" i="44"/>
  <c r="B10" i="44"/>
  <c r="B332" i="42" l="1"/>
  <c r="B113" i="42" l="1"/>
  <c r="B15" i="43" l="1"/>
  <c r="B370" i="42"/>
  <c r="B350" i="42" l="1"/>
  <c r="E349" i="42"/>
  <c r="B344" i="42"/>
  <c r="F349" i="42" l="1"/>
  <c r="G349" i="42" s="1"/>
  <c r="H349" i="42" s="1"/>
  <c r="I349" i="42" s="1"/>
  <c r="J349" i="42" s="1"/>
  <c r="B305" i="42"/>
  <c r="B288" i="42"/>
  <c r="B284" i="42" l="1"/>
  <c r="B280" i="42"/>
  <c r="G274" i="42"/>
  <c r="B236" i="42"/>
  <c r="B260" i="42" s="1"/>
  <c r="B233" i="42"/>
  <c r="B257" i="42" s="1"/>
  <c r="H274" i="42" l="1"/>
  <c r="I274" i="42" s="1"/>
  <c r="G250" i="42" l="1"/>
  <c r="B250" i="42"/>
  <c r="B237" i="42"/>
  <c r="B261" i="42" s="1"/>
  <c r="B235" i="42"/>
  <c r="B259" i="42" s="1"/>
  <c r="B234" i="42"/>
  <c r="B258" i="42" s="1"/>
  <c r="B232" i="42"/>
  <c r="B256" i="42" s="1"/>
  <c r="B231" i="42"/>
  <c r="B255" i="42" s="1"/>
  <c r="B230" i="42"/>
  <c r="B254" i="42" s="1"/>
  <c r="B229" i="42"/>
  <c r="B253" i="42" s="1"/>
  <c r="B228" i="42"/>
  <c r="B252" i="42" s="1"/>
  <c r="G226" i="42"/>
  <c r="B226" i="42"/>
  <c r="B168" i="42"/>
  <c r="G154" i="42"/>
  <c r="G153" i="42"/>
  <c r="B158" i="42"/>
  <c r="B157" i="42"/>
  <c r="B156" i="42"/>
  <c r="B155" i="42"/>
  <c r="H226" i="42" l="1"/>
  <c r="I226" i="42" s="1"/>
  <c r="H250" i="42"/>
  <c r="I250" i="42" s="1"/>
  <c r="B154" i="42" l="1"/>
  <c r="B153" i="42"/>
  <c r="H151" i="42"/>
  <c r="B149" i="42"/>
  <c r="B145" i="42"/>
  <c r="B146" i="42"/>
  <c r="B144" i="42"/>
  <c r="B142" i="42"/>
  <c r="B136" i="42"/>
  <c r="B128" i="42"/>
  <c r="B134" i="42"/>
  <c r="B133" i="42"/>
  <c r="B139" i="42" s="1"/>
  <c r="B132" i="42"/>
  <c r="B138" i="42" s="1"/>
  <c r="H130" i="42"/>
  <c r="I130" i="42" s="1"/>
  <c r="J130" i="42" s="1"/>
  <c r="B130" i="42"/>
  <c r="B126" i="42"/>
  <c r="B162" i="42"/>
  <c r="B223" i="42"/>
  <c r="B303" i="42"/>
  <c r="B347" i="42"/>
  <c r="J157" i="42" l="1"/>
  <c r="J155" i="42"/>
  <c r="I157" i="42"/>
  <c r="I155" i="42"/>
  <c r="B147" i="42"/>
  <c r="B140" i="42"/>
  <c r="E70" i="51"/>
  <c r="J147" i="42"/>
  <c r="G70" i="51"/>
  <c r="I147" i="42"/>
  <c r="F70" i="51"/>
  <c r="I151" i="42"/>
  <c r="J151" i="42" s="1"/>
  <c r="J98" i="42"/>
  <c r="I254" i="42" s="1"/>
  <c r="I256" i="42" s="1"/>
  <c r="I257" i="42" s="1"/>
  <c r="I261" i="42" s="1"/>
  <c r="H254" i="42"/>
  <c r="H256" i="42" s="1"/>
  <c r="H257" i="42" s="1"/>
  <c r="H261" i="42" s="1"/>
  <c r="B98" i="42"/>
  <c r="B97" i="42"/>
  <c r="B96" i="42"/>
  <c r="B95" i="42"/>
  <c r="B94" i="42"/>
  <c r="B90" i="42"/>
  <c r="H88" i="42"/>
  <c r="B88" i="42"/>
  <c r="H230" i="42"/>
  <c r="H232" i="42" s="1"/>
  <c r="I230" i="42"/>
  <c r="I232" i="42" l="1"/>
  <c r="I233" i="42" s="1"/>
  <c r="H233" i="42"/>
  <c r="I88" i="42"/>
  <c r="J88" i="42" s="1"/>
  <c r="H237" i="42" l="1"/>
  <c r="I237" i="42"/>
  <c r="B73" i="42"/>
  <c r="B74" i="42"/>
  <c r="O70" i="42" l="1"/>
  <c r="O93" i="42" s="1"/>
  <c r="N70" i="42"/>
  <c r="N93" i="42" s="1"/>
  <c r="O69" i="42"/>
  <c r="O92" i="42" s="1"/>
  <c r="N69" i="42"/>
  <c r="N92" i="42" s="1"/>
  <c r="O68" i="42"/>
  <c r="O91" i="42" s="1"/>
  <c r="N68" i="42"/>
  <c r="N91" i="42" s="1"/>
  <c r="B67" i="42"/>
  <c r="B91" i="42" l="1"/>
  <c r="B93" i="42"/>
  <c r="B92" i="42"/>
  <c r="B65" i="42"/>
  <c r="B75" i="42"/>
  <c r="B72" i="42"/>
  <c r="B71" i="42"/>
  <c r="B70" i="42"/>
  <c r="B69" i="42"/>
  <c r="B68" i="42"/>
  <c r="H65" i="42"/>
  <c r="B63" i="42"/>
  <c r="B56" i="42"/>
  <c r="B30" i="42"/>
  <c r="B29" i="42"/>
  <c r="B28" i="42"/>
  <c r="B26" i="42"/>
  <c r="B25" i="42"/>
  <c r="B368" i="42"/>
  <c r="B354" i="42"/>
  <c r="K56" i="42"/>
  <c r="J56" i="42"/>
  <c r="I56" i="42"/>
  <c r="H56" i="42"/>
  <c r="G56" i="42"/>
  <c r="F56" i="42"/>
  <c r="E56" i="42"/>
  <c r="D56" i="42"/>
  <c r="B27" i="42"/>
  <c r="B24" i="42"/>
  <c r="G22" i="42"/>
  <c r="B19" i="42"/>
  <c r="B13" i="42"/>
  <c r="E48" i="39"/>
  <c r="E46" i="39"/>
  <c r="E45" i="39"/>
  <c r="E43" i="39"/>
  <c r="B43" i="39"/>
  <c r="E34" i="39"/>
  <c r="E32" i="39"/>
  <c r="B189" i="39"/>
  <c r="B175" i="39"/>
  <c r="B161" i="39"/>
  <c r="B146" i="39"/>
  <c r="B142" i="39"/>
  <c r="B114" i="39"/>
  <c r="B101" i="39"/>
  <c r="B60" i="39"/>
  <c r="G57" i="39"/>
  <c r="G56" i="39"/>
  <c r="B56" i="39"/>
  <c r="B52" i="39"/>
  <c r="E31" i="39"/>
  <c r="E29" i="39"/>
  <c r="E27" i="39"/>
  <c r="E25" i="39"/>
  <c r="B21" i="39"/>
  <c r="B16" i="39"/>
  <c r="B14" i="42" s="1"/>
  <c r="B15" i="39"/>
  <c r="B14" i="39"/>
  <c r="B13" i="39"/>
  <c r="B12" i="39"/>
  <c r="B12" i="42" s="1"/>
  <c r="I65" i="42" l="1"/>
  <c r="J65" i="42" s="1"/>
  <c r="H22" i="42"/>
  <c r="I22" i="42" s="1"/>
  <c r="B87" i="39" l="1"/>
  <c r="B73" i="39"/>
  <c r="J52" i="39"/>
  <c r="I52" i="39"/>
  <c r="H52" i="39"/>
  <c r="G52" i="39"/>
  <c r="F52" i="39"/>
  <c r="E52" i="39"/>
  <c r="D52" i="39"/>
  <c r="H54" i="39"/>
  <c r="J56" i="39"/>
  <c r="J57" i="39" s="1"/>
  <c r="I56" i="39"/>
  <c r="I57" i="39" s="1"/>
  <c r="B32" i="39"/>
  <c r="B148" i="39"/>
  <c r="E144" i="39"/>
  <c r="H23" i="39"/>
  <c r="B29" i="39"/>
  <c r="B106" i="37"/>
  <c r="B92" i="37"/>
  <c r="B78" i="37"/>
  <c r="B52" i="37"/>
  <c r="B39" i="37"/>
  <c r="B35" i="37"/>
  <c r="B34" i="37"/>
  <c r="F31" i="37"/>
  <c r="B31" i="37"/>
  <c r="F28" i="37"/>
  <c r="B28" i="37"/>
  <c r="F19" i="37"/>
  <c r="B19" i="37"/>
  <c r="G17" i="37"/>
  <c r="B15" i="37"/>
  <c r="N10" i="37"/>
  <c r="B10" i="37" s="1"/>
  <c r="B2" i="44" l="1"/>
  <c r="B2" i="43"/>
  <c r="B2" i="42"/>
  <c r="B2" i="39"/>
  <c r="B10" i="43"/>
  <c r="B10" i="42"/>
  <c r="B10" i="39"/>
  <c r="I54" i="39"/>
  <c r="J54" i="39" s="1"/>
  <c r="F144" i="39"/>
  <c r="G144" i="39" s="1"/>
  <c r="I23" i="39"/>
  <c r="B65" i="37"/>
  <c r="H17" i="37"/>
  <c r="I17" i="37" s="1"/>
  <c r="B5" i="49" l="1"/>
  <c r="J23" i="39"/>
  <c r="B5" i="42" l="1"/>
  <c r="B5" i="52"/>
  <c r="B5" i="46"/>
  <c r="B5" i="44"/>
  <c r="B5" i="39"/>
  <c r="B5" i="45"/>
  <c r="B5" i="43"/>
  <c r="B5" i="47"/>
  <c r="B5"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08ECB3E1-6082-4CAF-8269-40C07F2007B7}">
      <text>
        <r>
          <rPr>
            <b/>
            <sz val="9"/>
            <color indexed="81"/>
            <rFont val="Tahoma"/>
            <family val="2"/>
          </rPr>
          <t>Link to specific CBSA SOR or MIF page</t>
        </r>
      </text>
    </comment>
  </commentList>
</comments>
</file>

<file path=xl/sharedStrings.xml><?xml version="1.0" encoding="utf-8"?>
<sst xmlns="http://schemas.openxmlformats.org/spreadsheetml/2006/main" count="1038" uniqueCount="703">
  <si>
    <t>PUBLIC</t>
  </si>
  <si>
    <t>QUESTIONNAIRE DUE DATE</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</si>
  <si>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</si>
  <si>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</si>
  <si>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</si>
  <si>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</si>
  <si>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</si>
  <si>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</si>
  <si>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</si>
  <si>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</si>
  <si>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</si>
  <si>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Provide the names and addresses of other locations, facilities, and outlets in Canada on behalf of which your company is responding.</t>
  </si>
  <si>
    <t>Name of Authorized Official</t>
  </si>
  <si>
    <t>Nom du représentant autorisé</t>
  </si>
  <si>
    <t>Title of Authorized Official</t>
  </si>
  <si>
    <t>Titre du représentant autorisé</t>
  </si>
  <si>
    <t>Telephone</t>
  </si>
  <si>
    <t>Téléphone</t>
  </si>
  <si>
    <t>CONFIRMATION OF REPORTED DATA</t>
  </si>
  <si>
    <t>CONFIRMATION DES DONNÉES DÉCLARÉES</t>
  </si>
  <si>
    <t>Question 1</t>
  </si>
  <si>
    <t>Question 2</t>
  </si>
  <si>
    <t>Firm Name</t>
  </si>
  <si>
    <t xml:space="preserve">Dénomination sociale de l'entreprise </t>
  </si>
  <si>
    <t>Role in the Industry</t>
  </si>
  <si>
    <t>Rôle dans l'industrie</t>
  </si>
  <si>
    <t>Question 3</t>
  </si>
  <si>
    <t>Question 4</t>
  </si>
  <si>
    <t>Question 5</t>
  </si>
  <si>
    <t>Facility Name and Location</t>
  </si>
  <si>
    <t>Question 6</t>
  </si>
  <si>
    <t>Question 7</t>
  </si>
  <si>
    <t>What other products, if any, can be produced on the same equipment used to produce the goods?</t>
  </si>
  <si>
    <t>Question 8</t>
  </si>
  <si>
    <t>Question 9</t>
  </si>
  <si>
    <t>Question 10</t>
  </si>
  <si>
    <t>Question 11</t>
  </si>
  <si>
    <t>Question 12</t>
  </si>
  <si>
    <t>Question 13</t>
  </si>
  <si>
    <t>Question 14</t>
  </si>
  <si>
    <t>Export Sales</t>
  </si>
  <si>
    <t>Ventes à l'exportation</t>
  </si>
  <si>
    <t>For Sale in Canada</t>
  </si>
  <si>
    <t>Pour les ventes au Canada</t>
  </si>
  <si>
    <t>Total</t>
  </si>
  <si>
    <t>INCOME STATEMENT FOR TOTAL FIRM</t>
  </si>
  <si>
    <t>ÉTAT DES RÉSULTATS POUR L'ENSEMBLE DE L'ENTREPRISE</t>
  </si>
  <si>
    <t xml:space="preserve">Net Sales Value </t>
  </si>
  <si>
    <t xml:space="preserve">Cost of Goods Sold </t>
  </si>
  <si>
    <t>Coût des marchandises vendues</t>
  </si>
  <si>
    <t>Gross Margin (Loss)</t>
  </si>
  <si>
    <t>Marge bénéficiaire brute (perte brute)</t>
  </si>
  <si>
    <t xml:space="preserve">General, Selling, and Administrative Expenses </t>
  </si>
  <si>
    <t>Frais généraux, de vente, et d'administration</t>
  </si>
  <si>
    <t xml:space="preserve">Financial Expenses </t>
  </si>
  <si>
    <t>Charges financières</t>
  </si>
  <si>
    <t>Net Income (Loss) Before Taxes</t>
  </si>
  <si>
    <t>Revenu net (perte nette) avant impôts</t>
  </si>
  <si>
    <t xml:space="preserve">Beginning Inventory of Goods in Process </t>
  </si>
  <si>
    <t>Stock d'ouverture des marchandises en cours de fabrication</t>
  </si>
  <si>
    <t xml:space="preserve">All Other Direct Materials Used </t>
  </si>
  <si>
    <t>Toutes les autres matières directes utilisées</t>
  </si>
  <si>
    <t>Direct Employment Wages Paid</t>
  </si>
  <si>
    <t xml:space="preserve">Le montant des salaires associé à l’emploi direct </t>
  </si>
  <si>
    <t>Charges indirectes de fabrication</t>
  </si>
  <si>
    <t>Cost of Goods Manufactured</t>
  </si>
  <si>
    <t xml:space="preserve">Coût des marchandises fabriquées </t>
  </si>
  <si>
    <t>Direct Employment</t>
  </si>
  <si>
    <t>Emploi direct</t>
  </si>
  <si>
    <t>Indirect Employment</t>
  </si>
  <si>
    <t>Emploi indirect</t>
  </si>
  <si>
    <t>Net Sales Value</t>
  </si>
  <si>
    <t>Valeur de vente nette</t>
  </si>
  <si>
    <t>Beginning Inventory</t>
  </si>
  <si>
    <t>Stock d'ouverture</t>
  </si>
  <si>
    <t>Cost of Goods Sold</t>
  </si>
  <si>
    <t>General, Selling, and Administrative Expenses</t>
  </si>
  <si>
    <t xml:space="preserve">Frais généraux, de vente, et d'administration </t>
  </si>
  <si>
    <t>Verification</t>
  </si>
  <si>
    <t>INVESTMENTS</t>
  </si>
  <si>
    <t>INVESTISSEMENTS</t>
  </si>
  <si>
    <t>Productivity</t>
  </si>
  <si>
    <t>Productivité</t>
  </si>
  <si>
    <t>Employment</t>
  </si>
  <si>
    <t>Emplois</t>
  </si>
  <si>
    <t>Wages</t>
  </si>
  <si>
    <t>Salaires</t>
  </si>
  <si>
    <t>Return on investment</t>
  </si>
  <si>
    <t>Rendement du capital investi</t>
  </si>
  <si>
    <t>Growth</t>
  </si>
  <si>
    <t>Croissance</t>
  </si>
  <si>
    <t xml:space="preserve">Ability to raise capital </t>
  </si>
  <si>
    <t>Capacité de réunir des capitaux</t>
  </si>
  <si>
    <t>Production Development Efforts</t>
  </si>
  <si>
    <t xml:space="preserve">Projets de développement de la production </t>
  </si>
  <si>
    <t>Other relevant factors</t>
  </si>
  <si>
    <t xml:space="preserve">Autres facteurs pertinents </t>
  </si>
  <si>
    <t>I understand that checking this box constitutes my legally binding signature.</t>
  </si>
  <si>
    <t>Je comprends que le fait de cocher cette case constitue ma signature juridiquement contraignante.</t>
  </si>
  <si>
    <t>Quels autres produits, le cas échéant, pourraient être fabriqués à l’aide du même outillage utilisé pour la production des marchandises?</t>
  </si>
  <si>
    <t>Other Expenses</t>
  </si>
  <si>
    <t>Autres dépenses</t>
  </si>
  <si>
    <t>SUBMITTING THE QUESTIONNAIRE RESPONSE</t>
  </si>
  <si>
    <t>TRANSMISSION DU QUESTIONNAIRE REMPLI</t>
  </si>
  <si>
    <t>E-mail Address</t>
  </si>
  <si>
    <t>Date</t>
  </si>
  <si>
    <t>Provide a brief history of your firm, with particular emphasis on activities regarding the goods.</t>
  </si>
  <si>
    <t>Donnez un bref historique de votre entreprise, en insistant plus particulièrement sur les activités entourant les marchandises.</t>
  </si>
  <si>
    <t>If your firm is publicly traded, specify the stock exchange and trading symbol.</t>
  </si>
  <si>
    <t>Si votre entreprise est cotée en bourse, précisez quelle bourse et le symbole boursier.</t>
  </si>
  <si>
    <t xml:space="preserve">Dénomination sociale et emplacement de l'établissement </t>
  </si>
  <si>
    <t>PUBLIC COMMENTS</t>
  </si>
  <si>
    <t>COMMENTAIRES PUBLICS</t>
  </si>
  <si>
    <t xml:space="preserve">Explain in detail how your firm determines practical plant capacity. </t>
  </si>
  <si>
    <t xml:space="preserve">Fournissez des détails sur la façon dont votre entreprise détermine la capacité pratique des usines. </t>
  </si>
  <si>
    <t>Describe the method used to value your firm's sales to Canadian or foreign associated firms.</t>
  </si>
  <si>
    <t>Décrivez la méthode utilisée pour déterminer la valeur des ventes de votre entreprise à ses entreprises associées au Canada et/ou à l’étranger.</t>
  </si>
  <si>
    <t>PROTECTED COMMENTS</t>
  </si>
  <si>
    <t>Confirm that all information is reported on a calendar-year basis.</t>
  </si>
  <si>
    <t>Confirmez que tous les renseignements déclarés le sont selon l’année civile.</t>
  </si>
  <si>
    <t>Fournissez l'état du coût des marchandises fabriquées de votre entreprise pour ses ventes au Canada et à l'exportation des marchandises produites au Canada.</t>
  </si>
  <si>
    <t>Report your firm’s past and projected investments in facilities for the goods for each period specified.</t>
  </si>
  <si>
    <t>Indiquez les investissements antérieurs et prévus de votre entreprise consacrés à ses installations des marchandises pour chaque période indiquée.</t>
  </si>
  <si>
    <t>Provide a description of your firm’s major past and projected investments, in which facilities they took or will take place and the reasons for those investments.</t>
  </si>
  <si>
    <t>Décrivez les principaux investissements antérieurs et prévus de votre entreprise, les installations qui en sont l’objet ou en ont été l’objet et les motifs de ces investissements.</t>
  </si>
  <si>
    <t>Beginning inventory</t>
  </si>
  <si>
    <t>Ending inventory</t>
  </si>
  <si>
    <t>English</t>
  </si>
  <si>
    <t>Variable</t>
  </si>
  <si>
    <t>French</t>
  </si>
  <si>
    <t>Case Number</t>
  </si>
  <si>
    <t>The Goods</t>
  </si>
  <si>
    <t xml:space="preserve">Product information and a glossary of terms can be found in the Info tab.
</t>
  </si>
  <si>
    <t>Des informations sur le produit et un glossaire de termes sont disponibles dans l'onglet Info.</t>
  </si>
  <si>
    <t xml:space="preserve">Use the AddPro tab if more space is needed.
</t>
  </si>
  <si>
    <t>Production pour les ventes au Canada</t>
  </si>
  <si>
    <t>Production for sale in Canada</t>
  </si>
  <si>
    <t>Production for export sales</t>
  </si>
  <si>
    <t>Production pour les ventes à l'exportation</t>
  </si>
  <si>
    <t>Production for internal use or further internal processing</t>
  </si>
  <si>
    <t>Capacity utilization rate of the goods</t>
  </si>
  <si>
    <t>Taux d'utilisation des capacités des marchandises</t>
  </si>
  <si>
    <t>%</t>
  </si>
  <si>
    <t>Total capacity utilization rate</t>
  </si>
  <si>
    <t>Taux d'utilisation total des capacités</t>
  </si>
  <si>
    <t>Capacité pratique des usines</t>
  </si>
  <si>
    <t>For the questions in this tab, note the following:</t>
  </si>
  <si>
    <t>Pour les questions de cet onglet, notez ce qui suit :</t>
  </si>
  <si>
    <t>Trade Level 1 (plural)</t>
  </si>
  <si>
    <t>Delivery Cost</t>
  </si>
  <si>
    <t>Coût de livraison</t>
  </si>
  <si>
    <t>Décrivez les plans de votre entreprise pour gérer les niveaux de stocks au cours des deux prochaines années. Fournissez les motifs et les hypothèses sous-tendant ces objectifs et ces stratégies.</t>
  </si>
  <si>
    <t>Provide your firm’s strategies and objectives for the next two years with respect to the domestic sales of domestic production of the goods. Provide the rationale and assumptions underlying these strategies and objectives.</t>
  </si>
  <si>
    <t>Fournissez les stratégies et les objectifs de votre entreprise pour les deux prochaines années en ce qui concerne les ventes intérieures de la production nationale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</si>
  <si>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</si>
  <si>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</si>
  <si>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Fournissez les stratégies et les objectifs de votre entreprise pour les deux prochaines années en ce qui concerne les prix des marchandises. Fournir la justification et les hypothèses qui sous-tendent ces stratégies et objectifs.</t>
  </si>
  <si>
    <t>Vérification</t>
  </si>
  <si>
    <t>Complete the income statement for your total firm. Report total results for all products sold by your firm, including but not limited to the goods. These amounts should correspond to those reported in your firm's audited financial statements.</t>
  </si>
  <si>
    <t>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t>
  </si>
  <si>
    <r>
      <t xml:space="preserve">List the top three direct materials used in your firm's production of the goods </t>
    </r>
    <r>
      <rPr>
        <b/>
        <sz val="10.5"/>
        <rFont val="Calibri"/>
        <family val="2"/>
        <scheme val="minor"/>
      </rPr>
      <t>by value</t>
    </r>
    <r>
      <rPr>
        <sz val="10.5"/>
        <rFont val="Calibri"/>
        <family val="2"/>
        <scheme val="minor"/>
      </rPr>
      <t>.</t>
    </r>
  </si>
  <si>
    <t>Énumérez les trois principales matières directes utilisées dans la production des marchandises par votre entreprise, en fonction de leur valeur.</t>
  </si>
  <si>
    <t>Direct material used 1</t>
  </si>
  <si>
    <t>La matière directe utilisée 1</t>
  </si>
  <si>
    <t>Direct material used 2</t>
  </si>
  <si>
    <t>La matière directe utilisée 2</t>
  </si>
  <si>
    <t>Direct material used 3</t>
  </si>
  <si>
    <t>La matière directe utilisée 3</t>
  </si>
  <si>
    <t>Ending Inventory of Goods in Process</t>
  </si>
  <si>
    <t>For Export Sales</t>
  </si>
  <si>
    <t>Pour les ventes à l'exportation</t>
  </si>
  <si>
    <t>Provide your firm's employment, hours worked and wages paid with regard to the production of the goods. Include employment used in the production for domestic sales, for export sales, and for internal use or further processing.</t>
  </si>
  <si>
    <t>Nombre d'employés</t>
  </si>
  <si>
    <t>#</t>
  </si>
  <si>
    <t>Number of Hours Worked</t>
  </si>
  <si>
    <t>Nombre d'heures travaillées</t>
  </si>
  <si>
    <t>Direct Employment - Domestic and Export Sales</t>
  </si>
  <si>
    <t>Emploi direct - ventes nationales et ventes à l'exportation</t>
  </si>
  <si>
    <t>Direct Employment - Internal Use or Further Internal Processing</t>
  </si>
  <si>
    <t>Emploi direct - utilisées à l'interne ou destinées à la transformation ultérieure à l’interne</t>
  </si>
  <si>
    <t>Production Volume per Direct Employee</t>
  </si>
  <si>
    <t>Volume de production par employé direct</t>
  </si>
  <si>
    <t>Production Volume per Direct Employment Hours Worked</t>
  </si>
  <si>
    <t>Total Wages per Direct Employee</t>
  </si>
  <si>
    <t>Salaires totaux par employé direct</t>
  </si>
  <si>
    <t>Total Wages per Indirect Employee</t>
  </si>
  <si>
    <t>Salaires totaux par employé indirect</t>
  </si>
  <si>
    <t>Hourly Wages per Direct Employee</t>
  </si>
  <si>
    <t>Hourly Wages per Indirect Employee</t>
  </si>
  <si>
    <t>Year</t>
  </si>
  <si>
    <t>Année</t>
  </si>
  <si>
    <t>Duration</t>
  </si>
  <si>
    <t xml:space="preserve">Durée  </t>
  </si>
  <si>
    <t>Cause</t>
  </si>
  <si>
    <t>Raison</t>
  </si>
  <si>
    <t>Event 1</t>
  </si>
  <si>
    <t>Événement 1</t>
  </si>
  <si>
    <t>Event 2</t>
  </si>
  <si>
    <t>Événement 2</t>
  </si>
  <si>
    <t>Event 3</t>
  </si>
  <si>
    <t>Événement 3</t>
  </si>
  <si>
    <t>Event 4</t>
  </si>
  <si>
    <t>Événement 4</t>
  </si>
  <si>
    <t>Event 5</t>
  </si>
  <si>
    <t>Événement 5</t>
  </si>
  <si>
    <t xml:space="preserve">Complete the income statement for your firm's sales in Canada and sales for export of the goods produced in Canada. This statement is to be prepared using a full absorption costing method and is to be reported on a calendar-year basis. </t>
  </si>
  <si>
    <t>Fournissez l'état des résultats de votre entreprise pour ses ventes au Canada et à l'exportation des marchandises produites au Canada. Cet état doit être préparé en utilisant la méthode du coût de revient complet et déclaré selon le régime de l’année civile.</t>
  </si>
  <si>
    <t>Coût des marchandises fabriquées</t>
  </si>
  <si>
    <t xml:space="preserve">Ending Inventory </t>
  </si>
  <si>
    <t>Investments</t>
  </si>
  <si>
    <t>Investissements</t>
  </si>
  <si>
    <t>Décrivez les plans de votre entreprise pour gérer le coût des matières au cours des deux prochaines années. Fournissez les motifs et les hypothèses sous-tendant ces objectifs et ces stratégies.</t>
  </si>
  <si>
    <t>Décrivez les plans de votre entreprise pour gérer le rendement financier des deux prochaines années. Fournissez les motifs et les hypothèses sous-tendant ces objectifs et ces stratégies.</t>
  </si>
  <si>
    <t>Comments</t>
  </si>
  <si>
    <t>Commentaires</t>
  </si>
  <si>
    <t>Comment 1</t>
  </si>
  <si>
    <t>Commentaire 1</t>
  </si>
  <si>
    <t>Comment 2</t>
  </si>
  <si>
    <t>Commentaire 2</t>
  </si>
  <si>
    <t>Comment 3</t>
  </si>
  <si>
    <t>Commentaire 3</t>
  </si>
  <si>
    <t>Comment 4</t>
  </si>
  <si>
    <t>Commentaire 4</t>
  </si>
  <si>
    <t>Comment 5</t>
  </si>
  <si>
    <t>Commentaire 5</t>
  </si>
  <si>
    <t xml:space="preserve">Use the AddPub tab if more space is needed.
</t>
  </si>
  <si>
    <t>Utilisez l'onglet AddPub si vous avez besoin de plus d'espace.</t>
  </si>
  <si>
    <t>Provide the following information associated with your firm's Canadian production of all products.</t>
  </si>
  <si>
    <t>Fournissez les renseignements suivants associés à la production canadienne de tous les produits de votre entreprise.</t>
  </si>
  <si>
    <t>Describe how delivery of the goods sold by your firm is paid for.</t>
  </si>
  <si>
    <t>Price Premium</t>
  </si>
  <si>
    <t xml:space="preserve"> Majoration du prix</t>
  </si>
  <si>
    <t>Question 15</t>
  </si>
  <si>
    <t>Question 16</t>
  </si>
  <si>
    <t>Question 17</t>
  </si>
  <si>
    <t>Question 18</t>
  </si>
  <si>
    <t>Employment levels</t>
  </si>
  <si>
    <t>Les niveaux d’emploi de votre entreprise</t>
  </si>
  <si>
    <t>Employees’ wages</t>
  </si>
  <si>
    <t>Les salaires de vos employés</t>
  </si>
  <si>
    <t>Hours worked</t>
  </si>
  <si>
    <t>Le nombre d’heures de travail</t>
  </si>
  <si>
    <t>Pension plans</t>
  </si>
  <si>
    <t>Le régime de pension</t>
  </si>
  <si>
    <t>Benefits</t>
  </si>
  <si>
    <t>Les avantages sociaux</t>
  </si>
  <si>
    <t>Worker training and safety</t>
  </si>
  <si>
    <t>La formation et la sécurité des travailleurs.</t>
  </si>
  <si>
    <t>Question 19</t>
  </si>
  <si>
    <t>Question 20</t>
  </si>
  <si>
    <t>Question 21</t>
  </si>
  <si>
    <t>Question 22</t>
  </si>
  <si>
    <t>Question 23</t>
  </si>
  <si>
    <t>Question 24</t>
  </si>
  <si>
    <t>In which language would you prefer to complete this questionnaire?</t>
  </si>
  <si>
    <t>Due Date</t>
  </si>
  <si>
    <t>Failure to complete the questionnaire by the due date may result in the Tribunal issuing a production order, pursuant to section 17 of the Canadian International Trade Tribunal Act, to compel the production of a questionnaire response.</t>
  </si>
  <si>
    <t>Product Defn</t>
  </si>
  <si>
    <t xml:space="preserve">This questionnaire is divided into two parts:
</t>
  </si>
  <si>
    <t xml:space="preserve">Le présent questionnaire est divisé en deux parties :
</t>
  </si>
  <si>
    <t>The completed questionnaire can be submitted using one of the following methods:</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</si>
  <si>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</si>
  <si>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</si>
  <si>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</si>
  <si>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</si>
  <si>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HS Code defn change date</t>
  </si>
  <si>
    <t>Question 25</t>
  </si>
  <si>
    <t>Question 26</t>
  </si>
  <si>
    <t>Data Validation comments</t>
  </si>
  <si>
    <t>Describe your firm's production processes for the goods and provide flow charts illustrating the processes.</t>
  </si>
  <si>
    <t>Décrivez les processus de production de votre entreprise pour les marchandises et fournissez des organigrammes illustrant les processus.</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</si>
  <si>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</si>
  <si>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</si>
  <si>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Number of Direct Employees Affected</t>
  </si>
  <si>
    <t>Nombre d'employés directs concernés</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</si>
  <si>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</si>
  <si>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</si>
  <si>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</si>
  <si>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</si>
  <si>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Explain circumstances where Canadian purchasers are willing to pay a price premium for the goods produced in Canada and what the amount of that premium would be.</t>
  </si>
  <si>
    <t>Votre entreprise envisage-t-elle d'augmenter ou de diminuer la capacité pratique de son usine de production de marchandises au cours des deux prochaines années ? Incluez les dates cibles, la capacité pratique cible de l’usine, les usines concernées et les raisons du changement.</t>
  </si>
  <si>
    <t>Votre entreprise envisage-t-elle d'augmenter, de diminuer ou d'arrêter sa production de marchandises, soit dans les installations qui produisent actuellement les marchandises, soit dans les installations actuellement utilisées pour fabriquer d'autres produits, au cours des deux prochaines années? Fournissez les motifs et les hypothèses sous-tendant ces objectifs et ces stratégies.</t>
  </si>
  <si>
    <t>Votre entreprise envisage-t-elle de modifier la gamme de produits fabriqués sur le même équipement au cours des deux prochaines années? Fournissez les motifs et les hypothèses sous-tendant ces objectifs et ces stratégies.</t>
  </si>
  <si>
    <t>Indicate the primary industries of your customers of the goods.</t>
  </si>
  <si>
    <t>Indiquez dans quels segments de marché ce produit est vendu.</t>
  </si>
  <si>
    <t xml:space="preserve">Primary Industry 1 </t>
  </si>
  <si>
    <t>Segment de marché 1</t>
  </si>
  <si>
    <t>Primary Industry 2</t>
  </si>
  <si>
    <t>Segment de marché 2</t>
  </si>
  <si>
    <t>Primary Industry 3</t>
  </si>
  <si>
    <t>Segment de marché 3</t>
  </si>
  <si>
    <t>Difference between ending inventory in Question 1 on the Pro 2 tab and the calculated ending inventory</t>
  </si>
  <si>
    <t>If the volume of ending inventory in Question 1 on the Pro 2 tab differs from the calculated ending inventory, explain why there is a difference.</t>
  </si>
  <si>
    <t>Provide your firm’s strategies and objectives for the next two years with respect to the pricing of the goods. Provide the rationale and assumptions underlying these strategies and objectives.</t>
  </si>
  <si>
    <t>Type</t>
  </si>
  <si>
    <t xml:space="preserve">When submitting the completed questionnaire using the secure E-filing service, designate the questionnaire as confidential. Note that the information in the public (blue) tabs in your questionnaire will be treated as public information.
</t>
  </si>
  <si>
    <t>Select Yes or No</t>
  </si>
  <si>
    <t xml:space="preserve">If your firm has more than one location, facility or outlet, submit a consolidated response to the questionnaire.
</t>
  </si>
  <si>
    <t>Cost of goods manufactured</t>
  </si>
  <si>
    <t>Cost of goods sold</t>
  </si>
  <si>
    <t>Direct employment</t>
  </si>
  <si>
    <t>Financial expenses</t>
  </si>
  <si>
    <t>General, selling and administrative expenses</t>
  </si>
  <si>
    <t>Indirect employment</t>
  </si>
  <si>
    <t>Net delivered selling value</t>
  </si>
  <si>
    <t>Net sales value</t>
  </si>
  <si>
    <t>Practical plant capacity</t>
  </si>
  <si>
    <t>L’emploi direct</t>
  </si>
  <si>
    <t>Frais généraux, de vente et d'administration</t>
  </si>
  <si>
    <t>L'emploi indirect</t>
  </si>
  <si>
    <t>Valeur de vente nette rendue</t>
  </si>
  <si>
    <t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t>
  </si>
  <si>
    <t xml:space="preserve">Des coûts directs associés à la production des marchandises vendues par une entreprise. Ce montant comprend les coûts directement liés à la production de marchandises, comme les coûts pour la main-d'œuvre, la matière première et les frais indirects de fabrication (Coût des marchandises fabriquées). Sont exclues les dépenses indirectes telles que les frais de distribution et les coûts liés à la force de vente. </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</si>
  <si>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</si>
  <si>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t>
  </si>
  <si>
    <t>Describe whether there is seasonality in the Canadian market for the goods. Describe any seasonal patterns in your firm's production, inventory or sales of production in Canada.</t>
  </si>
  <si>
    <t>Décrivez s'il y a une saisonnalité sur le marché canadien pour les marchandises. Décrivez toute variation saisonnière de la production, du volume des stocks ou des ventes de la production de votre entreprise au Canada.</t>
  </si>
  <si>
    <t>Describe your firm's plans to manage financial performance in the next two years. Provide the rationale and assumptions underlying these strategies and objectives.</t>
  </si>
  <si>
    <t>For additional details, view the "Info" tab.</t>
  </si>
  <si>
    <t xml:space="preserve">Questions relating to this questionnaire should be directed to:
</t>
  </si>
  <si>
    <t xml:space="preserve">Toutes les questions relatives au présent questionnaire doivent être adressées à :
</t>
  </si>
  <si>
    <t>Firm Name (In English and French, if applicable)</t>
  </si>
  <si>
    <t>Dénomination sociale (en français et en anglais, le cas échéant)</t>
  </si>
  <si>
    <t>Si votre entreprise possède plusieurs sites, installations ou points de vente, soumettez une réponse consolidée au questionnaire.</t>
  </si>
  <si>
    <t>Fournissez les noms et adresses des autres emplacements, installations et points de vente au Canada au nom desquels votre entreprise répond.</t>
  </si>
  <si>
    <t>Pour plus de détails, consultez l’onglet « Info ».</t>
  </si>
  <si>
    <t>Adresse de l’entreprise</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</si>
  <si>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</si>
  <si>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</si>
  <si>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Expenses incurred by a business due to its financing activities. Financing expenses include the outflow of cash to investors through dividends, interest from loans, costs from repurchasing stock, currency gains or losses, and other expenses from financing activities.</t>
  </si>
  <si>
    <t>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t>
  </si>
  <si>
    <t>Nature of association</t>
  </si>
  <si>
    <t>What publications or indices does your firm use to track the prices of direct materials used in the production of the goods?</t>
  </si>
  <si>
    <t>Quelles publications ou indices votre entreprise utilise-t-elle pour suivre les prix des matières directes utilisées dans la production des marchandises?</t>
  </si>
  <si>
    <t>Décrivez comment les coûts de livraison des marchandises vendues par votre entreprise sont payés.</t>
  </si>
  <si>
    <t>Expliquez les circonstances dans lesquelles les acheteurs canadiens sont prêts à payer une prime pour les marchandises produites au Canada. Quel serait le montant de cette prime?</t>
  </si>
  <si>
    <t>Si votre entreprise désire ajouter des commentaires concernant vos réponses, vous les inscrivez ici. Indiquez à quelle question se rapportent vos commentaires.</t>
  </si>
  <si>
    <t>Does your firm have any plans to increase or decrease its practical plant capacity of the goods in the next two years? Include target dates, target practical plant capacity, the plants involved and the reasons for the change.</t>
  </si>
  <si>
    <t>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</si>
  <si>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Does your firm have any plans to change the product mix of the goods produced on the same equipment, in the next two years? Provide the rationale and assumptions underlying these strategies and objectives.</t>
  </si>
  <si>
    <t>Production utilisée à l'interne ou destinée à la transformation ultérieure à l’interne</t>
  </si>
  <si>
    <t xml:space="preserve">Complete the statement of the cost of goods manufactured for your firm's sales in Canada and export sales of the goods produced in Canada. </t>
  </si>
  <si>
    <t xml:space="preserve">Factory overhead </t>
  </si>
  <si>
    <t>Number of employees</t>
  </si>
  <si>
    <t>Wages paid</t>
  </si>
  <si>
    <t>Salaires payés</t>
  </si>
  <si>
    <t>Salaires horaires par employé direct</t>
  </si>
  <si>
    <t>Salaires horaires par employé indirect</t>
  </si>
  <si>
    <t>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t>
  </si>
  <si>
    <t>COMMENTAIRES PROTÉGÉS</t>
  </si>
  <si>
    <t>Confirmez que toutes les valeurs déclarées dans ce questionnaire sont en dollars canadiens.</t>
  </si>
  <si>
    <t>Confirm that all values reported in this questionnaire are in Canadian Dollars.</t>
  </si>
  <si>
    <t>1000 character limit | limite de 1000 caractères</t>
  </si>
  <si>
    <t>Adresse courriel</t>
  </si>
  <si>
    <t>Perf</t>
  </si>
  <si>
    <t>Domestic Sales</t>
  </si>
  <si>
    <t>Total Firm</t>
  </si>
  <si>
    <t>Cost of goods manufactured ¹</t>
  </si>
  <si>
    <t>$000</t>
  </si>
  <si>
    <t>Tonnes</t>
  </si>
  <si>
    <t xml:space="preserve">Volume of goods manufactured </t>
  </si>
  <si>
    <t>Gross margin (loss)</t>
  </si>
  <si>
    <t xml:space="preserve">Direct materials used </t>
  </si>
  <si>
    <t>Direct labour</t>
  </si>
  <si>
    <t>Other expenses</t>
  </si>
  <si>
    <t>Less: ending inventory</t>
  </si>
  <si>
    <t>Net income (loss) before taxes</t>
  </si>
  <si>
    <t xml:space="preserve">Cost of goods manufactured </t>
  </si>
  <si>
    <t>Income statement</t>
  </si>
  <si>
    <t>Net sales volume (tonnes)</t>
  </si>
  <si>
    <t>AvgCost</t>
  </si>
  <si>
    <t>DM1</t>
  </si>
  <si>
    <t>DM2</t>
  </si>
  <si>
    <t>DM3</t>
  </si>
  <si>
    <t>All Other Direct Materials Used</t>
  </si>
  <si>
    <t>OtherPerf</t>
  </si>
  <si>
    <t>Practical plant capacity (tonnes)  |  Capacité pratique des usines (tonnes)</t>
  </si>
  <si>
    <t>Production (tonnes)</t>
  </si>
  <si>
    <t>For domestic sales  |  Pour les ventes nationales</t>
  </si>
  <si>
    <t xml:space="preserve">For export sales  |  Pour les ventes à l'exportation </t>
  </si>
  <si>
    <t xml:space="preserve">For further internal processing  |  Pour la transformation ultérieure
</t>
  </si>
  <si>
    <t>Total - Production</t>
  </si>
  <si>
    <t>Other goods produced on the same equipment</t>
  </si>
  <si>
    <t xml:space="preserve">Export sales  |  Ventes à l'exportation </t>
  </si>
  <si>
    <t>Total - Volume (tonnes)</t>
  </si>
  <si>
    <t>Total - Value ($000)  |  Valeur (000 $)</t>
  </si>
  <si>
    <t>Total - Unit value ($/tonne)  |  Valeur unitaire ($/tonne)</t>
  </si>
  <si>
    <t>Number of employees  |  Nombre d'employés</t>
  </si>
  <si>
    <t>Direct employment  |  Emploi direct</t>
  </si>
  <si>
    <t>Indirect employment  |  Emploi indirect</t>
  </si>
  <si>
    <t>Total - Number of employees  |  Total - Nombre d'employés</t>
  </si>
  <si>
    <t>Hours worked (000)  |  Nombre d'heures travaillées (000)</t>
  </si>
  <si>
    <t>Total - Hours worked (000)  |  Nombre d'heures travaillées (000)</t>
  </si>
  <si>
    <t>Projected  |  Projection</t>
  </si>
  <si>
    <t>Investments ($000)  |  Investissements (000 $)</t>
  </si>
  <si>
    <t>ImpMkts</t>
  </si>
  <si>
    <t>Respondent</t>
  </si>
  <si>
    <t>Resp. Type</t>
  </si>
  <si>
    <t>Trade Level</t>
  </si>
  <si>
    <t>DIST VS EU</t>
  </si>
  <si>
    <t>Exporter</t>
  </si>
  <si>
    <t>de minimis</t>
  </si>
  <si>
    <t>Source</t>
  </si>
  <si>
    <t>Other Country</t>
  </si>
  <si>
    <t>Transaction</t>
  </si>
  <si>
    <t>Sales to:</t>
  </si>
  <si>
    <t>1 - Producer</t>
  </si>
  <si>
    <t>-</t>
  </si>
  <si>
    <t>DOM</t>
  </si>
  <si>
    <t>Dom-Sls</t>
  </si>
  <si>
    <t>1 - Distributor</t>
  </si>
  <si>
    <t>2 - End user</t>
  </si>
  <si>
    <t>PRODUCTION</t>
  </si>
  <si>
    <t>1 - Domestic</t>
  </si>
  <si>
    <t>2 - Export</t>
  </si>
  <si>
    <t>3 - Further Processing</t>
  </si>
  <si>
    <t>VOLUME</t>
  </si>
  <si>
    <t>VALUE</t>
  </si>
  <si>
    <t>UNIT VALUE</t>
  </si>
  <si>
    <t>Wages ($000)</t>
  </si>
  <si>
    <t>Total - Wages ($000)</t>
  </si>
  <si>
    <t>Tonnes / employee (direct)</t>
  </si>
  <si>
    <t>Tonnes / hour worked (direct)</t>
  </si>
  <si>
    <t>Inventories</t>
  </si>
  <si>
    <t>Total - Value ($000)</t>
  </si>
  <si>
    <t>Total - Unit value ($/tonne)</t>
  </si>
  <si>
    <t>Inquiry Type</t>
  </si>
  <si>
    <t>Sheet Type</t>
  </si>
  <si>
    <t>Del Cost Percentage of Value</t>
  </si>
  <si>
    <t>2. E-mail to citt-tcce@tribunal.gc.ca if you accept the associated risks and you are filing information that belongs to your firm only.</t>
  </si>
  <si>
    <t>Direct Material No. 1</t>
  </si>
  <si>
    <t>Direct Material No. 2</t>
  </si>
  <si>
    <t>Direct Material No. 3</t>
  </si>
  <si>
    <t>CAD</t>
  </si>
  <si>
    <t>Describe your firm’s plans to manage the cost of direct materials for the next two years. Provide the rationale and assumptions underlying these strategies and objectives.</t>
  </si>
  <si>
    <t>Maximum length reached. Use the AddPub tab to add further info. | La limite maximale de caractères est atteinte. Utilisez l'onglet AddPub pour ajouter plus d'information.</t>
  </si>
  <si>
    <t>Maximum length reached. Use the AddPro tab to add further info. | La limite maximale de caractères est atteinte. Utilisez l'onglet AddPro pour ajouter plus d'information.</t>
  </si>
  <si>
    <t>Int period 1</t>
  </si>
  <si>
    <t>Int period 2</t>
  </si>
  <si>
    <t>Should your firm wish to add any comments related to its responses, submit them here. Be sure to indicate the applicable question number.</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</si>
  <si>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</si>
  <si>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</si>
  <si>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The value of your sales after the deduction of returns, allowances for damaged or missing goods and any discounts, rebates and incentives offered.</t>
  </si>
  <si>
    <t>Trade Level 2 (plural)</t>
  </si>
  <si>
    <t>Date of change</t>
  </si>
  <si>
    <t>If no, explain.</t>
  </si>
  <si>
    <t>Si non, expliquez.</t>
  </si>
  <si>
    <t>Produced the goods</t>
  </si>
  <si>
    <t>Produit les marchandises</t>
  </si>
  <si>
    <t>Imported the goods from any country as the importer of record</t>
  </si>
  <si>
    <t>• Report all sales to Canadian and foreign associated firms.</t>
  </si>
  <si>
    <t>• Report all sales as of the date of shipment to the customer or the customer’s warehouse.</t>
  </si>
  <si>
    <t>• Report all values in Canadian dollars (CAD).</t>
  </si>
  <si>
    <t>• Déclarez toutes les ventes aux entreprises associées canadiennes et étrangères.</t>
  </si>
  <si>
    <t>• Déclarez toutes les ventes à compter de la date de l’expédition au client ou à son entrepôt.</t>
  </si>
  <si>
    <t>• Déclarez toutes les valeurs en dollars canadiens (CAD).</t>
  </si>
  <si>
    <t xml:space="preserve">• The statements are to be prepared using a full absorption costing method and are to be reported on a calendar-year basis. 
</t>
  </si>
  <si>
    <t xml:space="preserve">• Les états doivent être établis selon la méthode du coût d'absorption totale et doivent être déclarés sur la base de l'année civile. </t>
  </si>
  <si>
    <t>Expliquez si cette installation produit les marchandises destinées au marché canadien et/ou au marché d'exportation</t>
  </si>
  <si>
    <t>Explain whether this facility produces the goods for the Canadian market and/or the export market</t>
  </si>
  <si>
    <t>Stock de clôture</t>
  </si>
  <si>
    <t>Différence entre le stock de clôture à la question 1 sur l'onglet Pro 2 et le stock de clôture calculé</t>
  </si>
  <si>
    <t>Stock de clôture des marchandises en cours de fabrication</t>
  </si>
  <si>
    <t>Important notes for formatting</t>
  </si>
  <si>
    <t>Unit of measure (plural)</t>
  </si>
  <si>
    <t>Unit of measure (singular)</t>
  </si>
  <si>
    <t>Commentez la façon dont le marché canadien des marchandises a changé depuis janvier 2025. La stratégie d’exportation de votre entreprise pour les marchandises a-t-elle changé? La majoration du prix intérieur des marchandises a-t-elle changé à la suite d'efforts promotionnels visant à acheter des produits canadiens?</t>
  </si>
  <si>
    <t>GRADES</t>
  </si>
  <si>
    <t>Minimum</t>
  </si>
  <si>
    <t>Maximum</t>
  </si>
  <si>
    <t>Steel Grade</t>
  </si>
  <si>
    <t>Nuance d'acier</t>
  </si>
  <si>
    <t>Sold in Canada or exported</t>
  </si>
  <si>
    <t>Vendus au Canada ou exportés</t>
  </si>
  <si>
    <t>Diamètre extérieur (mm)</t>
  </si>
  <si>
    <t>Outside Diameter (mm)</t>
  </si>
  <si>
    <t>Épaisseur de la paroi (mm)</t>
  </si>
  <si>
    <t>Wall Thickness (mm)</t>
  </si>
  <si>
    <t>Length (m)</t>
  </si>
  <si>
    <t>Longueur (m)</t>
  </si>
  <si>
    <t>Finish
(i.e. Bare or Coated)</t>
  </si>
  <si>
    <t>La valeur de vos ventes après déduction des escomptes au comptant, des remises sur quantité et des escomptes reportés, des rabais, des taxes, des ristournes et des primes, qu’ils soient indiqués ou non sur la facture. Incluez le coût de livraison.</t>
  </si>
  <si>
    <t>La valeur de vos ventes après déduction des retours, rabais pour marchandises endommagées ou manquantes et tous rabais, escomptes et incitatifs offerts.</t>
  </si>
  <si>
    <t>Describe your firm’s plans to manage inventory levels in the next two years. Provide the rationale and assumptions underlying these strategies and objectives.</t>
  </si>
  <si>
    <t>Provide the proportion of your total net delivered selling value for sales in Canada reported in Question 1 that was represented by delivery costs.</t>
  </si>
  <si>
    <t>Indiquez la proportion de la valeur totale de vos ventes au Canada déclarée à la question 1 qui a été représentée par les frais de livraison.</t>
  </si>
  <si>
    <t>Describe "Other expenses".</t>
  </si>
  <si>
    <t>Décrire les "Autres dépenses".</t>
  </si>
  <si>
    <t>Does the combined net sales value reported in this question exceed your firm's total net sales value reported in question 1 in this tab?</t>
  </si>
  <si>
    <t>No</t>
  </si>
  <si>
    <t>Non</t>
  </si>
  <si>
    <t>Does the combined ending inventory reported in this question differ from your firm's total ending inventory reported in question 1 of the Pro 2 tab?</t>
  </si>
  <si>
    <t>Yes, modify the amounts or explain below.</t>
  </si>
  <si>
    <t>Oui, modifier les données ou expliquez ci-dessous.</t>
  </si>
  <si>
    <t>Identifiez et expliquez tout effet négatif à l'égard des facteurs suivants au cours des prochaines deux années advenant l'annulation des conclusions ou de l'ordonnance. Fournissez des pièces justificatives dans la mesure du possible.</t>
  </si>
  <si>
    <t>Identify and explain any negative effects on any of the following factors in the next two years if the finding or order is rescinded. Provide supporting documents to the extent available.</t>
  </si>
  <si>
    <t>Provide your firm’s strategies and objectives for the next two years with respect to your firm's market share in Canada. Provide the rationale and assumptions underlying these strategies and objectives.</t>
  </si>
  <si>
    <t>Fournissez les stratégies et les objectifs de votre entreprise pour les deux prochaines années en ce qui concerne la part du marché Canadien de votre entreprise. Fournir la justification et les hypothèses qui sous-tendent ces stratégies et objectifs.</t>
  </si>
  <si>
    <t>NEGATIVE EFFECTS OF RESCISSION</t>
  </si>
  <si>
    <t>EFFETS NÉGATIFS DE L'ANNULATION</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</si>
  <si>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</si>
  <si>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</si>
  <si>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</si>
  <si>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Traitement de la surface 
(c.-à.d. recouverts ou non recouverts)</t>
  </si>
  <si>
    <t>Le stock final combiné déclaré dans cette question diffère-t-il du stock final total de votre entreprise déclaré à la question 1 de l'onglet Pro 2?</t>
  </si>
  <si>
    <t>2. Par courriel à l’adresse tcce-citt@tribunal.gc.ca si vous acceptez les risques connexes et vous transmettez des renseignements qui sont ceux de votre entreprise seulement.</t>
  </si>
  <si>
    <t>Insert and merge rows where needed to expand height of text boxes.</t>
  </si>
  <si>
    <t>N/A</t>
  </si>
  <si>
    <t>Instructions</t>
  </si>
  <si>
    <t>• Report only sales of your firm’s production in Canada. Sales of goods purchased from other Canadian producers should be excluded.</t>
  </si>
  <si>
    <t>• Indiquez seulement les ventes effectuées à partir de la production de votre entreprise au Canada. Les ventes de marchandises achetées auprès d’autres producteurs canadiens doivent être exclues.</t>
  </si>
  <si>
    <t>PRODUCERS' QUESTIONNAIRE</t>
  </si>
  <si>
    <t>QUESTIONNAIRE À L’INTENTION DES PRODUCTEURS</t>
  </si>
  <si>
    <t>PRODUCERS' QUESTIONNAIRE | QUESTIONNAIRE À L’INTENTION DES PRODUCTEURS</t>
  </si>
  <si>
    <t>INTRODUCTION</t>
  </si>
  <si>
    <t>LANGUAGE PREFERENCE | PRÉFÉRENCE LINGUISTIQUE</t>
  </si>
  <si>
    <t>DEFINITION OF "THE GOODS"</t>
  </si>
  <si>
    <t>LA DÉFINITION "DES MARCHANDISES"</t>
  </si>
  <si>
    <t>Additional Product Info</t>
  </si>
  <si>
    <t>First Year of POR</t>
  </si>
  <si>
    <t>Last Day of POR</t>
  </si>
  <si>
    <t>Last Year of POR</t>
  </si>
  <si>
    <t>tonnes</t>
  </si>
  <si>
    <t>tonne</t>
  </si>
  <si>
    <t>distributors</t>
  </si>
  <si>
    <t>distributeurs</t>
  </si>
  <si>
    <t>end users</t>
  </si>
  <si>
    <t>DO YOU NEED TO COMPLETE THIS QUESTIONNAIRE?</t>
  </si>
  <si>
    <t>DATE D'ÉCHÉANCE DU QUESTIONNAIRE</t>
  </si>
  <si>
    <t>FAILURE TO COMPLETE QUESTIONNAIRE</t>
  </si>
  <si>
    <t>QUESTIONNAIRE NON REMPLI</t>
  </si>
  <si>
    <t>QUESTIONS</t>
  </si>
  <si>
    <t/>
  </si>
  <si>
    <t>QUESTIONNAIRE OUTLINE</t>
  </si>
  <si>
    <t>APERÇU DU QUESTIONNAIRE</t>
  </si>
  <si>
    <t>ADDITIONAL PRODUCT INFORMATION</t>
  </si>
  <si>
    <t>RENSEIGNEMENTS ADDITIONNELS SUR LE PRODUIT</t>
  </si>
  <si>
    <t>The following questions refer to the goods as defined in the product description on the Intro tab.</t>
  </si>
  <si>
    <t>Les questions suivantes font référence aux marchandises comme définies dans la description du produit de l'onglet Intro.</t>
  </si>
  <si>
    <t>GENERAL FIRM INFORMATION</t>
  </si>
  <si>
    <t>INFORMATIONS GÉNÉRALES SUR L'ENTREPRISE</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</si>
  <si>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</si>
  <si>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</si>
  <si>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</si>
  <si>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</si>
  <si>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PRODUCTION AND SALES</t>
  </si>
  <si>
    <t>PRODUCTION ET VENTES</t>
  </si>
  <si>
    <t>GENERAL</t>
  </si>
  <si>
    <t>GÉNÉRAL</t>
  </si>
  <si>
    <t>Analyst 1</t>
  </si>
  <si>
    <t>Analyst 2</t>
  </si>
  <si>
    <t>PRODUCTION AND CAPACITY</t>
  </si>
  <si>
    <t>PRODUCTION ET CAPACITÉ</t>
  </si>
  <si>
    <t>MARKET CHARACTERISTICS OF THE GOODS</t>
  </si>
  <si>
    <t>CARACTÉRISTIQUES DU MARCHÉ DES MARCHANDISES</t>
  </si>
  <si>
    <t>SALES</t>
  </si>
  <si>
    <t>VENTES</t>
  </si>
  <si>
    <t>MARKETS</t>
  </si>
  <si>
    <t>MARCHÉS</t>
  </si>
  <si>
    <t>PROTECTED</t>
  </si>
  <si>
    <t>PROTÉGÉ</t>
  </si>
  <si>
    <t>SALES AND INVENTORIES</t>
  </si>
  <si>
    <t>VENTES ET STOCKS</t>
  </si>
  <si>
    <t>GLOSSARY</t>
  </si>
  <si>
    <t>GLOSSAIRE</t>
  </si>
  <si>
    <t>Drop down list</t>
  </si>
  <si>
    <t>Yes</t>
  </si>
  <si>
    <t>Oui</t>
  </si>
  <si>
    <t>Sélectionnez oui ou non</t>
  </si>
  <si>
    <t>Explain any impacts on these outlooks should the finding or order be continued or rescinded. Provide documents, or the names of documents, such as studies or articles in trade journals, that support your firm's statement.</t>
  </si>
  <si>
    <t>Expliquez les effets possibles sur ces perspectives advenant la prorogation ou l’annulation des conclusions ou de l'ordonnance. Fournissez des documents, ou les noms de documents, tels que des études ou des articles dans des revues spécialisées, qui appuient la déclaration de votre entreprise.</t>
  </si>
  <si>
    <t>Question 27</t>
  </si>
  <si>
    <t>Question 28</t>
  </si>
  <si>
    <t>Pro 3, Question 9</t>
  </si>
  <si>
    <t>Question 29</t>
  </si>
  <si>
    <t>Intro, Public, Pro 4 Question 1</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</si>
  <si>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</si>
  <si>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DEVEZ-VOUS REMPLIR CE QUESTIONNAIRE?</t>
  </si>
  <si>
    <t>Lorsque vous soumettez le questionnaire rempli à l’aide du service de dépôt électronique sécurisé, désignez le questionnaire comme confidentiel. Veuillez noter que les informations contenues dans les onglets publics (bleus) de votre questionnaire seront traitées comme des informations publiques.</t>
  </si>
  <si>
    <t>Remplir le tableau suivant pour les ventes et les stocks des marchandises par votre entreprise.</t>
  </si>
  <si>
    <t xml:space="preserve">Your firm handles delivery, and the cost is built into the price. </t>
  </si>
  <si>
    <t xml:space="preserve">The purchaser arranges and pays for delivery directly. </t>
  </si>
  <si>
    <t xml:space="preserve">Your firm handles delivery, but charges the purchaser separately for it. </t>
  </si>
  <si>
    <t>La livraison et ses frais sont pris en charge par l’acheteur.</t>
  </si>
  <si>
    <t>Importe les marchandises de n’importe quel pays en tant qu’importateur officiel</t>
  </si>
  <si>
    <t>Type d'affiliation</t>
  </si>
  <si>
    <t>utilisateurs finals</t>
  </si>
  <si>
    <t>Volume de production par heure d'emploi direct travaillée</t>
  </si>
  <si>
    <t>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t>
  </si>
  <si>
    <t>Si le volume du stock de clôture à la question 1 sur l'onglet Pro 2 diffère du stock de clôture calculé, expliquez pourquoi il y a une différence.</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</si>
  <si>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</si>
  <si>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</si>
  <si>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</si>
  <si>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</si>
  <si>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SVP accorder ces mots : "défini/définis/définie/définies"; "originaire/originaires"; "exporté/exportés/exportée/exportées" selon le(s) mot(s) utilisé(s) pour décrire les biens couverts par ce RR (soit avec "les marchandises" (féminin pluriel) ou avec la définition de ces marchandises)</t>
  </si>
  <si>
    <t>Explain any large changes between periods and any irregularities such as negative amounts in the amounts reported above.</t>
  </si>
  <si>
    <t>Expliquez tout changement important intervenu entre les périodes et toute irrégularité telle que des montants négatifs dans les montants indiqués ci-dessus.</t>
  </si>
  <si>
    <t>Event</t>
  </si>
  <si>
    <t>Événement</t>
  </si>
  <si>
    <t>Note - The following amounts are calculated using the above responses and the production volume in question 1 of the Pro 1 tab. If the amounts are incorrect, modify your responses to the previous questions.</t>
  </si>
  <si>
    <t>i.e. columns B-L should be 160 pixels each.</t>
  </si>
  <si>
    <t>When adding or modifying columns, please ensure the total of all column widths in a tab equals 1760 pixels to allow for consistent scaling when exported to PDF.</t>
  </si>
  <si>
    <t>Note - Direct wages paid for domestic sales and exports sales are provided by the response in Question 3 above.</t>
  </si>
  <si>
    <t>Remarque - Les salaires directs payés pour les ventes intérieures et les ventes à l'exportation sont fournis par la réponse à la question 3 ci-dessus.</t>
  </si>
  <si>
    <t>Describe how your firm allocated the following expenses in your response to the income statements provided in Question 7 of this tab:</t>
  </si>
  <si>
    <t>Décrivez comment votre entreprise a réparti les dépenses suivantes dans votre réponse aux états de résultats fournis à la question 7 de cet onglet :</t>
  </si>
  <si>
    <t>Using data provided in Question 1 on the Pro 1 and Pro 2 tabs, the questionnaire calculates ending inventory as follows:</t>
  </si>
  <si>
    <t>En utilisant les données fournies à la question 1 des onglets Pro 1 et Pro 2, le questionnaire calcule le stock de clôture comme suit :</t>
  </si>
  <si>
    <t>hiddenc</t>
  </si>
  <si>
    <t>Subject Countries (incl. French pronouns: de la, du, des)</t>
  </si>
  <si>
    <t>Votre entreprise s'occupe de la livraison et les frais de livraison sont inclus dans le prix de vente.</t>
  </si>
  <si>
    <t>Votre entreprise s'occupe de la livraison mais les frais de livraison sont facturés séparément à l’acheteur.</t>
  </si>
  <si>
    <t xml:space="preserve">If any of the calculated capacity utilization rates are higher than 100%, explain why.
</t>
  </si>
  <si>
    <t>Si l'un ou l'autre des taux d'utilisation de la capacité, tel que calculé, est supérieur à 100 %, expliquez pourquoi.</t>
  </si>
  <si>
    <t>Complete the following table for your firm's sales and inventories of the goods.</t>
  </si>
  <si>
    <t>Delivery costs</t>
  </si>
  <si>
    <t>Coûts de livraison</t>
  </si>
  <si>
    <t>The freight, handling, and insurance incurred by your firm from the point of direct shipment in Canada and included in the selling price or an estimate of such delivery costs incurred by your customers.</t>
  </si>
  <si>
    <t>Le fret, manutention et assurance, engagés par votre entreprise à partir du point d’expédition direct au Canada, et qui sont compris dans le prix de vente, ou une estimation des coûts de livraison engagés par vos clients.</t>
  </si>
  <si>
    <t>The value of your sales net of all discounts (cash, quantity or deferred), allowances, taxes, rebates and incentives, whether or not shown on the invoice. It includes all delivery costs.</t>
  </si>
  <si>
    <t xml:space="preserve">Costs that are directly tied to the production of the goods, such as the cost of labour, materials, and manufacturing overhead. It excludes indirect expenses such as distribution costs and sales force costs. </t>
  </si>
  <si>
    <t xml:space="preserve">Les coûts directement liés à la production de marchandises, comme les coûts pour la main-d'œuvre, la matière première et les frais indirects de fabrication. Sont exclues les dépenses indirectes telles que les frais de distribution et les coûts liés à la force de vente. </t>
  </si>
  <si>
    <t>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</si>
  <si>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t>
  </si>
  <si>
    <t>La capacité pratique des usines</t>
  </si>
  <si>
    <t>The labour costs of plant personnel such as supervisors, superintendents and quality control employees, but does not include sales and administrative personnel.</t>
  </si>
  <si>
    <t>Les coûts de main-d’œuvre du personnel des usines, comme les surveillants, les chefs d’usine et les préposés au contrôle de la qualité, mais exclus le personnel de vente et d’administration.</t>
  </si>
  <si>
    <t>Does the net sales value reported in this question differ from the net delivered selling values (For Sale in Canada) reported in question 1 of the Pro 2 tab?</t>
  </si>
  <si>
    <t>Does the net sales value reported in this question differ from the net delivered selling values (For Export Sales) reported in question 1 of the Pro 2 tab?</t>
  </si>
  <si>
    <t>Comment on how the Canadian market for the goods has changed since January 2025. Has your firm’s export strategy for the goods changed? Has the domestic price premium for the goods changed as a result of any promotional efforts to buy Canadian products?</t>
  </si>
  <si>
    <t>Complete the following table for your firm's Canadian production.</t>
  </si>
  <si>
    <t xml:space="preserve">Remplir le tableau suivant pour la production par votre entreprise au Canada. </t>
  </si>
  <si>
    <t>La valeur des ventes nettes déclarée dans cette question diffère-t-elle des valeurs des ventes nettes rendues déclarées (pour les ventes au Canada) à la question 1 de l'onglet Pro 2?</t>
  </si>
  <si>
    <t>La valeur des ventes nettes déclarée dans cette question diffère-t-elle des valeurs des ventes nettes rendues déclarées (pour les ventes à l'exportation) à la question 1 de l'onglet Pro 2?</t>
  </si>
  <si>
    <t>RR-2025-005</t>
  </si>
  <si>
    <t>OCTG I</t>
  </si>
  <si>
    <t>FTPP I</t>
  </si>
  <si>
    <t>dumping and the subsidizing</t>
  </si>
  <si>
    <t>le dumping et le subventionnement</t>
  </si>
  <si>
    <t>China</t>
  </si>
  <si>
    <t>la Chine</t>
  </si>
  <si>
    <t>December 31 2025</t>
  </si>
  <si>
    <t>31 décembre 2025</t>
  </si>
  <si>
    <t>March 31, 2026</t>
  </si>
  <si>
    <t>31 mars 2026</t>
  </si>
  <si>
    <t>Rebecca Campbell</t>
  </si>
  <si>
    <t>rebecca.campbell@tribunal.gc.ca</t>
  </si>
  <si>
    <t>613-558-4329</t>
  </si>
  <si>
    <t xml:space="preserve">François Thivierge </t>
  </si>
  <si>
    <t xml:space="preserve">francois.thivierge@tribunal.gc.ca. </t>
  </si>
  <si>
    <t>343-550-4453</t>
  </si>
  <si>
    <t>https://www.cbsa-asfc.gc.ca/sima-lmsi/er-rre/octg12020/octg12020-de-fra.html#toc3-1</t>
  </si>
  <si>
    <t>7304.29.00.62; 7304.29.00.63; 7304.29.00.64; 7304.29.00.65; 7304.29.00.66;7304.29.00.67; 7304.29.00.69; 7304.29.00.72; 7304.29.00.73; 7304.29.00.74; 7304.29.00.75; 7304.29.00.76; 7304.29.00.77; 7304.29.00.79; 7306.29.00.12; 7306.29.00.13; 7306.29.00.14; 7306.29.00.15; 7306.29.00.16; 7306.29.00.17; 7306.29.00.19; 7306.29.00.22; 7306.29.00.23; 7306.29.00.24; 7306.29.00.25; 7306.29.00.26; 7306.29.00.27; 7306.29.00.29; 7306.29.00.32; 7306.29.00.33; 7306.29.00.34; 7306.29.00.35; 7306.29.00.36; 7306.29.00.37; 7306.29.00.39; 7306.29.00.42; 7306.29.00.43; 7306.29.00.44; 7306.29.00.45; 7306.29.00.46; 7306.29.00.47; 7306.29.00.49; 7306.29.00.52; 7306.29.00.53; 7306.29.00.54; 7306.29.00.55; 7306.29.00.56; 7306.29.00.57; 7306.29.00.59; 7306.29.00.62; 7306.29.00.63; 7306.29.00.64; 7306.29.00.65; 7306.29.00.66; 7306.29.00.67; 7306.29.00.69; 7306.29.00.72; 7306.29.00.73; 7306.29.00.74; 7306.29.00.75; 7306.29.00.76; 7306.29.00.77; 7306.29.00.79</t>
  </si>
  <si>
    <t>References to "the goods" in this questionnaire refer to both OCTG I and Seamless Casing:</t>
  </si>
  <si>
    <r>
      <rPr>
        <b/>
        <sz val="10.5"/>
        <color theme="1"/>
        <rFont val="Calibri"/>
        <family val="2"/>
        <scheme val="minor"/>
      </rPr>
      <t>OCTG 1</t>
    </r>
    <r>
      <rPr>
        <sz val="10.5"/>
        <color theme="1"/>
        <rFont val="Calibri"/>
        <family val="2"/>
        <scheme val="minor"/>
      </rPr>
      <t>: Oil country tubular goods, including, in particular, casing and tubing, made of carbon or alloy steel, welded or seamless, heat treated or not heat treated, regardless of end finish, having an outside diameter from 2 3/8 inches to 13 3/8 inches (60.3 mm to 339.7 mm), meeting or supplied to meet American Petroleum Institute specification 5CT or equivalent standard, in all grades, excluding drill pipe, seamless casing up to 11 3/4 inches (298.5 mm) in outside diameter, pup joints, welded or seamless, heat treated or not heat treated, in lengths of up to 3.66 m (12 feet), and coupling stock.</t>
    </r>
  </si>
  <si>
    <t>Seamless Def</t>
  </si>
  <si>
    <t>Caissons sans soudures: Des caissons sans soudure en acier au carbone ou en acier allié pour puits de pétrole et de gaz, aux extrémités lisses, biseautées, filetées ou filetées et manchonnées, traités thermiquement ou non, qui répondent à la norme 5CT de l’American Petroleum Institute (API), d’un diamètre extérieur n'excédant pas 11,75 pouces (298,5 mm), de toutes les nuances, y compris les nuances brevetées.</t>
  </si>
  <si>
    <t xml:space="preserve">https://www.cbsa-asfc.gc.ca/sima-lmsi/er-rre/octg12020/octg12020-de-eng.html#toc3-1; </t>
  </si>
  <si>
    <t>7304.29.00.12; 7304.29.00.13; 7304.29.00.14; 7304.29.00.15; 7304.29.00.16; 7304.29.00.17; 7304.29.00.19; 7304.29.00.22; 7304.29.00.23; 7304.29.00.24</t>
  </si>
  <si>
    <t>Seamless Casing: Seamless carbon or alloy steel oil and gas well casing, whether plain end, beveled, threaded or threaded and coupled, heat-treated or non-heat-treated, meeting American Petroleum Institute (API) specification 5CT, with an outside diameter not exceeding 11.75 inches (298.5 mm), in all grades, including proprietary grades.</t>
  </si>
  <si>
    <t>OCTG I HS Codes</t>
  </si>
  <si>
    <t>Seamless Casing HS Codes</t>
  </si>
  <si>
    <t>Seamless casing</t>
  </si>
  <si>
    <t>Caissons sans soudures</t>
  </si>
  <si>
    <t>Export sales (OCTG I &amp; Seamless casing)</t>
  </si>
  <si>
    <t>COST OF GOODS MANUFACTURED OF THE GOODS (OCTG I &amp; SEAMLESS CASING)</t>
  </si>
  <si>
    <t>INCOME STATEMENT FOR THE GOODS (OCTG I &amp; SEAMLESS CASING)</t>
  </si>
  <si>
    <t>Beginning inventory (OCTG I &amp; Seamless casing) - do not include production for internal use or further internal processing</t>
  </si>
  <si>
    <t>Ending inventory (OCTG I &amp; Seamless casing) - do not include production for internal use or further internal processing</t>
  </si>
  <si>
    <t>Stock d'ouverture (FTTP I &amp; Caissons sans soudures) - n'inclut pas la production utilisée à l'interne ou destinée à la transformation ultérieure à l’interne</t>
  </si>
  <si>
    <t>de la Chine</t>
  </si>
  <si>
    <t>Production - OCTG I</t>
  </si>
  <si>
    <t>Production - FTPP I</t>
  </si>
  <si>
    <t>Production - Seamless Casing</t>
  </si>
  <si>
    <t>Sales in Canada to distributors</t>
  </si>
  <si>
    <t>Seamless Casing</t>
  </si>
  <si>
    <t>Les références aux « marchandises » dans ce questionnaire font référence à FTPP I et aux caissons sans soudures:</t>
  </si>
  <si>
    <t>Ventes à l'exportation (FTPP I &amp; Caissons sans soudures)</t>
  </si>
  <si>
    <t>Stock de clôture (FTPP I &amp; Caissons sans soudures) - N'inclut pas la production utilisée à l'interne ou destinée à la transformation ultérieure à l’interne</t>
  </si>
  <si>
    <t>COÛT DES MARCHANDISES FABRIQUÉES DES MARCHANDISES (FTPP I &amp; CAISSONS SANS SOUDURES)</t>
  </si>
  <si>
    <t>ÉTAT DES RÉSULTATS DES MARCHANDISES (FTPP I &amp; CAISSONS SANS SOUDURES)</t>
  </si>
  <si>
    <r>
      <rPr>
        <b/>
        <sz val="10.5"/>
        <color theme="1"/>
        <rFont val="Calibri"/>
        <family val="2"/>
        <scheme val="minor"/>
      </rPr>
      <t>FTPP I</t>
    </r>
    <r>
      <rPr>
        <sz val="10.5"/>
        <color theme="1"/>
        <rFont val="Calibri"/>
        <family val="2"/>
        <scheme val="minor"/>
      </rPr>
      <t>: Fournitures tubulaires pour puits de pétrole comprenant, plus particulièrement, les caissons et les tubes, composées d’acier au carbone ou allié, soudées ou sans soudure, traitées thermiquement ou non, peu importe la finition des extrémités, d’un diamètre extérieur de 2 3/8 pouces à 13 3/8 pouces (de 60,3 à 339,7 mm), conformes ou appelées à se conformer à la norme 5CT de l’American Petroleum Institute ou à une norme équivalente, de toutes les nuances, à l’exception des tuyaux de forage, des caissons sans soudure d’un diamètre extérieur d’au plus 11 3/4 pouces (298,5 mm), des joints de tubes courts, soudés ou sans soudure, traités thermiquement ou non, d’une longueur allant jusqu’à 3,66 m (12 pieds), et des tubes sources pour manchons.</t>
    </r>
  </si>
  <si>
    <t>https://www.cbsa-asfc.gc.ca/sima-lmsi/er-rre/sc2023/sc2023-de-eng.html#3-1</t>
  </si>
  <si>
    <t>https://www.cbsa-asfc.gc.ca/sima-lmsi/er-rre/sc2023/sc2023-de-fra.html#3-1</t>
  </si>
  <si>
    <t>Remarque - Les montants suivants sont basés sur les réponses fournies ci-dessus et à la question 1 dans l'onglet Pro 1. Si les montants sont incorrects, modifiez vos réponses aux questions précédentes.</t>
  </si>
  <si>
    <t>La valeur combinée des ventes nettes déclarée dans cette question dépasse-t-elle la valeur totale des ventes nettes de votre entreprise déclarée à la question 1 de cet onglet?</t>
  </si>
  <si>
    <t>Notez que certaines questions font référence aux « FTPP I importées de la Chine », car les importations de caissons sans soudure ne sont pas couvertes par la décision du Tribunal concernant les FTPP I.</t>
  </si>
  <si>
    <t>Note that the certain questions refer to "Imported OCTG I from China" as imports of seamless casing are not covered by the Tribunal's finding on OCTG I.</t>
  </si>
  <si>
    <t>Production - Caissons sans soudures</t>
  </si>
  <si>
    <t>SMLS</t>
  </si>
  <si>
    <t>OCTG1</t>
  </si>
  <si>
    <t>VOL  - 2023</t>
  </si>
  <si>
    <t>VOL  - 2024</t>
  </si>
  <si>
    <t>VOL  - 2025</t>
  </si>
  <si>
    <t>VAL  - 2023</t>
  </si>
  <si>
    <t>VAL  - 2024</t>
  </si>
  <si>
    <t>VAL  - 2025</t>
  </si>
  <si>
    <t>Total production of the goods</t>
  </si>
  <si>
    <t>Production totale des marchandises</t>
  </si>
  <si>
    <t>Production of other products produced using the same equipment</t>
  </si>
  <si>
    <t>Production d'autres produits fabriqués avec le même équipement</t>
  </si>
  <si>
    <t>Totale</t>
  </si>
  <si>
    <t>Français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</si>
</sst>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_(* #,##0_);_(* \(#,##0\);_(* &quot;-&quot;??_);_(@_)"/>
    <numFmt numFmtId="166" formatCode="_-* #,##0_-;\-* #,##0_-;_-* &quot;-&quot;??_-;_-@_-"/>
    <numFmt numFmtId="167" formatCode="#,##0;\(#,##0\);\-"/>
  </numFmts>
  <fonts count="44"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sz val="10.5"/>
      <name val="Calibri"/>
      <family val="2"/>
      <scheme val="minor"/>
    </font>
    <font>
      <b/>
      <sz val="10.5"/>
      <color theme="1"/>
      <name val="Calibri"/>
      <family val="2"/>
      <scheme val="minor"/>
    </font>
    <font>
      <b/>
      <sz val="10.5"/>
      <color rgb="FF000000"/>
      <name val="Calibri"/>
      <family val="2"/>
      <scheme val="minor"/>
    </font>
    <font>
      <sz val="10.5"/>
      <color rgb="FF000000"/>
      <name val="Calibri"/>
      <family val="2"/>
      <scheme val="minor"/>
    </font>
    <font>
      <sz val="10.5"/>
      <color theme="0"/>
      <name val="Calibri"/>
      <family val="2"/>
      <scheme val="minor"/>
    </font>
    <font>
      <b/>
      <sz val="10.5"/>
      <name val="Calibri"/>
      <family val="2"/>
      <scheme val="minor"/>
    </font>
    <font>
      <sz val="10"/>
      <color theme="1"/>
      <name val="Calibri"/>
      <family val="2"/>
      <scheme val="minor"/>
    </font>
    <font>
      <sz val="10"/>
      <name val="Times New Roman"/>
      <family val="1"/>
    </font>
    <font>
      <sz val="10"/>
      <name val="Arial"/>
      <family val="2"/>
    </font>
    <font>
      <sz val="8"/>
      <name val="Calibri"/>
      <family val="2"/>
      <scheme val="minor"/>
    </font>
    <font>
      <u/>
      <sz val="10.5"/>
      <color rgb="FF0070C0"/>
      <name val="Calibri"/>
      <family val="2"/>
      <scheme val="minor"/>
    </font>
    <font>
      <sz val="10"/>
      <name val="Calibri"/>
      <family val="2"/>
      <scheme val="minor"/>
    </font>
    <font>
      <b/>
      <sz val="10"/>
      <color theme="1"/>
      <name val="Calibri"/>
      <family val="2"/>
      <scheme val="minor"/>
    </font>
    <font>
      <b/>
      <u/>
      <sz val="10"/>
      <name val="Calibri"/>
      <family val="2"/>
      <scheme val="minor"/>
    </font>
    <font>
      <b/>
      <sz val="10"/>
      <color indexed="8"/>
      <name val="Calibri"/>
      <family val="2"/>
      <scheme val="minor"/>
    </font>
    <font>
      <b/>
      <sz val="10"/>
      <name val="Calibri"/>
      <family val="2"/>
      <scheme val="minor"/>
    </font>
    <font>
      <sz val="8"/>
      <name val="Arial"/>
      <family val="2"/>
    </font>
    <font>
      <b/>
      <sz val="10"/>
      <color theme="0"/>
      <name val="Calibri"/>
      <family val="2"/>
      <scheme val="minor"/>
    </font>
    <font>
      <b/>
      <u/>
      <sz val="10"/>
      <color theme="0"/>
      <name val="Calibri"/>
      <family val="2"/>
      <scheme val="minor"/>
    </font>
    <font>
      <sz val="10"/>
      <color theme="4" tint="-0.249977111117893"/>
      <name val="Calibri"/>
      <family val="2"/>
      <scheme val="minor"/>
    </font>
    <font>
      <sz val="10"/>
      <color indexed="8"/>
      <name val="Calibri"/>
      <family val="2"/>
      <scheme val="minor"/>
    </font>
    <font>
      <b/>
      <sz val="10"/>
      <color rgb="FFFF0000"/>
      <name val="Calibri"/>
      <family val="2"/>
      <scheme val="minor"/>
    </font>
    <font>
      <b/>
      <sz val="12"/>
      <name val="Calibri"/>
      <family val="2"/>
      <scheme val="minor"/>
    </font>
    <font>
      <b/>
      <sz val="10.5"/>
      <color theme="0"/>
      <name val="Calibri"/>
      <family val="2"/>
    </font>
    <font>
      <b/>
      <sz val="10.5"/>
      <name val="Calibri"/>
      <family val="2"/>
    </font>
    <font>
      <sz val="10.5"/>
      <color rgb="FF000000"/>
      <name val="Calibri"/>
      <family val="2"/>
    </font>
    <font>
      <b/>
      <u/>
      <sz val="10.5"/>
      <color theme="1"/>
      <name val="Calibri"/>
      <family val="2"/>
      <scheme val="minor"/>
    </font>
    <font>
      <sz val="16"/>
      <color rgb="FF000000"/>
      <name val="Calibri"/>
      <family val="2"/>
      <scheme val="minor"/>
    </font>
    <font>
      <sz val="10.5"/>
      <color rgb="FFFF0000"/>
      <name val="Calibri"/>
      <family val="2"/>
      <scheme val="minor"/>
    </font>
    <font>
      <sz val="10.5"/>
      <color theme="4" tint="-0.249977111117893"/>
      <name val="Calibri"/>
      <family val="2"/>
      <scheme val="minor"/>
    </font>
    <font>
      <b/>
      <sz val="9"/>
      <color indexed="81"/>
      <name val="Tahoma"/>
      <family val="2"/>
    </font>
    <font>
      <u/>
      <sz val="11"/>
      <color theme="10"/>
      <name val="Calibri"/>
      <family val="2"/>
      <scheme val="minor"/>
    </font>
    <font>
      <sz val="10.5"/>
      <color theme="1"/>
      <name val="Aptos"/>
      <family val="2"/>
    </font>
    <font>
      <u/>
      <sz val="10.5"/>
      <name val="Calibri"/>
      <family val="2"/>
      <scheme val="minor"/>
    </font>
    <font>
      <b/>
      <sz val="10.5"/>
      <color rgb="FFFF0000"/>
      <name val="Calibri"/>
      <family val="2"/>
      <scheme val="minor"/>
    </font>
    <font>
      <sz val="10.5"/>
      <color rgb="FF1F1F1F"/>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0" tint="-0.14996795556505021"/>
        <bgColor indexed="64"/>
      </patternFill>
    </fill>
    <fill>
      <patternFill patternType="solid">
        <fgColor rgb="FFFFFFFF"/>
        <bgColor indexed="64"/>
      </patternFill>
    </fill>
  </fills>
  <borders count="72">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diagonal/>
    </border>
    <border>
      <left style="thin">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top style="thin">
        <color theme="4"/>
      </top>
      <bottom style="thin">
        <color theme="4"/>
      </bottom>
      <diagonal/>
    </border>
    <border>
      <left style="medium">
        <color indexed="64"/>
      </left>
      <right/>
      <top style="thin">
        <color theme="4"/>
      </top>
      <bottom/>
      <diagonal/>
    </border>
    <border>
      <left/>
      <right style="thin">
        <color indexed="64"/>
      </right>
      <top/>
      <bottom style="medium">
        <color indexed="64"/>
      </bottom>
      <diagonal/>
    </border>
    <border>
      <left style="thin">
        <color indexed="64"/>
      </left>
      <right/>
      <top style="thin">
        <color theme="4"/>
      </top>
      <bottom style="thin">
        <color theme="4"/>
      </bottom>
      <diagonal/>
    </border>
    <border>
      <left style="medium">
        <color auto="1"/>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auto="1"/>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auto="1"/>
      </left>
      <right/>
      <top style="thin">
        <color theme="0" tint="-0.499984740745262"/>
      </top>
      <bottom/>
      <diagonal/>
    </border>
    <border>
      <left/>
      <right style="thin">
        <color auto="1"/>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style="medium">
        <color theme="0" tint="-0.499984740745262"/>
      </top>
      <bottom style="thin">
        <color theme="0" tint="-0.499984740745262"/>
      </bottom>
      <diagonal/>
    </border>
    <border>
      <left style="thin">
        <color indexed="64"/>
      </left>
      <right style="thin">
        <color theme="0" tint="-0.499984740745262"/>
      </right>
      <top style="thin">
        <color theme="0" tint="-0.499984740745262"/>
      </top>
      <bottom style="medium">
        <color theme="0" tint="-0.499984740745262"/>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style="thin">
        <color auto="1"/>
      </left>
      <right style="thin">
        <color theme="0" tint="-0.499984740745262"/>
      </right>
      <top style="thin">
        <color theme="0" tint="-0.499984740745262"/>
      </top>
      <bottom/>
      <diagonal/>
    </border>
    <border>
      <left style="thin">
        <color auto="1"/>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auto="1"/>
      </right>
      <top/>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auto="1"/>
      </right>
      <top/>
      <bottom style="thin">
        <color theme="0" tint="-0.499984740745262"/>
      </bottom>
      <diagonal/>
    </border>
    <border>
      <left/>
      <right style="thin">
        <color theme="0" tint="-0.499984740745262"/>
      </right>
      <top/>
      <bottom style="thin">
        <color auto="1"/>
      </bottom>
      <diagonal/>
    </border>
    <border>
      <left style="thin">
        <color theme="0" tint="-0.499984740745262"/>
      </left>
      <right style="thin">
        <color theme="0" tint="-0.499984740745262"/>
      </right>
      <top/>
      <bottom style="thin">
        <color auto="1"/>
      </bottom>
      <diagonal/>
    </border>
    <border>
      <left style="thin">
        <color theme="0" tint="-0.499984740745262"/>
      </left>
      <right style="thin">
        <color auto="1"/>
      </right>
      <top/>
      <bottom style="thin">
        <color auto="1"/>
      </bottom>
      <diagonal/>
    </border>
    <border>
      <left style="thin">
        <color theme="0" tint="-0.499984740745262"/>
      </left>
      <right style="thin">
        <color theme="0" tint="-0.499984740745262"/>
      </right>
      <top/>
      <bottom style="medium">
        <color theme="0" tint="-0.499984740745262"/>
      </bottom>
      <diagonal/>
    </border>
    <border>
      <left style="thin">
        <color indexed="64"/>
      </left>
      <right style="thin">
        <color theme="0" tint="-0.499984740745262"/>
      </right>
      <top style="thin">
        <color theme="0" tint="-0.499984740745262"/>
      </top>
      <bottom style="thin">
        <color auto="1"/>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style="thin">
        <color auto="1"/>
      </right>
      <top style="thin">
        <color theme="0" tint="-0.499984740745262"/>
      </top>
      <bottom style="thin">
        <color auto="1"/>
      </bottom>
      <diagonal/>
    </border>
    <border>
      <left style="thin">
        <color theme="0" tint="-0.499984740745262"/>
      </left>
      <right/>
      <top style="thin">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style="thin">
        <color theme="0" tint="-0.499984740745262"/>
      </right>
      <top/>
      <bottom style="thin">
        <color auto="1"/>
      </bottom>
      <diagonal/>
    </border>
    <border>
      <left style="thin">
        <color theme="0" tint="-0.499984740745262"/>
      </left>
      <right/>
      <top/>
      <bottom style="thin">
        <color auto="1"/>
      </bottom>
      <diagonal/>
    </border>
    <border>
      <left style="thin">
        <color indexed="64"/>
      </left>
      <right style="thin">
        <color indexed="64"/>
      </right>
      <top style="thin">
        <color indexed="64"/>
      </top>
      <bottom/>
      <diagonal/>
    </border>
    <border>
      <left style="thin">
        <color indexed="64"/>
      </left>
      <right/>
      <top style="medium">
        <color theme="0" tint="-0.499984740745262"/>
      </top>
      <bottom style="thin">
        <color indexed="64"/>
      </bottom>
      <diagonal/>
    </border>
    <border>
      <left/>
      <right/>
      <top style="medium">
        <color theme="0" tint="-0.499984740745262"/>
      </top>
      <bottom style="thin">
        <color indexed="64"/>
      </bottom>
      <diagonal/>
    </border>
    <border>
      <left/>
      <right style="thin">
        <color indexed="64"/>
      </right>
      <top style="medium">
        <color theme="0" tint="-0.499984740745262"/>
      </top>
      <bottom style="thin">
        <color indexed="64"/>
      </bottom>
      <diagonal/>
    </border>
    <border>
      <left style="thin">
        <color indexed="64"/>
      </left>
      <right style="thin">
        <color indexed="64"/>
      </right>
      <top/>
      <bottom style="thin">
        <color indexed="64"/>
      </bottom>
      <diagonal/>
    </border>
    <border>
      <left style="thin">
        <color indexed="64"/>
      </left>
      <right/>
      <top style="thin">
        <color theme="0" tint="-0.499984740745262"/>
      </top>
      <bottom style="thin">
        <color indexed="64"/>
      </bottom>
      <diagonal/>
    </border>
    <border>
      <left style="thin">
        <color auto="1"/>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s>
  <cellStyleXfs count="10">
    <xf numFmtId="0" fontId="0" fillId="0" borderId="0"/>
    <xf numFmtId="164" fontId="1" fillId="0" borderId="0" applyFont="0" applyFill="0" applyBorder="0" applyAlignment="0" applyProtection="0"/>
    <xf numFmtId="9" fontId="1" fillId="0" borderId="0" applyFont="0" applyFill="0" applyBorder="0" applyAlignment="0" applyProtection="0"/>
    <xf numFmtId="0" fontId="15" fillId="0" borderId="0"/>
    <xf numFmtId="43" fontId="15"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0" fontId="24" fillId="0" borderId="0"/>
    <xf numFmtId="0" fontId="15" fillId="0" borderId="0"/>
    <xf numFmtId="0" fontId="39" fillId="0" borderId="0" applyNumberFormat="0" applyFill="0" applyBorder="0" applyAlignment="0" applyProtection="0"/>
  </cellStyleXfs>
  <cellXfs count="740">
    <xf numFmtId="0" fontId="0" fillId="0" borderId="0" xfId="0"/>
    <xf numFmtId="0" fontId="7" fillId="2" borderId="0" xfId="0" applyNumberFormat="1" applyFont="1" applyFill="1" applyBorder="1" applyAlignment="1" applyProtection="1">
      <alignment vertical="top"/>
    </xf>
    <xf numFmtId="0" fontId="7" fillId="0" borderId="0" xfId="0" applyNumberFormat="1" applyFont="1" applyBorder="1" applyAlignment="1" applyProtection="1">
      <alignment vertical="top"/>
    </xf>
    <xf numFmtId="0" fontId="9" fillId="0" borderId="0" xfId="0" applyNumberFormat="1" applyFont="1" applyBorder="1" applyAlignment="1" applyProtection="1">
      <alignment vertical="top"/>
    </xf>
    <xf numFmtId="0" fontId="13" fillId="0" borderId="0" xfId="0" applyNumberFormat="1" applyFont="1" applyFill="1" applyBorder="1" applyAlignment="1" applyProtection="1">
      <alignment horizontal="left" vertical="top"/>
    </xf>
    <xf numFmtId="0" fontId="2" fillId="0" borderId="0" xfId="0" applyNumberFormat="1" applyFont="1" applyBorder="1" applyAlignment="1" applyProtection="1">
      <alignment vertical="top"/>
    </xf>
    <xf numFmtId="0" fontId="3"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horizontal="left" vertical="top"/>
    </xf>
    <xf numFmtId="0" fontId="4" fillId="0" borderId="0" xfId="0" applyNumberFormat="1" applyFont="1" applyFill="1" applyBorder="1" applyAlignment="1" applyProtection="1">
      <alignment vertical="top"/>
    </xf>
    <xf numFmtId="0" fontId="5" fillId="0" borderId="0" xfId="0" applyNumberFormat="1" applyFont="1" applyFill="1" applyBorder="1" applyAlignment="1" applyProtection="1">
      <alignment vertical="top"/>
    </xf>
    <xf numFmtId="0" fontId="7" fillId="0" borderId="0" xfId="0" applyNumberFormat="1" applyFont="1" applyFill="1" applyBorder="1" applyAlignment="1" applyProtection="1">
      <alignment vertical="top"/>
    </xf>
    <xf numFmtId="0" fontId="8" fillId="0" borderId="0" xfId="0" applyNumberFormat="1" applyFont="1" applyFill="1" applyBorder="1" applyAlignment="1" applyProtection="1">
      <alignment horizontal="left" vertical="top"/>
    </xf>
    <xf numFmtId="0" fontId="12" fillId="0" borderId="0" xfId="0" applyNumberFormat="1" applyFont="1" applyFill="1" applyBorder="1" applyAlignment="1" applyProtection="1">
      <alignment vertical="top" wrapText="1"/>
    </xf>
    <xf numFmtId="0" fontId="12" fillId="0" borderId="0" xfId="0" applyNumberFormat="1" applyFont="1" applyBorder="1" applyAlignment="1" applyProtection="1">
      <alignment vertical="top" wrapText="1"/>
    </xf>
    <xf numFmtId="0" fontId="2" fillId="0" borderId="0" xfId="0" applyNumberFormat="1" applyFont="1" applyBorder="1" applyAlignment="1" applyProtection="1">
      <alignment vertical="top" wrapText="1"/>
    </xf>
    <xf numFmtId="0" fontId="4" fillId="2" borderId="0" xfId="0" applyNumberFormat="1" applyFont="1" applyFill="1" applyBorder="1" applyAlignment="1" applyProtection="1">
      <alignment vertical="top"/>
    </xf>
    <xf numFmtId="0" fontId="4" fillId="0" borderId="0" xfId="0" applyNumberFormat="1" applyFont="1" applyBorder="1" applyAlignment="1" applyProtection="1">
      <alignment vertical="top"/>
    </xf>
    <xf numFmtId="0" fontId="5" fillId="0" borderId="0" xfId="0" applyNumberFormat="1" applyFont="1" applyBorder="1" applyAlignment="1" applyProtection="1">
      <alignment vertical="top"/>
    </xf>
    <xf numFmtId="0" fontId="2" fillId="0" borderId="0" xfId="0" applyNumberFormat="1" applyFont="1" applyFill="1" applyBorder="1" applyAlignment="1" applyProtection="1">
      <alignment vertical="top" wrapText="1"/>
    </xf>
    <xf numFmtId="0" fontId="3" fillId="2" borderId="0" xfId="0" applyNumberFormat="1" applyFont="1" applyFill="1" applyBorder="1" applyAlignment="1" applyProtection="1">
      <alignment vertical="top"/>
    </xf>
    <xf numFmtId="0" fontId="8" fillId="0" borderId="0" xfId="0" applyNumberFormat="1" applyFont="1" applyBorder="1" applyAlignment="1" applyProtection="1">
      <alignment vertical="top"/>
    </xf>
    <xf numFmtId="0" fontId="8" fillId="2" borderId="0" xfId="0" applyNumberFormat="1" applyFont="1" applyFill="1" applyBorder="1" applyAlignment="1" applyProtection="1">
      <alignment vertical="top"/>
    </xf>
    <xf numFmtId="0" fontId="7" fillId="2" borderId="0" xfId="0" applyNumberFormat="1" applyFont="1" applyFill="1" applyBorder="1" applyAlignment="1" applyProtection="1">
      <alignment vertical="top" wrapText="1"/>
    </xf>
    <xf numFmtId="0" fontId="13" fillId="0" borderId="0" xfId="0" applyNumberFormat="1" applyFont="1" applyFill="1" applyBorder="1" applyAlignment="1" applyProtection="1">
      <alignment horizontal="left" vertical="top" wrapText="1"/>
    </xf>
    <xf numFmtId="0" fontId="9" fillId="2"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Continuous" vertical="top" wrapText="1"/>
    </xf>
    <xf numFmtId="0" fontId="13" fillId="0" borderId="0" xfId="0" applyNumberFormat="1" applyFont="1" applyFill="1" applyBorder="1" applyAlignment="1" applyProtection="1">
      <alignment horizontal="centerContinuous" vertical="top" wrapText="1"/>
    </xf>
    <xf numFmtId="0" fontId="7" fillId="0" borderId="0" xfId="0" applyNumberFormat="1" applyFont="1" applyFill="1" applyBorder="1" applyAlignment="1" applyProtection="1">
      <alignment horizontal="centerContinuous" vertical="top" wrapText="1"/>
    </xf>
    <xf numFmtId="0" fontId="7" fillId="0" borderId="3" xfId="0" applyNumberFormat="1" applyFont="1" applyFill="1" applyBorder="1" applyAlignment="1" applyProtection="1">
      <alignment horizontal="centerContinuous" vertical="top" wrapText="1"/>
    </xf>
    <xf numFmtId="0" fontId="6" fillId="3" borderId="1" xfId="0" applyNumberFormat="1" applyFont="1" applyFill="1" applyBorder="1" applyAlignment="1" applyProtection="1">
      <alignment horizontal="centerContinuous" vertical="top" wrapText="1"/>
    </xf>
    <xf numFmtId="0" fontId="6" fillId="3" borderId="11" xfId="0" applyNumberFormat="1" applyFont="1" applyFill="1" applyBorder="1" applyAlignment="1" applyProtection="1">
      <alignment horizontal="centerContinuous" vertical="top" wrapText="1"/>
    </xf>
    <xf numFmtId="0" fontId="6" fillId="3" borderId="2" xfId="0" applyNumberFormat="1" applyFont="1" applyFill="1" applyBorder="1" applyAlignment="1" applyProtection="1">
      <alignment horizontal="centerContinuous" vertical="top" wrapText="1"/>
    </xf>
    <xf numFmtId="0" fontId="4" fillId="3" borderId="0" xfId="0" applyNumberFormat="1" applyFont="1" applyFill="1" applyBorder="1" applyAlignment="1" applyProtection="1">
      <alignment vertical="top" wrapText="1"/>
    </xf>
    <xf numFmtId="1" fontId="11" fillId="0" borderId="0" xfId="1" applyNumberFormat="1" applyFont="1" applyFill="1" applyBorder="1" applyAlignment="1" applyProtection="1">
      <alignment horizontal="right" vertical="top" wrapText="1"/>
    </xf>
    <xf numFmtId="1" fontId="11" fillId="0" borderId="3" xfId="1" applyNumberFormat="1" applyFont="1" applyFill="1" applyBorder="1" applyAlignment="1" applyProtection="1">
      <alignment horizontal="right" vertical="top" wrapText="1"/>
    </xf>
    <xf numFmtId="0" fontId="7" fillId="0" borderId="10" xfId="0" applyNumberFormat="1" applyFont="1" applyFill="1" applyBorder="1" applyAlignment="1" applyProtection="1">
      <alignment horizontal="centerContinuous" vertical="top" wrapText="1"/>
    </xf>
    <xf numFmtId="0" fontId="7" fillId="0" borderId="8" xfId="0" applyNumberFormat="1" applyFont="1" applyFill="1" applyBorder="1" applyAlignment="1" applyProtection="1">
      <alignment horizontal="centerContinuous" vertical="top" wrapText="1"/>
    </xf>
    <xf numFmtId="0" fontId="13" fillId="0" borderId="9" xfId="0" applyNumberFormat="1" applyFont="1" applyFill="1" applyBorder="1" applyAlignment="1" applyProtection="1">
      <alignment horizontal="centerContinuous" vertical="top" wrapText="1"/>
    </xf>
    <xf numFmtId="0" fontId="7" fillId="0" borderId="9" xfId="0" applyNumberFormat="1" applyFont="1" applyFill="1" applyBorder="1" applyAlignment="1" applyProtection="1">
      <alignment horizontal="centerContinuous" vertical="top" wrapText="1"/>
    </xf>
    <xf numFmtId="0" fontId="12" fillId="0" borderId="0" xfId="0" applyFont="1" applyAlignment="1">
      <alignment vertical="top" wrapText="1"/>
    </xf>
    <xf numFmtId="0" fontId="9" fillId="0" borderId="0" xfId="0" applyFont="1" applyAlignment="1">
      <alignment vertical="top"/>
    </xf>
    <xf numFmtId="0" fontId="8" fillId="0" borderId="7" xfId="0" applyNumberFormat="1" applyFont="1" applyFill="1" applyBorder="1" applyAlignment="1" applyProtection="1">
      <alignment horizontal="left" vertical="top" wrapText="1"/>
    </xf>
    <xf numFmtId="0" fontId="7" fillId="2" borderId="4" xfId="0" applyNumberFormat="1" applyFont="1" applyFill="1" applyBorder="1" applyAlignment="1" applyProtection="1">
      <alignment vertical="top" wrapText="1"/>
    </xf>
    <xf numFmtId="0" fontId="7" fillId="2" borderId="3" xfId="0" applyNumberFormat="1" applyFont="1" applyFill="1" applyBorder="1" applyAlignment="1" applyProtection="1">
      <alignment vertical="top" wrapText="1"/>
    </xf>
    <xf numFmtId="0" fontId="13" fillId="0" borderId="10" xfId="0" applyNumberFormat="1" applyFont="1" applyFill="1" applyBorder="1" applyAlignment="1" applyProtection="1">
      <alignment horizontal="centerContinuous" vertical="top" wrapText="1"/>
    </xf>
    <xf numFmtId="0" fontId="7" fillId="0" borderId="6" xfId="0" applyNumberFormat="1" applyFont="1" applyFill="1" applyBorder="1" applyAlignment="1" applyProtection="1">
      <alignment horizontal="centerContinuous" vertical="top" wrapText="1"/>
    </xf>
    <xf numFmtId="0" fontId="14" fillId="0" borderId="0" xfId="0" applyFont="1"/>
    <xf numFmtId="0" fontId="14" fillId="0" borderId="13" xfId="0" applyFont="1" applyBorder="1"/>
    <xf numFmtId="0" fontId="14" fillId="0" borderId="15" xfId="0" applyFont="1" applyBorder="1"/>
    <xf numFmtId="0" fontId="14" fillId="0" borderId="11" xfId="0" applyFont="1" applyBorder="1"/>
    <xf numFmtId="0" fontId="14" fillId="0" borderId="2" xfId="0" applyFont="1" applyBorder="1"/>
    <xf numFmtId="166" fontId="19" fillId="0" borderId="0" xfId="4" applyNumberFormat="1" applyFont="1" applyFill="1" applyBorder="1" applyAlignment="1">
      <alignment horizontal="left"/>
    </xf>
    <xf numFmtId="0" fontId="14" fillId="0" borderId="4" xfId="0" applyFont="1" applyBorder="1"/>
    <xf numFmtId="0" fontId="14" fillId="0" borderId="3" xfId="0" applyFont="1" applyBorder="1"/>
    <xf numFmtId="166" fontId="19" fillId="0" borderId="10" xfId="4" applyNumberFormat="1" applyFont="1" applyFill="1" applyBorder="1" applyAlignment="1">
      <alignment horizontal="left"/>
    </xf>
    <xf numFmtId="0" fontId="14" fillId="0" borderId="7" xfId="0" applyFont="1" applyBorder="1"/>
    <xf numFmtId="0" fontId="14" fillId="0" borderId="10" xfId="0" applyFont="1" applyBorder="1"/>
    <xf numFmtId="0" fontId="14" fillId="0" borderId="8" xfId="0" applyFont="1" applyBorder="1"/>
    <xf numFmtId="0" fontId="21" fillId="0" borderId="0" xfId="6" quotePrefix="1" applyNumberFormat="1" applyFont="1" applyFill="1" applyBorder="1" applyAlignment="1">
      <alignment horizontal="right"/>
    </xf>
    <xf numFmtId="165" fontId="19" fillId="0" borderId="0" xfId="6" quotePrefix="1" applyNumberFormat="1" applyFont="1" applyFill="1" applyBorder="1" applyAlignment="1">
      <alignment horizontal="right"/>
    </xf>
    <xf numFmtId="167" fontId="19" fillId="8" borderId="0" xfId="6" applyNumberFormat="1" applyFont="1" applyFill="1" applyBorder="1" applyAlignment="1">
      <alignment horizontal="right"/>
    </xf>
    <xf numFmtId="167" fontId="23" fillId="0" borderId="0" xfId="6" applyNumberFormat="1" applyFont="1" applyFill="1" applyBorder="1" applyAlignment="1">
      <alignment horizontal="right"/>
    </xf>
    <xf numFmtId="165" fontId="14" fillId="0" borderId="0" xfId="6" applyNumberFormat="1" applyFont="1" applyFill="1" applyBorder="1" applyAlignment="1"/>
    <xf numFmtId="167" fontId="19" fillId="0" borderId="0" xfId="6" applyNumberFormat="1" applyFont="1" applyFill="1" applyBorder="1" applyAlignment="1">
      <alignment horizontal="right"/>
    </xf>
    <xf numFmtId="0" fontId="25" fillId="3" borderId="16" xfId="7" applyFont="1" applyFill="1" applyBorder="1"/>
    <xf numFmtId="0" fontId="25" fillId="3" borderId="16" xfId="7" applyFont="1" applyFill="1" applyBorder="1" applyAlignment="1">
      <alignment horizontal="center"/>
    </xf>
    <xf numFmtId="166" fontId="26" fillId="3" borderId="17" xfId="8" applyNumberFormat="1" applyFont="1" applyFill="1" applyBorder="1" applyAlignment="1">
      <alignment horizontal="left"/>
    </xf>
    <xf numFmtId="0" fontId="27" fillId="9" borderId="12" xfId="0" applyFont="1" applyFill="1" applyBorder="1"/>
    <xf numFmtId="0" fontId="27" fillId="9" borderId="13" xfId="0" applyFont="1" applyFill="1" applyBorder="1"/>
    <xf numFmtId="0" fontId="27" fillId="0" borderId="14" xfId="0" applyFont="1" applyBorder="1"/>
    <xf numFmtId="0" fontId="27" fillId="10" borderId="14" xfId="0" applyFont="1" applyFill="1" applyBorder="1"/>
    <xf numFmtId="0" fontId="14" fillId="0" borderId="0" xfId="0" applyFont="1" applyBorder="1"/>
    <xf numFmtId="0" fontId="21" fillId="0" borderId="0" xfId="0" applyFont="1" applyBorder="1"/>
    <xf numFmtId="165" fontId="19" fillId="8" borderId="0" xfId="6" quotePrefix="1" applyNumberFormat="1" applyFont="1" applyFill="1" applyBorder="1" applyAlignment="1">
      <alignment horizontal="right"/>
    </xf>
    <xf numFmtId="0" fontId="14" fillId="0" borderId="0" xfId="0" applyFont="1" applyBorder="1" applyAlignment="1">
      <alignment horizontal="left"/>
    </xf>
    <xf numFmtId="0" fontId="21" fillId="0" borderId="4" xfId="0" applyFont="1" applyBorder="1" applyAlignment="1">
      <alignment horizontal="left"/>
    </xf>
    <xf numFmtId="0" fontId="22" fillId="0" borderId="4" xfId="0" applyFont="1" applyBorder="1"/>
    <xf numFmtId="0" fontId="14" fillId="0" borderId="4" xfId="0" applyFont="1" applyBorder="1" applyAlignment="1">
      <alignment horizontal="left"/>
    </xf>
    <xf numFmtId="0" fontId="20" fillId="0" borderId="4" xfId="0" applyFont="1" applyBorder="1" applyAlignment="1">
      <alignment horizontal="left"/>
    </xf>
    <xf numFmtId="0" fontId="22" fillId="0" borderId="4" xfId="0" applyFont="1" applyBorder="1" applyAlignment="1">
      <alignment horizontal="left"/>
    </xf>
    <xf numFmtId="0" fontId="20" fillId="0" borderId="4" xfId="0" applyFont="1" applyBorder="1" applyAlignment="1">
      <alignment horizontal="left" vertical="center"/>
    </xf>
    <xf numFmtId="0" fontId="22" fillId="0" borderId="7" xfId="0" applyFont="1" applyBorder="1"/>
    <xf numFmtId="167" fontId="19" fillId="0" borderId="10" xfId="6" applyNumberFormat="1" applyFont="1" applyFill="1" applyBorder="1" applyAlignment="1">
      <alignment horizontal="right"/>
    </xf>
    <xf numFmtId="0" fontId="19" fillId="0" borderId="0" xfId="6" quotePrefix="1" applyNumberFormat="1" applyFont="1" applyFill="1" applyBorder="1" applyAlignment="1">
      <alignment horizontal="right"/>
    </xf>
    <xf numFmtId="0" fontId="19" fillId="0" borderId="0" xfId="0" applyFont="1" applyFill="1" applyBorder="1"/>
    <xf numFmtId="0" fontId="21" fillId="0" borderId="11" xfId="0" applyFont="1" applyBorder="1"/>
    <xf numFmtId="0" fontId="28" fillId="0" borderId="4" xfId="0" applyFont="1" applyBorder="1" applyAlignment="1">
      <alignment horizontal="left"/>
    </xf>
    <xf numFmtId="0" fontId="14" fillId="0" borderId="18" xfId="0" applyFont="1" applyBorder="1"/>
    <xf numFmtId="0" fontId="29" fillId="0" borderId="1" xfId="0" applyFont="1" applyBorder="1"/>
    <xf numFmtId="0" fontId="19" fillId="0" borderId="0" xfId="0" applyFont="1" applyBorder="1" applyAlignment="1">
      <alignment horizontal="left"/>
    </xf>
    <xf numFmtId="0" fontId="19" fillId="0" borderId="4" xfId="0" applyFont="1" applyBorder="1" applyAlignment="1">
      <alignment horizontal="left"/>
    </xf>
    <xf numFmtId="0" fontId="19" fillId="0" borderId="7" xfId="0" applyFont="1" applyBorder="1" applyAlignment="1">
      <alignment horizontal="left"/>
    </xf>
    <xf numFmtId="0" fontId="19" fillId="0" borderId="10" xfId="0" applyFont="1" applyBorder="1" applyAlignment="1">
      <alignment horizontal="left"/>
    </xf>
    <xf numFmtId="167" fontId="19" fillId="0" borderId="11" xfId="6" applyNumberFormat="1" applyFont="1" applyFill="1" applyBorder="1" applyAlignment="1">
      <alignment horizontal="right"/>
    </xf>
    <xf numFmtId="0" fontId="25" fillId="3" borderId="19" xfId="7" applyFont="1" applyFill="1" applyBorder="1"/>
    <xf numFmtId="0" fontId="27" fillId="9" borderId="4" xfId="0" applyFont="1" applyFill="1" applyBorder="1"/>
    <xf numFmtId="0" fontId="27" fillId="9" borderId="0" xfId="0" applyFont="1" applyFill="1" applyBorder="1"/>
    <xf numFmtId="0" fontId="27" fillId="0" borderId="4" xfId="0" applyFont="1" applyBorder="1"/>
    <xf numFmtId="0" fontId="27" fillId="0" borderId="0" xfId="0" applyFont="1" applyBorder="1"/>
    <xf numFmtId="0" fontId="27" fillId="10" borderId="4" xfId="0" applyFont="1" applyFill="1" applyBorder="1"/>
    <xf numFmtId="0" fontId="27" fillId="10" borderId="0" xfId="0" applyFont="1" applyFill="1" applyBorder="1"/>
    <xf numFmtId="0" fontId="27" fillId="0" borderId="7" xfId="0" applyFont="1" applyBorder="1"/>
    <xf numFmtId="0" fontId="27" fillId="0" borderId="10" xfId="0" applyFont="1" applyBorder="1"/>
    <xf numFmtId="0" fontId="27" fillId="0" borderId="20" xfId="0" applyFont="1" applyBorder="1"/>
    <xf numFmtId="0" fontId="7" fillId="0" borderId="0" xfId="0" applyFont="1" applyAlignment="1">
      <alignment vertical="top"/>
    </xf>
    <xf numFmtId="0" fontId="7" fillId="0" borderId="0" xfId="0" applyFont="1" applyAlignment="1" applyProtection="1">
      <alignment vertical="top"/>
    </xf>
    <xf numFmtId="0" fontId="8" fillId="0" borderId="10" xfId="0" applyNumberFormat="1" applyFont="1" applyFill="1" applyBorder="1" applyAlignment="1" applyProtection="1">
      <alignment horizontal="left" vertical="top" wrapText="1"/>
    </xf>
    <xf numFmtId="0" fontId="8" fillId="0" borderId="9" xfId="0" applyNumberFormat="1" applyFont="1" applyFill="1" applyBorder="1" applyAlignment="1" applyProtection="1">
      <alignment horizontal="left" vertical="top" wrapText="1"/>
    </xf>
    <xf numFmtId="0" fontId="11" fillId="0" borderId="0" xfId="1" applyNumberFormat="1" applyFont="1" applyFill="1" applyBorder="1" applyAlignment="1" applyProtection="1">
      <alignment vertical="top" wrapText="1"/>
    </xf>
    <xf numFmtId="0" fontId="11" fillId="0" borderId="3" xfId="1"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8" fillId="0" borderId="0" xfId="0" applyFont="1" applyAlignment="1">
      <alignment vertical="top" wrapText="1"/>
    </xf>
    <xf numFmtId="15" fontId="7" fillId="0" borderId="0" xfId="0" applyNumberFormat="1" applyFont="1" applyAlignment="1">
      <alignment vertical="top"/>
    </xf>
    <xf numFmtId="0" fontId="7" fillId="0" borderId="0" xfId="0" applyFont="1"/>
    <xf numFmtId="0" fontId="7" fillId="2" borderId="0" xfId="0" applyFont="1" applyFill="1" applyAlignment="1">
      <alignment vertical="top"/>
    </xf>
    <xf numFmtId="15" fontId="7" fillId="0" borderId="0" xfId="0" applyNumberFormat="1" applyFont="1" applyAlignment="1" applyProtection="1">
      <alignment vertical="top"/>
    </xf>
    <xf numFmtId="0" fontId="8" fillId="0" borderId="0" xfId="0" applyFont="1" applyAlignment="1">
      <alignment horizontal="left" vertical="top"/>
    </xf>
    <xf numFmtId="0" fontId="13" fillId="0" borderId="4" xfId="0" applyFont="1" applyBorder="1" applyAlignment="1">
      <alignment horizontal="centerContinuous" vertical="top" wrapText="1"/>
    </xf>
    <xf numFmtId="0" fontId="13" fillId="0" borderId="0" xfId="0" applyFont="1" applyAlignment="1">
      <alignment horizontal="centerContinuous" vertical="top" wrapText="1"/>
    </xf>
    <xf numFmtId="0" fontId="7" fillId="0" borderId="0" xfId="0" applyFont="1" applyAlignment="1">
      <alignment horizontal="centerContinuous" vertical="top" wrapText="1"/>
    </xf>
    <xf numFmtId="0" fontId="7" fillId="0" borderId="3" xfId="0" applyFont="1" applyBorder="1" applyAlignment="1">
      <alignment horizontal="centerContinuous" vertical="top" wrapText="1"/>
    </xf>
    <xf numFmtId="0" fontId="2" fillId="0" borderId="0" xfId="0" applyNumberFormat="1" applyFont="1" applyFill="1" applyBorder="1" applyAlignment="1" applyProtection="1">
      <alignment vertical="top"/>
    </xf>
    <xf numFmtId="0" fontId="3" fillId="0" borderId="0" xfId="0" applyNumberFormat="1" applyFont="1" applyBorder="1" applyAlignment="1" applyProtection="1">
      <alignment vertical="top"/>
    </xf>
    <xf numFmtId="0" fontId="5" fillId="0" borderId="0" xfId="0" applyNumberFormat="1" applyFont="1" applyFill="1" applyBorder="1" applyAlignment="1" applyProtection="1">
      <alignment horizontal="left" vertical="top"/>
    </xf>
    <xf numFmtId="0" fontId="4" fillId="0" borderId="0" xfId="0" applyFont="1" applyAlignment="1" applyProtection="1">
      <alignment vertical="top"/>
    </xf>
    <xf numFmtId="0" fontId="4" fillId="0" borderId="0" xfId="0" applyFont="1" applyAlignment="1">
      <alignment vertical="top"/>
    </xf>
    <xf numFmtId="0" fontId="7" fillId="2" borderId="0" xfId="0" applyFont="1" applyFill="1" applyAlignment="1" applyProtection="1">
      <alignment vertical="top"/>
    </xf>
    <xf numFmtId="0" fontId="9" fillId="0" borderId="0" xfId="0" applyFont="1" applyAlignment="1" applyProtection="1">
      <alignment vertical="top"/>
    </xf>
    <xf numFmtId="0" fontId="7" fillId="0" borderId="0" xfId="0" applyFont="1" applyProtection="1"/>
    <xf numFmtId="49" fontId="7" fillId="0" borderId="0" xfId="0" applyNumberFormat="1" applyFont="1" applyAlignment="1" applyProtection="1">
      <alignment vertical="top" wrapText="1"/>
    </xf>
    <xf numFmtId="0" fontId="2" fillId="2" borderId="0" xfId="0" applyFont="1" applyFill="1" applyAlignment="1">
      <alignment vertical="top" wrapText="1"/>
    </xf>
    <xf numFmtId="0" fontId="3" fillId="2" borderId="0" xfId="0" applyFont="1" applyFill="1" applyAlignment="1">
      <alignment horizontal="left" vertical="top"/>
    </xf>
    <xf numFmtId="0" fontId="4" fillId="2" borderId="0" xfId="0" applyFont="1" applyFill="1" applyAlignment="1">
      <alignment horizontal="left" vertical="top" indent="1"/>
    </xf>
    <xf numFmtId="0" fontId="2" fillId="2" borderId="0" xfId="0" applyFont="1" applyFill="1" applyAlignment="1">
      <alignment horizontal="left" vertical="top"/>
    </xf>
    <xf numFmtId="0" fontId="2" fillId="2" borderId="0" xfId="0" applyFont="1" applyFill="1" applyAlignment="1">
      <alignment horizontal="left" vertical="top" wrapText="1"/>
    </xf>
    <xf numFmtId="0" fontId="4" fillId="2" borderId="0" xfId="0" applyFont="1" applyFill="1" applyAlignment="1">
      <alignment vertical="top" wrapText="1"/>
    </xf>
    <xf numFmtId="0" fontId="4" fillId="0" borderId="0" xfId="0" applyFont="1" applyAlignment="1">
      <alignment vertical="top" wrapText="1"/>
    </xf>
    <xf numFmtId="49" fontId="4" fillId="2" borderId="0" xfId="0" applyNumberFormat="1" applyFont="1" applyFill="1" applyAlignment="1">
      <alignment vertical="top" wrapText="1"/>
    </xf>
    <xf numFmtId="49" fontId="4" fillId="0" borderId="0" xfId="0" applyNumberFormat="1" applyFont="1" applyAlignment="1">
      <alignment vertical="top" wrapText="1"/>
    </xf>
    <xf numFmtId="49" fontId="2" fillId="2" borderId="0" xfId="0" applyNumberFormat="1" applyFont="1" applyFill="1" applyAlignment="1">
      <alignment horizontal="left" vertical="top" wrapText="1"/>
    </xf>
    <xf numFmtId="0" fontId="5" fillId="2" borderId="0" xfId="0" applyFont="1" applyFill="1" applyAlignment="1">
      <alignment horizontal="left" vertical="top" wrapText="1"/>
    </xf>
    <xf numFmtId="0" fontId="4" fillId="3" borderId="4" xfId="0" applyNumberFormat="1" applyFont="1" applyFill="1" applyBorder="1" applyAlignment="1" applyProtection="1">
      <alignment vertical="top" wrapText="1"/>
    </xf>
    <xf numFmtId="0" fontId="4" fillId="3" borderId="3" xfId="0" applyNumberFormat="1" applyFont="1" applyFill="1" applyBorder="1" applyAlignment="1" applyProtection="1">
      <alignment vertical="top" wrapText="1"/>
    </xf>
    <xf numFmtId="0" fontId="8" fillId="0" borderId="0" xfId="0" applyNumberFormat="1" applyFont="1" applyFill="1" applyBorder="1" applyAlignment="1" applyProtection="1">
      <alignment horizontal="center" vertical="top" wrapText="1"/>
    </xf>
    <xf numFmtId="165" fontId="10" fillId="0" borderId="0" xfId="6" applyNumberFormat="1" applyFont="1" applyFill="1" applyBorder="1" applyAlignment="1" applyProtection="1">
      <alignment horizontal="right" vertical="top" wrapText="1"/>
    </xf>
    <xf numFmtId="0" fontId="8" fillId="2" borderId="0" xfId="0" applyNumberFormat="1" applyFont="1" applyFill="1" applyBorder="1" applyAlignment="1" applyProtection="1">
      <alignment horizontal="center" vertical="center" wrapText="1"/>
    </xf>
    <xf numFmtId="165" fontId="10" fillId="2" borderId="0" xfId="6" applyNumberFormat="1" applyFont="1" applyFill="1" applyBorder="1" applyAlignment="1" applyProtection="1">
      <alignment horizontal="right" vertical="center" wrapText="1"/>
    </xf>
    <xf numFmtId="0" fontId="8" fillId="0" borderId="21" xfId="0" applyNumberFormat="1" applyFont="1" applyFill="1" applyBorder="1" applyAlignment="1" applyProtection="1">
      <alignment horizontal="center" vertical="center" wrapText="1"/>
    </xf>
    <xf numFmtId="165" fontId="11" fillId="4" borderId="21" xfId="6" applyNumberFormat="1" applyFont="1" applyFill="1" applyBorder="1" applyAlignment="1" applyProtection="1">
      <alignment horizontal="right" vertical="center" wrapText="1"/>
      <protection locked="0"/>
    </xf>
    <xf numFmtId="165" fontId="10" fillId="5" borderId="21" xfId="6" applyNumberFormat="1" applyFont="1" applyFill="1" applyBorder="1" applyAlignment="1" applyProtection="1">
      <alignment horizontal="right" vertical="center" wrapText="1"/>
    </xf>
    <xf numFmtId="165" fontId="11" fillId="4" borderId="21" xfId="6" applyNumberFormat="1" applyFont="1" applyFill="1" applyBorder="1" applyAlignment="1" applyProtection="1">
      <alignment horizontal="right" vertical="top" wrapText="1"/>
      <protection locked="0"/>
    </xf>
    <xf numFmtId="165" fontId="10" fillId="5" borderId="21" xfId="6" applyNumberFormat="1" applyFont="1" applyFill="1" applyBorder="1" applyAlignment="1" applyProtection="1">
      <alignment horizontal="right" vertical="top" wrapText="1"/>
    </xf>
    <xf numFmtId="0" fontId="8" fillId="0" borderId="21" xfId="0" applyNumberFormat="1" applyFont="1" applyFill="1" applyBorder="1" applyAlignment="1" applyProtection="1">
      <alignment horizontal="center" vertical="top" wrapText="1"/>
    </xf>
    <xf numFmtId="0" fontId="13" fillId="0" borderId="21" xfId="0" applyNumberFormat="1" applyFont="1" applyFill="1" applyBorder="1" applyAlignment="1" applyProtection="1">
      <alignment horizontal="center" vertical="top" wrapText="1"/>
    </xf>
    <xf numFmtId="165" fontId="11" fillId="5" borderId="21" xfId="6" applyNumberFormat="1" applyFont="1" applyFill="1" applyBorder="1" applyAlignment="1" applyProtection="1">
      <alignment horizontal="right" vertical="top" wrapText="1"/>
    </xf>
    <xf numFmtId="0" fontId="8" fillId="0" borderId="5" xfId="0" applyNumberFormat="1" applyFont="1" applyFill="1" applyBorder="1" applyAlignment="1" applyProtection="1">
      <alignment horizontal="left" vertical="top" wrapText="1"/>
    </xf>
    <xf numFmtId="0" fontId="7" fillId="0" borderId="0" xfId="0" applyFont="1" applyAlignment="1" applyProtection="1">
      <alignment vertical="center"/>
    </xf>
    <xf numFmtId="0" fontId="8" fillId="0" borderId="35" xfId="0" applyNumberFormat="1" applyFont="1" applyFill="1" applyBorder="1" applyAlignment="1" applyProtection="1">
      <alignment horizontal="left" vertical="top" wrapText="1"/>
    </xf>
    <xf numFmtId="0" fontId="8" fillId="0" borderId="27" xfId="0" applyNumberFormat="1" applyFont="1" applyFill="1" applyBorder="1" applyAlignment="1" applyProtection="1">
      <alignment horizontal="left" vertical="top" wrapText="1"/>
    </xf>
    <xf numFmtId="0" fontId="7" fillId="0" borderId="27" xfId="0" applyNumberFormat="1" applyFont="1" applyFill="1" applyBorder="1" applyAlignment="1" applyProtection="1">
      <alignment vertical="top"/>
    </xf>
    <xf numFmtId="0" fontId="13" fillId="0" borderId="27" xfId="0" applyNumberFormat="1" applyFont="1" applyFill="1" applyBorder="1" applyAlignment="1" applyProtection="1">
      <alignment horizontal="centerContinuous" vertical="top" wrapText="1"/>
    </xf>
    <xf numFmtId="0" fontId="7" fillId="0" borderId="27" xfId="0" applyNumberFormat="1" applyFont="1" applyFill="1" applyBorder="1" applyAlignment="1" applyProtection="1">
      <alignment horizontal="centerContinuous" vertical="top" wrapText="1"/>
    </xf>
    <xf numFmtId="0" fontId="13" fillId="2" borderId="4" xfId="0" applyFont="1" applyFill="1" applyBorder="1" applyAlignment="1">
      <alignment vertical="top" wrapText="1"/>
    </xf>
    <xf numFmtId="0" fontId="7" fillId="2" borderId="4" xfId="0" applyFont="1" applyFill="1" applyBorder="1" applyAlignment="1">
      <alignment vertical="top"/>
    </xf>
    <xf numFmtId="165" fontId="11" fillId="4" borderId="21" xfId="6" applyNumberFormat="1" applyFont="1" applyFill="1" applyBorder="1" applyAlignment="1" applyProtection="1">
      <alignment horizontal="center" vertical="center" wrapText="1"/>
      <protection locked="0"/>
    </xf>
    <xf numFmtId="0" fontId="13" fillId="0" borderId="21" xfId="0" applyNumberFormat="1" applyFont="1" applyFill="1" applyBorder="1" applyAlignment="1" applyProtection="1">
      <alignment horizontal="center" vertical="center" wrapText="1"/>
    </xf>
    <xf numFmtId="165" fontId="11" fillId="4" borderId="39" xfId="6" applyNumberFormat="1" applyFont="1" applyFill="1" applyBorder="1" applyAlignment="1" applyProtection="1">
      <alignment horizontal="right" vertical="top" wrapText="1"/>
      <protection locked="0"/>
    </xf>
    <xf numFmtId="165" fontId="11" fillId="5" borderId="39" xfId="6" applyNumberFormat="1" applyFont="1" applyFill="1" applyBorder="1" applyAlignment="1" applyProtection="1">
      <alignment horizontal="right" vertical="top" wrapText="1"/>
    </xf>
    <xf numFmtId="165" fontId="11" fillId="5" borderId="40" xfId="6" applyNumberFormat="1" applyFont="1" applyFill="1" applyBorder="1" applyAlignment="1" applyProtection="1">
      <alignment horizontal="right" vertical="top" wrapText="1"/>
    </xf>
    <xf numFmtId="165" fontId="11" fillId="5" borderId="21" xfId="6" applyNumberFormat="1" applyFont="1" applyFill="1" applyBorder="1" applyAlignment="1" applyProtection="1">
      <alignment horizontal="right" vertical="center" wrapText="1"/>
    </xf>
    <xf numFmtId="1" fontId="11" fillId="5" borderId="21" xfId="1" applyNumberFormat="1" applyFont="1" applyFill="1" applyBorder="1" applyAlignment="1" applyProtection="1">
      <alignment horizontal="center" vertical="top" wrapText="1"/>
    </xf>
    <xf numFmtId="0" fontId="8" fillId="0" borderId="4" xfId="0" applyNumberFormat="1" applyFont="1" applyFill="1" applyBorder="1" applyAlignment="1" applyProtection="1">
      <alignment vertical="top"/>
    </xf>
    <xf numFmtId="0" fontId="7" fillId="0" borderId="0" xfId="0" applyFont="1" applyBorder="1" applyAlignment="1" applyProtection="1">
      <alignment vertical="top" wrapText="1"/>
    </xf>
    <xf numFmtId="0" fontId="7" fillId="0" borderId="3" xfId="0" applyFont="1" applyBorder="1" applyAlignment="1" applyProtection="1">
      <alignment vertical="top" wrapText="1"/>
    </xf>
    <xf numFmtId="0" fontId="5" fillId="2" borderId="0" xfId="0" applyFont="1" applyFill="1" applyBorder="1" applyAlignment="1">
      <alignment vertical="top"/>
    </xf>
    <xf numFmtId="0" fontId="4" fillId="2" borderId="0" xfId="0" applyFont="1" applyFill="1" applyAlignment="1">
      <alignment horizontal="left" vertical="top"/>
    </xf>
    <xf numFmtId="0" fontId="4" fillId="2" borderId="0" xfId="0" applyFont="1" applyFill="1" applyAlignment="1">
      <alignment vertical="top"/>
    </xf>
    <xf numFmtId="49" fontId="4" fillId="2" borderId="0" xfId="0" applyNumberFormat="1" applyFont="1" applyFill="1" applyAlignment="1">
      <alignment vertical="top"/>
    </xf>
    <xf numFmtId="0" fontId="5" fillId="2" borderId="0" xfId="0" applyNumberFormat="1" applyFont="1" applyFill="1" applyAlignment="1">
      <alignment horizontal="left" vertical="top"/>
    </xf>
    <xf numFmtId="0" fontId="5" fillId="2" borderId="0" xfId="0" applyNumberFormat="1" applyFont="1" applyFill="1" applyAlignment="1">
      <alignment vertical="top"/>
    </xf>
    <xf numFmtId="0" fontId="5" fillId="2" borderId="0" xfId="0" applyFont="1" applyFill="1" applyAlignment="1">
      <alignment vertical="top"/>
    </xf>
    <xf numFmtId="0" fontId="5" fillId="2" borderId="0" xfId="0" applyFont="1" applyFill="1" applyAlignment="1">
      <alignment vertical="top" wrapText="1"/>
    </xf>
    <xf numFmtId="0" fontId="12" fillId="0" borderId="0" xfId="0" applyNumberFormat="1" applyFont="1" applyFill="1" applyBorder="1" applyAlignment="1" applyProtection="1">
      <alignment vertical="center" wrapText="1"/>
    </xf>
    <xf numFmtId="0" fontId="7" fillId="0" borderId="0" xfId="0" applyNumberFormat="1" applyFont="1" applyFill="1" applyBorder="1" applyAlignment="1" applyProtection="1">
      <alignment vertical="center"/>
    </xf>
    <xf numFmtId="0" fontId="8" fillId="0" borderId="0" xfId="0" applyNumberFormat="1" applyFont="1" applyFill="1" applyBorder="1" applyAlignment="1" applyProtection="1">
      <alignment horizontal="left" vertical="center"/>
    </xf>
    <xf numFmtId="0" fontId="7" fillId="0" borderId="4" xfId="0" applyFont="1" applyBorder="1" applyAlignment="1" applyProtection="1">
      <alignment vertical="top" wrapText="1"/>
    </xf>
    <xf numFmtId="0" fontId="8" fillId="0" borderId="0" xfId="0" applyNumberFormat="1" applyFont="1" applyFill="1" applyBorder="1" applyAlignment="1" applyProtection="1">
      <alignment vertical="center" wrapText="1"/>
    </xf>
    <xf numFmtId="0" fontId="33" fillId="12" borderId="0" xfId="0" applyFont="1" applyFill="1" applyAlignment="1">
      <alignment vertical="center"/>
    </xf>
    <xf numFmtId="0" fontId="34" fillId="0" borderId="0" xfId="0" applyFont="1"/>
    <xf numFmtId="0" fontId="7" fillId="0" borderId="0" xfId="0" applyFont="1" applyAlignment="1">
      <alignment horizontal="left"/>
    </xf>
    <xf numFmtId="0" fontId="3" fillId="2" borderId="4" xfId="0" applyFont="1" applyFill="1" applyBorder="1" applyAlignment="1">
      <alignment vertical="top"/>
    </xf>
    <xf numFmtId="0" fontId="3" fillId="2" borderId="0" xfId="0" applyFont="1" applyFill="1" applyAlignment="1">
      <alignment vertical="top"/>
    </xf>
    <xf numFmtId="0" fontId="11" fillId="0" borderId="0" xfId="0" applyFont="1"/>
    <xf numFmtId="0" fontId="5" fillId="0" borderId="0" xfId="0" applyFont="1" applyAlignment="1">
      <alignment vertical="top"/>
    </xf>
    <xf numFmtId="0" fontId="32" fillId="7" borderId="21" xfId="0" applyFont="1" applyFill="1" applyBorder="1" applyAlignment="1">
      <alignment horizontal="center" vertical="top" wrapText="1"/>
    </xf>
    <xf numFmtId="0" fontId="32" fillId="7" borderId="24" xfId="0" applyFont="1" applyFill="1" applyBorder="1" applyAlignment="1">
      <alignment horizontal="center" vertical="top" wrapText="1"/>
    </xf>
    <xf numFmtId="0" fontId="11" fillId="4" borderId="21" xfId="1" applyNumberFormat="1" applyFont="1" applyFill="1" applyBorder="1" applyAlignment="1" applyProtection="1">
      <alignment horizontal="center" vertical="center" wrapText="1"/>
      <protection locked="0"/>
    </xf>
    <xf numFmtId="0" fontId="6" fillId="3" borderId="0" xfId="0" applyNumberFormat="1" applyFont="1" applyFill="1" applyBorder="1" applyAlignment="1" applyProtection="1">
      <alignment horizontal="center"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6" fillId="3" borderId="0" xfId="0" applyNumberFormat="1" applyFont="1" applyFill="1" applyBorder="1" applyAlignment="1" applyProtection="1">
      <alignment horizontal="center" vertical="top"/>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6" fillId="3" borderId="0" xfId="0" applyNumberFormat="1" applyFont="1" applyFill="1" applyBorder="1" applyAlignment="1" applyProtection="1">
      <alignment horizontal="left" vertical="top" wrapText="1"/>
    </xf>
    <xf numFmtId="0" fontId="6" fillId="3" borderId="4" xfId="0" applyNumberFormat="1" applyFont="1" applyFill="1" applyBorder="1" applyAlignment="1" applyProtection="1">
      <alignment horizontal="left" vertical="top" wrapText="1"/>
    </xf>
    <xf numFmtId="0" fontId="13" fillId="0" borderId="4" xfId="0" applyNumberFormat="1" applyFont="1" applyFill="1" applyBorder="1" applyAlignment="1" applyProtection="1">
      <alignment horizontal="right" vertical="top" wrapText="1" indent="1"/>
    </xf>
    <xf numFmtId="0" fontId="13" fillId="0" borderId="0" xfId="0" applyNumberFormat="1" applyFont="1" applyFill="1" applyBorder="1" applyAlignment="1" applyProtection="1">
      <alignment horizontal="right" vertical="top" wrapText="1" indent="1"/>
    </xf>
    <xf numFmtId="0" fontId="11" fillId="4" borderId="21" xfId="1" applyNumberFormat="1" applyFont="1" applyFill="1" applyBorder="1" applyAlignment="1" applyProtection="1">
      <alignment horizontal="center" vertical="top" wrapText="1"/>
      <protection locked="0"/>
    </xf>
    <xf numFmtId="0" fontId="9" fillId="7" borderId="21" xfId="0" applyNumberFormat="1" applyFont="1" applyFill="1" applyBorder="1" applyAlignment="1" applyProtection="1">
      <alignment horizontal="center" vertical="top" wrapText="1"/>
    </xf>
    <xf numFmtId="0" fontId="33" fillId="0" borderId="0" xfId="0" applyFont="1" applyAlignment="1">
      <alignment vertical="center"/>
    </xf>
    <xf numFmtId="0" fontId="9" fillId="6" borderId="0" xfId="0" applyFont="1" applyFill="1"/>
    <xf numFmtId="0" fontId="7" fillId="6" borderId="0" xfId="0" applyFont="1" applyFill="1"/>
    <xf numFmtId="0" fontId="7" fillId="6" borderId="0" xfId="0" applyFont="1" applyFill="1" applyAlignment="1">
      <alignment wrapText="1"/>
    </xf>
    <xf numFmtId="0" fontId="7" fillId="6" borderId="0" xfId="0" applyFont="1" applyFill="1" applyAlignment="1">
      <alignment vertical="top"/>
    </xf>
    <xf numFmtId="0" fontId="7" fillId="0" borderId="0" xfId="0" applyFont="1" applyAlignment="1">
      <alignment horizontal="left" vertical="top"/>
    </xf>
    <xf numFmtId="15" fontId="7" fillId="0" borderId="0" xfId="0" quotePrefix="1" applyNumberFormat="1" applyFont="1" applyAlignment="1">
      <alignment vertical="top"/>
    </xf>
    <xf numFmtId="49" fontId="7" fillId="0" borderId="0" xfId="0" quotePrefix="1" applyNumberFormat="1" applyFont="1" applyAlignment="1">
      <alignment vertical="top"/>
    </xf>
    <xf numFmtId="0" fontId="7" fillId="0" borderId="0" xfId="0" applyFont="1" applyAlignment="1"/>
    <xf numFmtId="0" fontId="7" fillId="6" borderId="0" xfId="0" applyFont="1" applyFill="1" applyAlignment="1">
      <alignment vertical="top" wrapText="1"/>
    </xf>
    <xf numFmtId="15" fontId="7" fillId="0" borderId="0" xfId="0" quotePrefix="1" applyNumberFormat="1" applyFont="1" applyFill="1"/>
    <xf numFmtId="0" fontId="12" fillId="0" borderId="0" xfId="0" applyFont="1" applyAlignment="1" applyProtection="1">
      <alignment vertical="top" wrapText="1"/>
    </xf>
    <xf numFmtId="0" fontId="7" fillId="0" borderId="7" xfId="0" applyFont="1" applyBorder="1" applyAlignment="1" applyProtection="1">
      <alignment vertical="top" wrapText="1"/>
    </xf>
    <xf numFmtId="0" fontId="7" fillId="0" borderId="10" xfId="0" applyFont="1" applyBorder="1" applyAlignment="1" applyProtection="1">
      <alignment vertical="top" wrapText="1"/>
    </xf>
    <xf numFmtId="0" fontId="7" fillId="0" borderId="8" xfId="0" applyFont="1" applyBorder="1" applyAlignment="1" applyProtection="1">
      <alignment vertical="top" wrapText="1"/>
    </xf>
    <xf numFmtId="0" fontId="12" fillId="0" borderId="0" xfId="0" applyFont="1" applyAlignment="1">
      <alignment wrapText="1"/>
    </xf>
    <xf numFmtId="0" fontId="12" fillId="0" borderId="0" xfId="0" applyFont="1" applyFill="1" applyAlignment="1" applyProtection="1">
      <alignment vertical="top" wrapText="1"/>
    </xf>
    <xf numFmtId="0" fontId="12" fillId="0" borderId="0" xfId="0" applyFont="1" applyAlignment="1" applyProtection="1">
      <alignment wrapText="1"/>
    </xf>
    <xf numFmtId="0" fontId="7" fillId="0" borderId="3" xfId="0" applyFont="1" applyBorder="1" applyAlignment="1" applyProtection="1">
      <alignment wrapText="1"/>
    </xf>
    <xf numFmtId="0" fontId="7" fillId="0" borderId="0" xfId="0" applyFont="1" applyBorder="1"/>
    <xf numFmtId="0" fontId="7" fillId="0" borderId="3" xfId="0" applyFont="1" applyBorder="1"/>
    <xf numFmtId="0" fontId="12" fillId="0" borderId="0" xfId="0" applyFont="1" applyFill="1" applyAlignment="1" applyProtection="1">
      <alignment horizontal="left" vertical="top" wrapText="1"/>
    </xf>
    <xf numFmtId="49" fontId="7" fillId="0" borderId="0" xfId="0" applyNumberFormat="1" applyFont="1" applyAlignment="1" applyProtection="1">
      <alignment vertical="top"/>
    </xf>
    <xf numFmtId="0" fontId="6" fillId="0" borderId="0" xfId="0" applyFont="1" applyFill="1" applyAlignment="1" applyProtection="1">
      <alignment vertical="top" wrapText="1"/>
    </xf>
    <xf numFmtId="0" fontId="9" fillId="0" borderId="4" xfId="0" applyFont="1" applyBorder="1" applyAlignment="1" applyProtection="1">
      <alignment vertical="top"/>
    </xf>
    <xf numFmtId="0" fontId="7" fillId="0" borderId="0" xfId="0" applyNumberFormat="1" applyFont="1" applyBorder="1" applyAlignment="1" applyProtection="1">
      <alignment horizontal="left" vertical="top"/>
    </xf>
    <xf numFmtId="0" fontId="7" fillId="2" borderId="4" xfId="0" applyNumberFormat="1" applyFont="1" applyFill="1" applyBorder="1" applyAlignment="1" applyProtection="1">
      <alignment horizontal="left" vertical="top" wrapText="1"/>
    </xf>
    <xf numFmtId="0" fontId="7" fillId="2" borderId="0" xfId="0" applyNumberFormat="1" applyFont="1" applyFill="1" applyBorder="1" applyAlignment="1" applyProtection="1">
      <alignment horizontal="left" vertical="top" wrapText="1"/>
    </xf>
    <xf numFmtId="0" fontId="7" fillId="0" borderId="0" xfId="0" applyNumberFormat="1" applyFont="1" applyBorder="1" applyAlignment="1" applyProtection="1">
      <alignment horizontal="left" vertical="top" wrapText="1"/>
    </xf>
    <xf numFmtId="0" fontId="7" fillId="0" borderId="3" xfId="0" applyNumberFormat="1" applyFont="1" applyBorder="1" applyAlignment="1" applyProtection="1">
      <alignment horizontal="left" vertical="top" wrapText="1"/>
    </xf>
    <xf numFmtId="0" fontId="7" fillId="0" borderId="0" xfId="0" applyFont="1" applyBorder="1" applyAlignment="1">
      <alignment horizontal="right" vertical="top" wrapText="1" indent="1"/>
    </xf>
    <xf numFmtId="0" fontId="9" fillId="0" borderId="3" xfId="0" applyFont="1" applyBorder="1" applyAlignment="1" applyProtection="1">
      <alignment vertical="top"/>
    </xf>
    <xf numFmtId="0" fontId="7" fillId="0" borderId="4" xfId="0" applyFont="1" applyBorder="1" applyAlignment="1" applyProtection="1">
      <alignment wrapText="1"/>
    </xf>
    <xf numFmtId="0" fontId="7" fillId="0" borderId="0" xfId="0" applyFont="1" applyBorder="1" applyAlignment="1" applyProtection="1">
      <alignment wrapText="1"/>
    </xf>
    <xf numFmtId="0" fontId="12" fillId="0" borderId="0" xfId="0" applyFont="1" applyFill="1" applyAlignment="1" applyProtection="1">
      <alignment vertical="center" wrapText="1"/>
    </xf>
    <xf numFmtId="0" fontId="7" fillId="0" borderId="3" xfId="0" applyFont="1" applyBorder="1" applyAlignment="1">
      <alignment vertical="center"/>
    </xf>
    <xf numFmtId="0" fontId="2" fillId="0" borderId="0" xfId="0" applyFont="1" applyAlignment="1" applyProtection="1">
      <alignment vertical="top" wrapText="1"/>
    </xf>
    <xf numFmtId="49" fontId="7" fillId="2" borderId="0" xfId="0" applyNumberFormat="1" applyFont="1" applyFill="1" applyAlignment="1" applyProtection="1">
      <alignment vertical="top" wrapText="1"/>
    </xf>
    <xf numFmtId="0" fontId="7" fillId="0" borderId="4" xfId="0" applyFont="1" applyBorder="1" applyAlignment="1">
      <alignment vertical="top" wrapText="1"/>
    </xf>
    <xf numFmtId="0" fontId="7" fillId="0" borderId="0" xfId="0" applyFont="1" applyBorder="1" applyAlignment="1">
      <alignment vertical="top" wrapText="1"/>
    </xf>
    <xf numFmtId="0" fontId="7" fillId="0" borderId="3" xfId="0" applyFont="1" applyBorder="1" applyAlignment="1">
      <alignmen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8" xfId="0" applyFont="1" applyBorder="1" applyAlignment="1">
      <alignment vertical="top" wrapText="1"/>
    </xf>
    <xf numFmtId="0" fontId="6" fillId="0" borderId="0" xfId="0" applyFont="1" applyAlignment="1" applyProtection="1">
      <alignment wrapText="1"/>
    </xf>
    <xf numFmtId="0" fontId="9" fillId="0" borderId="0" xfId="0" applyFont="1" applyProtection="1"/>
    <xf numFmtId="0" fontId="7" fillId="0" borderId="7" xfId="0" applyFont="1" applyBorder="1" applyAlignment="1" applyProtection="1">
      <alignment wrapText="1"/>
    </xf>
    <xf numFmtId="0" fontId="7" fillId="0" borderId="10" xfId="0" applyFont="1" applyBorder="1" applyAlignment="1" applyProtection="1">
      <alignment wrapText="1"/>
    </xf>
    <xf numFmtId="0" fontId="7" fillId="0" borderId="8" xfId="0" applyFont="1" applyBorder="1" applyAlignment="1" applyProtection="1">
      <alignment wrapText="1"/>
    </xf>
    <xf numFmtId="0" fontId="5" fillId="2" borderId="4"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3" xfId="0" applyFont="1" applyFill="1" applyBorder="1" applyAlignment="1">
      <alignment horizontal="left" vertical="top" wrapText="1"/>
    </xf>
    <xf numFmtId="0" fontId="7" fillId="0" borderId="4" xfId="0" applyFont="1" applyBorder="1" applyAlignment="1">
      <alignment wrapText="1"/>
    </xf>
    <xf numFmtId="0" fontId="7" fillId="0" borderId="0" xfId="0" applyFont="1" applyBorder="1" applyAlignment="1">
      <alignment wrapText="1"/>
    </xf>
    <xf numFmtId="0" fontId="7" fillId="0" borderId="3" xfId="0" applyFont="1" applyBorder="1" applyAlignment="1">
      <alignment wrapText="1"/>
    </xf>
    <xf numFmtId="0" fontId="7" fillId="0" borderId="7" xfId="0" applyFont="1" applyBorder="1" applyAlignment="1">
      <alignment wrapText="1"/>
    </xf>
    <xf numFmtId="0" fontId="7" fillId="0" borderId="10" xfId="0" applyFont="1" applyBorder="1" applyAlignment="1">
      <alignment wrapText="1"/>
    </xf>
    <xf numFmtId="0" fontId="7" fillId="0" borderId="8" xfId="0" applyFont="1" applyBorder="1" applyAlignment="1">
      <alignment wrapText="1"/>
    </xf>
    <xf numFmtId="0" fontId="7" fillId="0" borderId="3" xfId="0" applyFont="1" applyBorder="1" applyProtection="1"/>
    <xf numFmtId="0" fontId="34" fillId="6" borderId="0" xfId="0" applyFont="1" applyFill="1"/>
    <xf numFmtId="0" fontId="9" fillId="0" borderId="0" xfId="0" applyFont="1" applyAlignment="1" applyProtection="1">
      <alignment vertical="center"/>
    </xf>
    <xf numFmtId="0" fontId="8" fillId="0" borderId="4" xfId="0" applyFont="1" applyBorder="1" applyAlignment="1">
      <alignment vertical="top" wrapText="1"/>
    </xf>
    <xf numFmtId="0" fontId="8" fillId="0" borderId="3" xfId="0" applyFont="1" applyBorder="1" applyAlignment="1">
      <alignment vertical="top" wrapText="1"/>
    </xf>
    <xf numFmtId="0" fontId="32" fillId="2" borderId="4" xfId="0" applyFont="1" applyFill="1" applyBorder="1" applyAlignment="1">
      <alignment horizontal="center" vertical="top" wrapText="1"/>
    </xf>
    <xf numFmtId="0" fontId="32" fillId="2" borderId="0" xfId="0" applyFont="1" applyFill="1" applyAlignment="1">
      <alignment horizontal="center" vertical="top" wrapText="1"/>
    </xf>
    <xf numFmtId="0" fontId="5" fillId="0" borderId="0" xfId="0" applyFont="1" applyAlignment="1">
      <alignment horizontal="left" vertical="top"/>
    </xf>
    <xf numFmtId="0" fontId="12" fillId="0" borderId="0" xfId="0" applyNumberFormat="1" applyFont="1" applyFill="1" applyBorder="1" applyAlignment="1" applyProtection="1">
      <alignment vertical="top"/>
    </xf>
    <xf numFmtId="0" fontId="7" fillId="6" borderId="0" xfId="0" applyFont="1" applyFill="1" applyAlignment="1" applyProtection="1">
      <alignment vertical="top"/>
    </xf>
    <xf numFmtId="0" fontId="9" fillId="7" borderId="21" xfId="0" applyNumberFormat="1" applyFont="1" applyFill="1" applyBorder="1" applyAlignment="1" applyProtection="1">
      <alignment horizontal="center" vertical="top" wrapText="1"/>
    </xf>
    <xf numFmtId="0" fontId="7" fillId="2" borderId="0" xfId="0" applyFont="1" applyFill="1" applyAlignment="1">
      <alignment vertical="top" wrapText="1"/>
    </xf>
    <xf numFmtId="0" fontId="7" fillId="2" borderId="3" xfId="0" applyFont="1" applyFill="1" applyBorder="1" applyAlignment="1">
      <alignmen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9" fillId="0" borderId="0" xfId="0" applyFont="1" applyBorder="1" applyAlignment="1" applyProtection="1">
      <alignment vertical="top"/>
    </xf>
    <xf numFmtId="0" fontId="4" fillId="0" borderId="0" xfId="0" applyFont="1" applyFill="1" applyAlignment="1" applyProtection="1">
      <alignment vertical="top"/>
    </xf>
    <xf numFmtId="0" fontId="8" fillId="0" borderId="4" xfId="0" applyNumberFormat="1" applyFont="1" applyFill="1" applyBorder="1" applyAlignment="1" applyProtection="1">
      <alignment horizontal="left" vertical="top"/>
    </xf>
    <xf numFmtId="0" fontId="7" fillId="0" borderId="0" xfId="0" quotePrefix="1" applyFont="1" applyAlignment="1">
      <alignment vertical="top"/>
    </xf>
    <xf numFmtId="0" fontId="35" fillId="4" borderId="21" xfId="1" applyNumberFormat="1" applyFont="1" applyFill="1" applyBorder="1" applyAlignment="1" applyProtection="1">
      <alignment horizontal="center" vertical="center" wrapText="1"/>
      <protection locked="0"/>
    </xf>
    <xf numFmtId="0" fontId="8" fillId="2" borderId="0" xfId="0" applyFont="1" applyFill="1" applyAlignment="1">
      <alignment horizontal="left" vertical="top"/>
    </xf>
    <xf numFmtId="0" fontId="8" fillId="0" borderId="37" xfId="0" applyNumberFormat="1" applyFont="1" applyFill="1" applyBorder="1" applyAlignment="1" applyProtection="1">
      <alignment horizontal="center" vertical="center" wrapText="1"/>
    </xf>
    <xf numFmtId="165" fontId="11" fillId="4" borderId="37" xfId="6" applyNumberFormat="1" applyFont="1" applyFill="1" applyBorder="1" applyAlignment="1" applyProtection="1">
      <alignment horizontal="right" vertical="center" wrapText="1"/>
      <protection locked="0"/>
    </xf>
    <xf numFmtId="49" fontId="11" fillId="4" borderId="21" xfId="1" applyNumberFormat="1" applyFont="1" applyFill="1" applyBorder="1" applyAlignment="1" applyProtection="1">
      <alignment vertical="center" wrapText="1"/>
      <protection locked="0"/>
    </xf>
    <xf numFmtId="164" fontId="11" fillId="4" borderId="21" xfId="1" applyNumberFormat="1" applyFont="1" applyFill="1" applyBorder="1" applyAlignment="1" applyProtection="1">
      <alignment vertical="center" wrapText="1"/>
      <protection locked="0"/>
    </xf>
    <xf numFmtId="164" fontId="11" fillId="4" borderId="24" xfId="1" applyNumberFormat="1" applyFont="1" applyFill="1" applyBorder="1" applyAlignment="1" applyProtection="1">
      <alignment vertical="center" wrapText="1"/>
      <protection locked="0"/>
    </xf>
    <xf numFmtId="0" fontId="7" fillId="0" borderId="0" xfId="0" applyFont="1" applyFill="1" applyAlignment="1" applyProtection="1">
      <alignment vertical="top"/>
    </xf>
    <xf numFmtId="0" fontId="11" fillId="4" borderId="37" xfId="1" applyNumberFormat="1" applyFont="1" applyFill="1" applyBorder="1" applyAlignment="1" applyProtection="1">
      <alignment horizontal="center" vertical="center" wrapText="1"/>
      <protection locked="0"/>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39" fillId="0" borderId="0" xfId="9"/>
    <xf numFmtId="0" fontId="7" fillId="0" borderId="64" xfId="0" applyFont="1" applyBorder="1" applyAlignment="1" applyProtection="1">
      <alignment vertical="top" wrapText="1"/>
    </xf>
    <xf numFmtId="0" fontId="7" fillId="0" borderId="65" xfId="0" applyFont="1" applyBorder="1" applyAlignment="1" applyProtection="1">
      <alignment vertical="top" wrapText="1"/>
    </xf>
    <xf numFmtId="0" fontId="7" fillId="0" borderId="66" xfId="0" applyFont="1" applyBorder="1" applyAlignment="1" applyProtection="1">
      <alignment vertical="top" wrapText="1"/>
    </xf>
    <xf numFmtId="165" fontId="11" fillId="4" borderId="38" xfId="6" applyNumberFormat="1" applyFont="1" applyFill="1" applyBorder="1" applyAlignment="1" applyProtection="1">
      <alignment horizontal="right" vertical="top" wrapText="1"/>
      <protection locked="0"/>
    </xf>
    <xf numFmtId="165" fontId="10" fillId="5" borderId="59" xfId="6" applyNumberFormat="1" applyFont="1" applyFill="1" applyBorder="1" applyAlignment="1" applyProtection="1">
      <alignment horizontal="right" vertical="top"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6" fillId="0" borderId="7" xfId="0" applyNumberFormat="1" applyFont="1" applyFill="1" applyBorder="1" applyAlignment="1" applyProtection="1">
      <alignment horizontal="left" vertical="top" wrapText="1"/>
    </xf>
    <xf numFmtId="0" fontId="4" fillId="0" borderId="8" xfId="0" applyNumberFormat="1" applyFont="1" applyFill="1" applyBorder="1" applyAlignment="1" applyProtection="1">
      <alignment vertical="top" wrapText="1"/>
    </xf>
    <xf numFmtId="0" fontId="7" fillId="0" borderId="0" xfId="0" applyFont="1" applyAlignment="1">
      <alignment vertical="center"/>
    </xf>
    <xf numFmtId="0" fontId="6" fillId="0" borderId="10" xfId="0" applyNumberFormat="1" applyFont="1" applyFill="1" applyBorder="1" applyAlignment="1" applyProtection="1">
      <alignment horizontal="left" vertical="top" wrapText="1"/>
    </xf>
    <xf numFmtId="0" fontId="4" fillId="0" borderId="10" xfId="0" applyNumberFormat="1" applyFont="1" applyFill="1" applyBorder="1" applyAlignment="1" applyProtection="1">
      <alignment vertical="top" wrapText="1"/>
    </xf>
    <xf numFmtId="0" fontId="4" fillId="0" borderId="10" xfId="0" applyNumberFormat="1" applyFont="1" applyFill="1" applyBorder="1" applyAlignment="1" applyProtection="1">
      <alignment vertical="top"/>
    </xf>
    <xf numFmtId="0" fontId="40" fillId="0" borderId="68" xfId="0" applyFont="1" applyBorder="1" applyAlignment="1">
      <alignment horizontal="left" vertical="center" indent="2"/>
    </xf>
    <xf numFmtId="0" fontId="40" fillId="0" borderId="4" xfId="0" applyFont="1" applyBorder="1" applyAlignment="1">
      <alignment horizontal="left" vertical="center" indent="2"/>
    </xf>
    <xf numFmtId="0" fontId="40" fillId="0" borderId="68" xfId="0" applyFont="1" applyBorder="1" applyAlignment="1">
      <alignment horizontal="left" vertical="center" indent="3"/>
    </xf>
    <xf numFmtId="0" fontId="40" fillId="0" borderId="4" xfId="0" applyFont="1" applyBorder="1" applyAlignment="1">
      <alignment horizontal="left" vertical="center" indent="3"/>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indent="1"/>
    </xf>
    <xf numFmtId="0" fontId="41" fillId="0" borderId="0" xfId="0" applyNumberFormat="1" applyFont="1" applyFill="1" applyBorder="1" applyAlignment="1" applyProtection="1">
      <alignment horizontal="right" vertical="top" wrapText="1"/>
    </xf>
    <xf numFmtId="0" fontId="7" fillId="0" borderId="0" xfId="0" applyFont="1" applyBorder="1" applyAlignment="1" applyProtection="1">
      <alignment horizontal="center" vertical="top" wrapText="1"/>
    </xf>
    <xf numFmtId="0" fontId="7" fillId="0" borderId="4" xfId="0" applyFont="1" applyBorder="1" applyAlignment="1" applyProtection="1">
      <alignment vertical="top"/>
    </xf>
    <xf numFmtId="0" fontId="43" fillId="0" borderId="0" xfId="0" applyFont="1" applyAlignment="1">
      <alignment horizontal="left" vertical="center"/>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3" xfId="0" applyFont="1" applyBorder="1" applyAlignment="1">
      <alignment horizontal="left" vertical="center" wrapText="1" indent="1"/>
    </xf>
    <xf numFmtId="0" fontId="8" fillId="0" borderId="34" xfId="0" applyFont="1" applyBorder="1" applyAlignment="1">
      <alignment horizontal="left" vertical="center" wrapText="1" indent="1"/>
    </xf>
    <xf numFmtId="0" fontId="9" fillId="0" borderId="0" xfId="0" applyFont="1" applyAlignment="1">
      <alignment vertical="center"/>
    </xf>
    <xf numFmtId="0" fontId="7" fillId="0" borderId="33" xfId="0" applyFont="1" applyBorder="1" applyAlignment="1" applyProtection="1">
      <alignment vertical="top" wrapText="1"/>
    </xf>
    <xf numFmtId="0" fontId="7" fillId="6" borderId="0" xfId="0" applyFont="1" applyFill="1" applyAlignment="1">
      <alignment horizontal="center"/>
    </xf>
    <xf numFmtId="0" fontId="42" fillId="0" borderId="4" xfId="0" applyNumberFormat="1" applyFont="1" applyFill="1" applyBorder="1" applyAlignment="1" applyProtection="1">
      <alignment horizontal="left" vertical="top" wrapText="1"/>
    </xf>
    <xf numFmtId="0" fontId="42" fillId="0" borderId="0" xfId="0" applyNumberFormat="1" applyFont="1" applyFill="1" applyBorder="1" applyAlignment="1" applyProtection="1">
      <alignment horizontal="left" vertical="top" wrapText="1"/>
    </xf>
    <xf numFmtId="0" fontId="42" fillId="0" borderId="3" xfId="0" applyNumberFormat="1" applyFont="1" applyFill="1" applyBorder="1" applyAlignment="1" applyProtection="1">
      <alignment horizontal="left" vertical="top" wrapText="1"/>
    </xf>
    <xf numFmtId="0" fontId="36" fillId="2" borderId="0" xfId="0" applyFont="1" applyFill="1" applyAlignment="1">
      <alignment horizontal="lef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46" xfId="0" applyNumberFormat="1" applyFont="1" applyFill="1" applyBorder="1" applyAlignment="1" applyProtection="1">
      <alignment horizontal="left" vertical="center" wrapText="1"/>
    </xf>
    <xf numFmtId="0" fontId="8" fillId="0" borderId="37" xfId="0" applyNumberFormat="1" applyFont="1" applyFill="1" applyBorder="1" applyAlignment="1" applyProtection="1">
      <alignment horizontal="left" vertical="center" wrapText="1"/>
    </xf>
    <xf numFmtId="0" fontId="8" fillId="0" borderId="50"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14" fontId="11" fillId="4" borderId="37" xfId="1" applyNumberFormat="1" applyFont="1" applyFill="1" applyBorder="1" applyAlignment="1" applyProtection="1">
      <alignment horizontal="left" vertical="center" wrapText="1"/>
      <protection locked="0"/>
    </xf>
    <xf numFmtId="0" fontId="11" fillId="4" borderId="37" xfId="1" applyNumberFormat="1" applyFont="1" applyFill="1" applyBorder="1" applyAlignment="1" applyProtection="1">
      <alignment horizontal="left" vertical="center" wrapText="1"/>
      <protection locked="0"/>
    </xf>
    <xf numFmtId="0" fontId="11" fillId="4" borderId="41" xfId="1" applyNumberFormat="1" applyFont="1" applyFill="1" applyBorder="1" applyAlignment="1" applyProtection="1">
      <alignment horizontal="left" vertical="center" wrapText="1"/>
      <protection locked="0"/>
    </xf>
    <xf numFmtId="0" fontId="11" fillId="4" borderId="38" xfId="1" applyNumberFormat="1" applyFont="1" applyFill="1" applyBorder="1" applyAlignment="1" applyProtection="1">
      <alignment horizontal="left" vertical="center" wrapText="1"/>
      <protection locked="0"/>
    </xf>
    <xf numFmtId="0" fontId="11" fillId="4" borderId="51" xfId="1" applyNumberFormat="1" applyFont="1" applyFill="1" applyBorder="1" applyAlignment="1" applyProtection="1">
      <alignment horizontal="left" vertical="center" wrapText="1"/>
      <protection locked="0"/>
    </xf>
    <xf numFmtId="0" fontId="8" fillId="0" borderId="35" xfId="0" applyNumberFormat="1" applyFont="1" applyFill="1" applyBorder="1" applyAlignment="1" applyProtection="1">
      <alignment horizontal="left" vertical="center" wrapText="1"/>
    </xf>
    <xf numFmtId="0" fontId="8" fillId="0" borderId="27" xfId="0" applyNumberFormat="1" applyFont="1" applyFill="1" applyBorder="1" applyAlignment="1" applyProtection="1">
      <alignment horizontal="left" vertical="center" wrapText="1"/>
    </xf>
    <xf numFmtId="0" fontId="8" fillId="0" borderId="28" xfId="0" applyNumberFormat="1" applyFont="1" applyFill="1" applyBorder="1" applyAlignment="1" applyProtection="1">
      <alignment horizontal="left" vertical="center" wrapText="1"/>
    </xf>
    <xf numFmtId="0" fontId="8" fillId="0" borderId="44" xfId="0" applyNumberFormat="1" applyFont="1" applyFill="1" applyBorder="1" applyAlignment="1" applyProtection="1">
      <alignment horizontal="left" vertical="center" wrapText="1"/>
    </xf>
    <xf numFmtId="0" fontId="8" fillId="0" borderId="30" xfId="0" applyNumberFormat="1" applyFont="1" applyFill="1" applyBorder="1" applyAlignment="1" applyProtection="1">
      <alignment horizontal="left" vertical="center" wrapText="1"/>
    </xf>
    <xf numFmtId="0" fontId="8" fillId="0" borderId="31" xfId="0" applyNumberFormat="1" applyFont="1" applyFill="1" applyBorder="1" applyAlignment="1" applyProtection="1">
      <alignment horizontal="left" vertical="center" wrapText="1"/>
    </xf>
    <xf numFmtId="0" fontId="11" fillId="4" borderId="26" xfId="1" applyNumberFormat="1" applyFont="1" applyFill="1" applyBorder="1" applyAlignment="1" applyProtection="1">
      <alignment horizontal="left" vertical="center" wrapText="1"/>
      <protection locked="0"/>
    </xf>
    <xf numFmtId="0" fontId="11" fillId="4" borderId="27" xfId="1" applyNumberFormat="1" applyFont="1" applyFill="1" applyBorder="1" applyAlignment="1" applyProtection="1">
      <alignment horizontal="left" vertical="center" wrapText="1"/>
      <protection locked="0"/>
    </xf>
    <xf numFmtId="0" fontId="11" fillId="4" borderId="36" xfId="1" applyNumberFormat="1" applyFont="1" applyFill="1" applyBorder="1" applyAlignment="1" applyProtection="1">
      <alignment horizontal="left" vertical="center" wrapText="1"/>
      <protection locked="0"/>
    </xf>
    <xf numFmtId="0" fontId="11" fillId="4" borderId="29" xfId="1" applyNumberFormat="1" applyFont="1" applyFill="1" applyBorder="1" applyAlignment="1" applyProtection="1">
      <alignment horizontal="left" vertical="center" wrapText="1"/>
      <protection locked="0"/>
    </xf>
    <xf numFmtId="0" fontId="11" fillId="4" borderId="30" xfId="1" applyNumberFormat="1" applyFont="1" applyFill="1" applyBorder="1" applyAlignment="1" applyProtection="1">
      <alignment horizontal="left" vertical="center" wrapText="1"/>
      <protection locked="0"/>
    </xf>
    <xf numFmtId="0" fontId="11" fillId="4" borderId="45" xfId="1" applyNumberFormat="1" applyFont="1" applyFill="1" applyBorder="1" applyAlignment="1" applyProtection="1">
      <alignment horizontal="left" vertical="center" wrapText="1"/>
      <protection locked="0"/>
    </xf>
    <xf numFmtId="0" fontId="8" fillId="0" borderId="47" xfId="0" applyNumberFormat="1" applyFont="1" applyFill="1" applyBorder="1" applyAlignment="1" applyProtection="1">
      <alignment horizontal="left" vertical="center" wrapText="1"/>
    </xf>
    <xf numFmtId="0" fontId="8" fillId="0" borderId="48" xfId="0" applyNumberFormat="1" applyFont="1" applyFill="1" applyBorder="1" applyAlignment="1" applyProtection="1">
      <alignment horizontal="left" vertical="center" wrapText="1"/>
    </xf>
    <xf numFmtId="0" fontId="11" fillId="4" borderId="48" xfId="1" applyNumberFormat="1" applyFont="1" applyFill="1" applyBorder="1" applyAlignment="1" applyProtection="1">
      <alignment horizontal="left" vertical="center" wrapText="1"/>
      <protection locked="0"/>
    </xf>
    <xf numFmtId="0" fontId="11" fillId="4" borderId="49" xfId="1" applyNumberFormat="1" applyFont="1" applyFill="1" applyBorder="1" applyAlignment="1" applyProtection="1">
      <alignment horizontal="left" vertical="center" wrapText="1"/>
      <protection locked="0"/>
    </xf>
    <xf numFmtId="0" fontId="6" fillId="3" borderId="1" xfId="0" applyNumberFormat="1" applyFont="1" applyFill="1" applyBorder="1" applyAlignment="1" applyProtection="1">
      <alignment horizontal="center" vertical="top" wrapText="1"/>
    </xf>
    <xf numFmtId="0" fontId="6" fillId="3" borderId="11" xfId="0" applyNumberFormat="1" applyFont="1" applyFill="1" applyBorder="1" applyAlignment="1" applyProtection="1">
      <alignment horizontal="center" vertical="top" wrapText="1"/>
    </xf>
    <xf numFmtId="0" fontId="6" fillId="3" borderId="2" xfId="0" applyNumberFormat="1" applyFont="1" applyFill="1" applyBorder="1" applyAlignment="1" applyProtection="1">
      <alignment horizontal="center" vertical="top" wrapText="1"/>
    </xf>
    <xf numFmtId="0" fontId="30" fillId="7" borderId="26" xfId="0" applyNumberFormat="1" applyFont="1" applyFill="1" applyBorder="1" applyAlignment="1" applyProtection="1">
      <alignment horizontal="center" vertical="center" wrapText="1"/>
    </xf>
    <xf numFmtId="0" fontId="30" fillId="7" borderId="27" xfId="0" applyNumberFormat="1" applyFont="1" applyFill="1" applyBorder="1" applyAlignment="1" applyProtection="1">
      <alignment horizontal="center" vertical="center" wrapText="1"/>
    </xf>
    <xf numFmtId="0" fontId="30" fillId="7" borderId="28" xfId="0" applyNumberFormat="1" applyFont="1" applyFill="1" applyBorder="1" applyAlignment="1" applyProtection="1">
      <alignment horizontal="center" vertical="center" wrapText="1"/>
    </xf>
    <xf numFmtId="0" fontId="30" fillId="7" borderId="29" xfId="0" applyNumberFormat="1" applyFont="1" applyFill="1" applyBorder="1" applyAlignment="1" applyProtection="1">
      <alignment horizontal="center" vertical="center" wrapText="1"/>
    </xf>
    <xf numFmtId="0" fontId="30" fillId="7" borderId="30" xfId="0" applyNumberFormat="1" applyFont="1" applyFill="1" applyBorder="1" applyAlignment="1" applyProtection="1">
      <alignment horizontal="center" vertical="center" wrapText="1"/>
    </xf>
    <xf numFmtId="0" fontId="30" fillId="7" borderId="31"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left" vertical="top" wrapText="1" indent="1"/>
    </xf>
    <xf numFmtId="0" fontId="8" fillId="0" borderId="3" xfId="0" applyNumberFormat="1" applyFont="1" applyFill="1" applyBorder="1" applyAlignment="1" applyProtection="1">
      <alignment horizontal="left" vertical="top" wrapText="1" indent="1"/>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18" fillId="0" borderId="4" xfId="0" applyNumberFormat="1" applyFont="1" applyFill="1" applyBorder="1" applyAlignment="1" applyProtection="1">
      <alignment horizontal="left" vertical="top" wrapText="1"/>
      <protection locked="0"/>
    </xf>
    <xf numFmtId="0" fontId="18" fillId="0" borderId="0" xfId="0" applyNumberFormat="1" applyFont="1" applyFill="1" applyBorder="1" applyAlignment="1" applyProtection="1">
      <alignment horizontal="left" vertical="top" wrapText="1"/>
      <protection locked="0"/>
    </xf>
    <xf numFmtId="0" fontId="18" fillId="0" borderId="3" xfId="0" applyNumberFormat="1" applyFont="1" applyFill="1" applyBorder="1" applyAlignment="1" applyProtection="1">
      <alignment horizontal="left" vertical="top" wrapText="1"/>
      <protection locked="0"/>
    </xf>
    <xf numFmtId="0" fontId="13" fillId="0" borderId="4" xfId="0" applyNumberFormat="1" applyFont="1" applyFill="1" applyBorder="1" applyAlignment="1" applyProtection="1">
      <alignment horizontal="right" vertical="center" wrapText="1" indent="1"/>
    </xf>
    <xf numFmtId="0" fontId="13" fillId="0" borderId="0" xfId="0" applyNumberFormat="1" applyFont="1" applyFill="1" applyBorder="1" applyAlignment="1" applyProtection="1">
      <alignment horizontal="right" vertical="center" wrapText="1" indent="1"/>
    </xf>
    <xf numFmtId="0" fontId="13" fillId="0" borderId="23" xfId="0" applyNumberFormat="1" applyFont="1" applyFill="1" applyBorder="1" applyAlignment="1" applyProtection="1">
      <alignment horizontal="right" vertical="center" wrapText="1" indent="1"/>
    </xf>
    <xf numFmtId="0" fontId="8" fillId="7" borderId="25" xfId="0" applyNumberFormat="1" applyFont="1" applyFill="1" applyBorder="1" applyAlignment="1" applyProtection="1">
      <alignment horizontal="center" vertical="top" wrapText="1"/>
    </xf>
    <xf numFmtId="0" fontId="8" fillId="7" borderId="21" xfId="0" applyNumberFormat="1" applyFont="1" applyFill="1" applyBorder="1" applyAlignment="1" applyProtection="1">
      <alignment horizontal="center" vertical="top" wrapText="1"/>
    </xf>
    <xf numFmtId="0" fontId="8" fillId="7" borderId="24" xfId="0" applyNumberFormat="1" applyFont="1" applyFill="1" applyBorder="1" applyAlignment="1" applyProtection="1">
      <alignment horizontal="center" vertical="top" wrapText="1"/>
    </xf>
    <xf numFmtId="0" fontId="6" fillId="3" borderId="0" xfId="0" applyNumberFormat="1" applyFont="1" applyFill="1" applyBorder="1" applyAlignment="1" applyProtection="1">
      <alignment horizontal="center" vertical="top" wrapText="1"/>
    </xf>
    <xf numFmtId="0" fontId="7" fillId="0" borderId="0" xfId="0" applyFont="1" applyBorder="1" applyAlignment="1" applyProtection="1">
      <alignment horizontal="left" vertical="top" wrapText="1"/>
    </xf>
    <xf numFmtId="0" fontId="7" fillId="0" borderId="3" xfId="0" applyFont="1" applyBorder="1" applyAlignment="1" applyProtection="1">
      <alignment horizontal="left" vertical="top" wrapText="1"/>
    </xf>
    <xf numFmtId="0" fontId="8" fillId="0" borderId="4" xfId="0" applyNumberFormat="1" applyFont="1" applyFill="1" applyBorder="1" applyAlignment="1" applyProtection="1">
      <alignment horizontal="right" vertical="center" wrapText="1" indent="1"/>
    </xf>
    <xf numFmtId="0" fontId="8" fillId="0" borderId="0" xfId="0" applyNumberFormat="1" applyFont="1" applyFill="1" applyBorder="1" applyAlignment="1" applyProtection="1">
      <alignment horizontal="right" vertical="center" wrapText="1" indent="1"/>
    </xf>
    <xf numFmtId="0" fontId="7" fillId="0" borderId="0" xfId="0" applyFont="1" applyBorder="1" applyAlignment="1" applyProtection="1">
      <alignment horizontal="left" vertical="center" wrapText="1" indent="1"/>
    </xf>
    <xf numFmtId="0" fontId="7" fillId="0" borderId="3" xfId="0" applyFont="1" applyBorder="1" applyAlignment="1" applyProtection="1">
      <alignment horizontal="left" vertical="center" wrapText="1" indent="1"/>
    </xf>
    <xf numFmtId="0" fontId="6" fillId="3" borderId="4"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2" xfId="0" applyFont="1" applyFill="1" applyBorder="1" applyAlignment="1">
      <alignment horizontal="center" vertical="top" wrapText="1"/>
    </xf>
    <xf numFmtId="0" fontId="6" fillId="3" borderId="1" xfId="0" applyFont="1" applyFill="1" applyBorder="1" applyAlignment="1">
      <alignment horizontal="center" vertical="top" wrapText="1"/>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11" fillId="4" borderId="4" xfId="1" applyNumberFormat="1" applyFont="1" applyFill="1" applyBorder="1" applyAlignment="1" applyProtection="1">
      <alignment horizontal="left" vertical="center" wrapText="1"/>
      <protection locked="0"/>
    </xf>
    <xf numFmtId="0" fontId="11" fillId="4" borderId="0" xfId="1" applyNumberFormat="1" applyFont="1" applyFill="1" applyBorder="1" applyAlignment="1" applyProtection="1">
      <alignment horizontal="left" vertical="center" wrapText="1"/>
      <protection locked="0"/>
    </xf>
    <xf numFmtId="0" fontId="11" fillId="4" borderId="3" xfId="1" applyNumberFormat="1" applyFont="1" applyFill="1" applyBorder="1" applyAlignment="1" applyProtection="1">
      <alignment horizontal="left" vertical="center" wrapText="1"/>
      <protection locked="0"/>
    </xf>
    <xf numFmtId="0" fontId="7" fillId="4" borderId="37" xfId="0" applyNumberFormat="1" applyFont="1" applyFill="1" applyBorder="1" applyAlignment="1" applyProtection="1">
      <alignment horizontal="center" vertical="center" wrapText="1"/>
      <protection locked="0"/>
    </xf>
    <xf numFmtId="0" fontId="7" fillId="4" borderId="38" xfId="0" applyNumberFormat="1" applyFont="1" applyFill="1" applyBorder="1" applyAlignment="1" applyProtection="1">
      <alignment horizontal="center" vertical="center" wrapText="1"/>
      <protection locked="0"/>
    </xf>
    <xf numFmtId="0" fontId="8" fillId="7" borderId="26" xfId="0" applyNumberFormat="1" applyFont="1" applyFill="1" applyBorder="1" applyAlignment="1" applyProtection="1">
      <alignment horizontal="left" vertical="center" wrapText="1"/>
    </xf>
    <xf numFmtId="0" fontId="8" fillId="7" borderId="27" xfId="0" applyNumberFormat="1" applyFont="1" applyFill="1" applyBorder="1" applyAlignment="1" applyProtection="1">
      <alignment horizontal="left" vertical="center" wrapText="1"/>
    </xf>
    <xf numFmtId="0" fontId="8" fillId="7" borderId="28" xfId="0" applyNumberFormat="1" applyFont="1" applyFill="1" applyBorder="1" applyAlignment="1" applyProtection="1">
      <alignment horizontal="left" vertical="center" wrapText="1"/>
    </xf>
    <xf numFmtId="0" fontId="8" fillId="7" borderId="22" xfId="0" applyNumberFormat="1" applyFont="1" applyFill="1" applyBorder="1" applyAlignment="1" applyProtection="1">
      <alignment horizontal="left" vertical="center" wrapText="1"/>
    </xf>
    <xf numFmtId="0" fontId="8" fillId="7" borderId="0" xfId="0" applyNumberFormat="1" applyFont="1" applyFill="1" applyBorder="1" applyAlignment="1" applyProtection="1">
      <alignment horizontal="left" vertical="center" wrapText="1"/>
    </xf>
    <xf numFmtId="0" fontId="8" fillId="7" borderId="23" xfId="0" applyNumberFormat="1" applyFont="1" applyFill="1" applyBorder="1" applyAlignment="1" applyProtection="1">
      <alignment horizontal="left" vertical="center" wrapText="1"/>
    </xf>
    <xf numFmtId="0" fontId="8" fillId="7" borderId="29" xfId="0" applyNumberFormat="1" applyFont="1" applyFill="1" applyBorder="1" applyAlignment="1" applyProtection="1">
      <alignment horizontal="left" vertical="center" wrapText="1"/>
    </xf>
    <xf numFmtId="0" fontId="8" fillId="7" borderId="30" xfId="0" applyNumberFormat="1" applyFont="1" applyFill="1" applyBorder="1" applyAlignment="1" applyProtection="1">
      <alignment horizontal="left" vertical="center" wrapText="1"/>
    </xf>
    <xf numFmtId="0" fontId="8" fillId="7" borderId="31" xfId="0" applyNumberFormat="1" applyFont="1" applyFill="1" applyBorder="1" applyAlignment="1" applyProtection="1">
      <alignment horizontal="left" vertical="center" wrapText="1"/>
    </xf>
    <xf numFmtId="0" fontId="8" fillId="0" borderId="32" xfId="0" applyNumberFormat="1" applyFont="1" applyFill="1" applyBorder="1" applyAlignment="1" applyProtection="1">
      <alignment horizontal="left" vertical="center" wrapText="1"/>
    </xf>
    <xf numFmtId="0" fontId="8" fillId="0" borderId="34" xfId="0" applyNumberFormat="1" applyFont="1" applyFill="1" applyBorder="1" applyAlignment="1" applyProtection="1">
      <alignment horizontal="left" vertical="center" wrapText="1"/>
    </xf>
    <xf numFmtId="0" fontId="11" fillId="4" borderId="21" xfId="1" applyNumberFormat="1" applyFont="1" applyFill="1" applyBorder="1" applyAlignment="1" applyProtection="1">
      <alignment horizontal="center" vertical="center" wrapText="1"/>
      <protection locked="0"/>
    </xf>
    <xf numFmtId="0" fontId="9" fillId="7" borderId="21" xfId="0" applyFont="1" applyFill="1" applyBorder="1" applyAlignment="1" applyProtection="1">
      <alignment horizontal="center" vertical="top" wrapText="1"/>
    </xf>
    <xf numFmtId="0" fontId="11" fillId="7" borderId="59" xfId="1" applyNumberFormat="1" applyFont="1" applyFill="1" applyBorder="1" applyAlignment="1" applyProtection="1">
      <alignment horizontal="left" vertical="center" wrapText="1"/>
    </xf>
    <xf numFmtId="0" fontId="11" fillId="7" borderId="33" xfId="1" applyNumberFormat="1" applyFont="1" applyFill="1" applyBorder="1" applyAlignment="1" applyProtection="1">
      <alignment horizontal="left" vertical="center" wrapText="1"/>
    </xf>
    <xf numFmtId="0" fontId="11" fillId="7" borderId="60" xfId="1" applyNumberFormat="1" applyFont="1" applyFill="1" applyBorder="1" applyAlignment="1" applyProtection="1">
      <alignment horizontal="left" vertical="center" wrapText="1"/>
    </xf>
    <xf numFmtId="0" fontId="8" fillId="7" borderId="59" xfId="1" applyNumberFormat="1" applyFont="1" applyFill="1" applyBorder="1" applyAlignment="1" applyProtection="1">
      <alignment horizontal="left" vertical="center" wrapText="1"/>
    </xf>
    <xf numFmtId="0" fontId="8" fillId="7" borderId="33" xfId="1" applyNumberFormat="1" applyFont="1" applyFill="1" applyBorder="1" applyAlignment="1" applyProtection="1">
      <alignment horizontal="left" vertical="center" wrapText="1"/>
    </xf>
    <xf numFmtId="0" fontId="8" fillId="7" borderId="60" xfId="1" applyNumberFormat="1" applyFont="1" applyFill="1" applyBorder="1" applyAlignment="1" applyProtection="1">
      <alignment horizontal="left" vertical="center" wrapText="1"/>
    </xf>
    <xf numFmtId="0" fontId="10" fillId="7" borderId="59" xfId="1" applyNumberFormat="1" applyFont="1" applyFill="1" applyBorder="1" applyAlignment="1" applyProtection="1">
      <alignment horizontal="center" vertical="top" wrapText="1"/>
    </xf>
    <xf numFmtId="0" fontId="10" fillId="7" borderId="33" xfId="1" applyNumberFormat="1" applyFont="1" applyFill="1" applyBorder="1" applyAlignment="1" applyProtection="1">
      <alignment horizontal="center" vertical="top" wrapText="1"/>
    </xf>
    <xf numFmtId="0" fontId="10" fillId="7" borderId="60" xfId="1" applyNumberFormat="1" applyFont="1" applyFill="1" applyBorder="1" applyAlignment="1" applyProtection="1">
      <alignment horizontal="center" vertical="top" wrapText="1"/>
    </xf>
    <xf numFmtId="0" fontId="13" fillId="0" borderId="46" xfId="0" applyNumberFormat="1" applyFont="1" applyFill="1" applyBorder="1" applyAlignment="1" applyProtection="1">
      <alignment horizontal="left" vertical="center" wrapText="1"/>
    </xf>
    <xf numFmtId="0" fontId="13" fillId="0" borderId="37" xfId="0" applyNumberFormat="1" applyFont="1" applyFill="1" applyBorder="1" applyAlignment="1" applyProtection="1">
      <alignment horizontal="left" vertical="center" wrapText="1"/>
    </xf>
    <xf numFmtId="0" fontId="13" fillId="0" borderId="47" xfId="0" applyNumberFormat="1" applyFont="1" applyFill="1" applyBorder="1" applyAlignment="1" applyProtection="1">
      <alignment horizontal="left" vertical="center" wrapText="1"/>
    </xf>
    <xf numFmtId="0" fontId="13" fillId="0" borderId="48" xfId="0" applyNumberFormat="1" applyFont="1" applyFill="1" applyBorder="1" applyAlignment="1" applyProtection="1">
      <alignment horizontal="left" vertical="center" wrapText="1"/>
    </xf>
    <xf numFmtId="0" fontId="13" fillId="0" borderId="61" xfId="0" applyNumberFormat="1" applyFont="1" applyFill="1" applyBorder="1" applyAlignment="1" applyProtection="1">
      <alignment horizontal="left" vertical="center" wrapText="1"/>
    </xf>
    <xf numFmtId="0" fontId="13" fillId="0" borderId="53" xfId="0" applyNumberFormat="1" applyFont="1" applyFill="1" applyBorder="1" applyAlignment="1" applyProtection="1">
      <alignment horizontal="left" vertical="center" wrapText="1"/>
    </xf>
    <xf numFmtId="0" fontId="8" fillId="0" borderId="41" xfId="0" applyNumberFormat="1" applyFont="1" applyFill="1" applyBorder="1" applyAlignment="1" applyProtection="1">
      <alignment horizontal="left" vertical="center" wrapText="1"/>
    </xf>
    <xf numFmtId="0" fontId="8" fillId="0" borderId="49" xfId="0" applyNumberFormat="1" applyFont="1" applyFill="1" applyBorder="1" applyAlignment="1" applyProtection="1">
      <alignment horizontal="left" vertical="center" wrapText="1"/>
    </xf>
    <xf numFmtId="0" fontId="8" fillId="0" borderId="53" xfId="0" applyNumberFormat="1" applyFont="1" applyFill="1" applyBorder="1" applyAlignment="1" applyProtection="1">
      <alignment horizontal="left" vertical="center" wrapText="1"/>
    </xf>
    <xf numFmtId="0" fontId="8" fillId="0" borderId="54" xfId="0" applyNumberFormat="1" applyFont="1" applyFill="1" applyBorder="1" applyAlignment="1" applyProtection="1">
      <alignment horizontal="left" vertical="center" wrapText="1"/>
    </xf>
    <xf numFmtId="0" fontId="13" fillId="0" borderId="35" xfId="0" applyNumberFormat="1" applyFont="1" applyFill="1" applyBorder="1" applyAlignment="1" applyProtection="1">
      <alignment horizontal="left" vertical="center" wrapText="1"/>
    </xf>
    <xf numFmtId="0" fontId="13" fillId="0" borderId="28" xfId="0" applyNumberFormat="1" applyFont="1" applyFill="1" applyBorder="1" applyAlignment="1" applyProtection="1">
      <alignment horizontal="left" vertical="center" wrapText="1"/>
    </xf>
    <xf numFmtId="0" fontId="13" fillId="0" borderId="4" xfId="0" applyNumberFormat="1" applyFont="1" applyFill="1" applyBorder="1" applyAlignment="1" applyProtection="1">
      <alignment horizontal="left" vertical="center" wrapText="1"/>
    </xf>
    <xf numFmtId="0" fontId="13" fillId="0" borderId="23" xfId="0" applyNumberFormat="1" applyFont="1" applyFill="1" applyBorder="1" applyAlignment="1" applyProtection="1">
      <alignment horizontal="left" vertical="center" wrapText="1"/>
    </xf>
    <xf numFmtId="0" fontId="13" fillId="0" borderId="44" xfId="0" applyNumberFormat="1" applyFont="1" applyFill="1" applyBorder="1" applyAlignment="1" applyProtection="1">
      <alignment horizontal="left" vertical="center" wrapText="1"/>
    </xf>
    <xf numFmtId="0" fontId="13" fillId="0" borderId="31" xfId="0" applyNumberFormat="1" applyFont="1" applyFill="1" applyBorder="1" applyAlignment="1" applyProtection="1">
      <alignment horizontal="left" vertical="center" wrapText="1"/>
    </xf>
    <xf numFmtId="0" fontId="8" fillId="0" borderId="26" xfId="0" applyNumberFormat="1" applyFont="1" applyFill="1" applyBorder="1" applyAlignment="1" applyProtection="1">
      <alignment horizontal="left" vertical="center" wrapText="1"/>
    </xf>
    <xf numFmtId="0" fontId="8" fillId="0" borderId="36" xfId="0" applyNumberFormat="1" applyFont="1" applyFill="1" applyBorder="1" applyAlignment="1" applyProtection="1">
      <alignment horizontal="left" vertical="center" wrapText="1"/>
    </xf>
    <xf numFmtId="0" fontId="8" fillId="0" borderId="22" xfId="0" applyNumberFormat="1" applyFont="1" applyFill="1" applyBorder="1" applyAlignment="1" applyProtection="1">
      <alignment horizontal="left" vertical="center" wrapText="1"/>
    </xf>
    <xf numFmtId="0" fontId="8" fillId="0" borderId="29" xfId="0" applyNumberFormat="1" applyFont="1" applyFill="1" applyBorder="1" applyAlignment="1" applyProtection="1">
      <alignment horizontal="left" vertical="center" wrapText="1"/>
    </xf>
    <xf numFmtId="0" fontId="8" fillId="0" borderId="45" xfId="0" applyNumberFormat="1" applyFont="1" applyFill="1" applyBorder="1" applyAlignment="1" applyProtection="1">
      <alignment horizontal="left" vertical="center" wrapText="1"/>
    </xf>
    <xf numFmtId="0" fontId="8" fillId="2" borderId="26" xfId="0" applyNumberFormat="1" applyFont="1" applyFill="1" applyBorder="1" applyAlignment="1" applyProtection="1">
      <alignment horizontal="left" vertical="center" wrapText="1"/>
    </xf>
    <xf numFmtId="0" fontId="8" fillId="2" borderId="27" xfId="0" applyNumberFormat="1" applyFont="1" applyFill="1" applyBorder="1" applyAlignment="1" applyProtection="1">
      <alignment horizontal="left" vertical="center" wrapText="1"/>
    </xf>
    <xf numFmtId="0" fontId="8" fillId="2" borderId="36" xfId="0" applyNumberFormat="1" applyFont="1" applyFill="1" applyBorder="1" applyAlignment="1" applyProtection="1">
      <alignment horizontal="left" vertical="center" wrapText="1"/>
    </xf>
    <xf numFmtId="0" fontId="8" fillId="2" borderId="22" xfId="0" applyNumberFormat="1" applyFont="1" applyFill="1" applyBorder="1" applyAlignment="1" applyProtection="1">
      <alignment horizontal="left" vertical="center" wrapText="1"/>
    </xf>
    <xf numFmtId="0" fontId="8" fillId="2" borderId="0" xfId="0" applyNumberFormat="1" applyFont="1" applyFill="1" applyBorder="1" applyAlignment="1" applyProtection="1">
      <alignment horizontal="left" vertical="center" wrapText="1"/>
    </xf>
    <xf numFmtId="0" fontId="8" fillId="2" borderId="3" xfId="0" applyNumberFormat="1" applyFont="1" applyFill="1" applyBorder="1" applyAlignment="1" applyProtection="1">
      <alignment horizontal="left" vertical="center" wrapText="1"/>
    </xf>
    <xf numFmtId="0" fontId="8" fillId="2" borderId="29" xfId="0" applyNumberFormat="1" applyFont="1" applyFill="1" applyBorder="1" applyAlignment="1" applyProtection="1">
      <alignment horizontal="left" vertical="center" wrapText="1"/>
    </xf>
    <xf numFmtId="0" fontId="8" fillId="2" borderId="30" xfId="0" applyNumberFormat="1" applyFont="1" applyFill="1" applyBorder="1" applyAlignment="1" applyProtection="1">
      <alignment horizontal="left" vertical="center" wrapText="1"/>
    </xf>
    <xf numFmtId="0" fontId="8" fillId="2" borderId="45" xfId="0" applyNumberFormat="1" applyFont="1" applyFill="1" applyBorder="1" applyAlignment="1" applyProtection="1">
      <alignment horizontal="left" vertical="center" wrapText="1"/>
    </xf>
    <xf numFmtId="0" fontId="37" fillId="0" borderId="4" xfId="0" applyFont="1" applyBorder="1" applyAlignment="1" applyProtection="1">
      <alignment horizontal="left" vertical="top" wrapText="1"/>
      <protection locked="0"/>
    </xf>
    <xf numFmtId="0" fontId="37" fillId="0" borderId="0" xfId="0" applyFont="1" applyBorder="1" applyAlignment="1" applyProtection="1">
      <alignment horizontal="left" vertical="top" wrapText="1"/>
      <protection locked="0"/>
    </xf>
    <xf numFmtId="0" fontId="37" fillId="0" borderId="3" xfId="0" applyFont="1" applyBorder="1" applyAlignment="1" applyProtection="1">
      <alignment horizontal="left" vertical="top" wrapText="1"/>
      <protection locked="0"/>
    </xf>
    <xf numFmtId="0" fontId="6" fillId="3" borderId="0" xfId="0" applyNumberFormat="1" applyFont="1" applyFill="1" applyBorder="1" applyAlignment="1" applyProtection="1">
      <alignment horizontal="center" vertical="top"/>
    </xf>
    <xf numFmtId="0" fontId="7" fillId="4" borderId="4" xfId="0" applyNumberFormat="1" applyFont="1" applyFill="1" applyBorder="1" applyAlignment="1" applyProtection="1">
      <alignment horizontal="left" vertical="top" wrapText="1"/>
      <protection locked="0"/>
    </xf>
    <xf numFmtId="0" fontId="7" fillId="4" borderId="0" xfId="0" applyNumberFormat="1" applyFont="1" applyFill="1" applyBorder="1" applyAlignment="1" applyProtection="1">
      <alignment horizontal="left" vertical="top" wrapText="1"/>
      <protection locked="0"/>
    </xf>
    <xf numFmtId="0" fontId="7" fillId="4" borderId="3" xfId="0" applyNumberFormat="1" applyFont="1" applyFill="1" applyBorder="1" applyAlignment="1" applyProtection="1">
      <alignment horizontal="left" vertical="top" wrapText="1"/>
      <protection locked="0"/>
    </xf>
    <xf numFmtId="0" fontId="13" fillId="6" borderId="1" xfId="0" applyNumberFormat="1" applyFont="1" applyFill="1" applyBorder="1" applyAlignment="1" applyProtection="1">
      <alignment horizontal="center" vertical="top"/>
    </xf>
    <xf numFmtId="0" fontId="13" fillId="6" borderId="11" xfId="0" applyNumberFormat="1" applyFont="1" applyFill="1" applyBorder="1" applyAlignment="1" applyProtection="1">
      <alignment horizontal="center" vertical="top"/>
    </xf>
    <xf numFmtId="0" fontId="13" fillId="6" borderId="2" xfId="0" applyNumberFormat="1" applyFont="1" applyFill="1" applyBorder="1" applyAlignment="1" applyProtection="1">
      <alignment horizontal="center" vertical="top"/>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35" xfId="0" applyFont="1" applyBorder="1" applyAlignment="1">
      <alignment horizontal="left" vertical="center" wrapText="1"/>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8" fillId="0" borderId="0" xfId="0" applyFont="1" applyBorder="1" applyAlignment="1">
      <alignment horizontal="left" vertical="center" wrapText="1"/>
    </xf>
    <xf numFmtId="0" fontId="8" fillId="0" borderId="23" xfId="0" applyFont="1" applyBorder="1" applyAlignment="1">
      <alignment horizontal="left" vertical="center" wrapText="1"/>
    </xf>
    <xf numFmtId="0" fontId="8" fillId="0" borderId="44" xfId="0" applyFont="1" applyBorder="1" applyAlignment="1">
      <alignment horizontal="left" vertical="center" wrapText="1"/>
    </xf>
    <xf numFmtId="0" fontId="8" fillId="0" borderId="30" xfId="0" applyFont="1" applyBorder="1" applyAlignment="1">
      <alignment horizontal="left" vertical="center" wrapText="1"/>
    </xf>
    <xf numFmtId="0" fontId="8" fillId="0" borderId="31" xfId="0" applyFont="1" applyBorder="1" applyAlignment="1">
      <alignment horizontal="left" vertical="center" wrapText="1"/>
    </xf>
    <xf numFmtId="0" fontId="11" fillId="4" borderId="22"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vertical="center" wrapText="1"/>
    </xf>
    <xf numFmtId="0" fontId="8" fillId="0" borderId="0" xfId="0" applyNumberFormat="1" applyFont="1" applyFill="1" applyBorder="1" applyAlignment="1" applyProtection="1">
      <alignment vertical="center" wrapText="1"/>
    </xf>
    <xf numFmtId="0" fontId="8" fillId="0" borderId="3" xfId="0" applyNumberFormat="1" applyFont="1" applyFill="1" applyBorder="1" applyAlignment="1" applyProtection="1">
      <alignment vertical="center" wrapText="1"/>
    </xf>
    <xf numFmtId="0" fontId="6" fillId="3" borderId="1" xfId="0" applyNumberFormat="1" applyFont="1" applyFill="1" applyBorder="1" applyAlignment="1" applyProtection="1">
      <alignment horizontal="center" vertical="top"/>
    </xf>
    <xf numFmtId="0" fontId="6" fillId="3" borderId="11" xfId="0" applyNumberFormat="1" applyFont="1" applyFill="1" applyBorder="1" applyAlignment="1" applyProtection="1">
      <alignment horizontal="center" vertical="top"/>
    </xf>
    <xf numFmtId="0" fontId="6" fillId="3" borderId="2" xfId="0" applyNumberFormat="1" applyFont="1" applyFill="1" applyBorder="1" applyAlignment="1" applyProtection="1">
      <alignment horizontal="center" vertical="top"/>
    </xf>
    <xf numFmtId="0" fontId="13" fillId="6" borderId="4" xfId="0" applyNumberFormat="1" applyFont="1" applyFill="1" applyBorder="1" applyAlignment="1" applyProtection="1">
      <alignment horizontal="center" vertical="top"/>
    </xf>
    <xf numFmtId="0" fontId="13" fillId="6" borderId="0" xfId="0" applyNumberFormat="1" applyFont="1" applyFill="1" applyBorder="1" applyAlignment="1" applyProtection="1">
      <alignment horizontal="center" vertical="top"/>
    </xf>
    <xf numFmtId="0" fontId="13" fillId="6" borderId="3" xfId="0" applyNumberFormat="1" applyFont="1" applyFill="1" applyBorder="1" applyAlignment="1" applyProtection="1">
      <alignment horizontal="center" vertical="top"/>
    </xf>
    <xf numFmtId="0" fontId="9" fillId="2" borderId="46"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50" xfId="0" applyFont="1" applyFill="1" applyBorder="1" applyAlignment="1">
      <alignment horizontal="center" vertical="center"/>
    </xf>
    <xf numFmtId="0" fontId="11" fillId="4" borderId="28" xfId="1" applyNumberFormat="1" applyFont="1" applyFill="1" applyBorder="1" applyAlignment="1" applyProtection="1">
      <alignment horizontal="left" vertical="center" wrapText="1"/>
      <protection locked="0"/>
    </xf>
    <xf numFmtId="0" fontId="11" fillId="4" borderId="23" xfId="1" applyNumberFormat="1" applyFont="1" applyFill="1" applyBorder="1" applyAlignment="1" applyProtection="1">
      <alignment horizontal="left" vertical="center" wrapText="1"/>
      <protection locked="0"/>
    </xf>
    <xf numFmtId="0" fontId="11" fillId="4" borderId="31" xfId="1" applyNumberFormat="1" applyFont="1" applyFill="1" applyBorder="1" applyAlignment="1" applyProtection="1">
      <alignment horizontal="left" vertical="center" wrapText="1"/>
      <protection locked="0"/>
    </xf>
    <xf numFmtId="0" fontId="8" fillId="0" borderId="32" xfId="0" applyFont="1" applyBorder="1" applyAlignment="1">
      <alignment horizontal="left" vertical="top" wrapText="1"/>
    </xf>
    <xf numFmtId="0" fontId="8" fillId="0" borderId="33" xfId="0" applyFont="1" applyBorder="1" applyAlignment="1">
      <alignment horizontal="left" vertical="top" wrapText="1"/>
    </xf>
    <xf numFmtId="0" fontId="8" fillId="0" borderId="34" xfId="0" applyFont="1" applyBorder="1" applyAlignment="1">
      <alignment horizontal="left" vertical="top" wrapText="1"/>
    </xf>
    <xf numFmtId="0" fontId="13" fillId="6" borderId="1" xfId="0" applyNumberFormat="1" applyFont="1" applyFill="1" applyBorder="1" applyAlignment="1" applyProtection="1">
      <alignment horizontal="center" vertical="top" wrapText="1"/>
    </xf>
    <xf numFmtId="0" fontId="13" fillId="6" borderId="11" xfId="0" applyNumberFormat="1" applyFont="1" applyFill="1" applyBorder="1" applyAlignment="1" applyProtection="1">
      <alignment horizontal="center" vertical="top" wrapText="1"/>
    </xf>
    <xf numFmtId="0" fontId="13" fillId="6" borderId="2" xfId="0" applyNumberFormat="1" applyFont="1" applyFill="1" applyBorder="1" applyAlignment="1" applyProtection="1">
      <alignment horizontal="center" vertical="top" wrapText="1"/>
    </xf>
    <xf numFmtId="0" fontId="8" fillId="7" borderId="26" xfId="0" applyNumberFormat="1" applyFont="1" applyFill="1" applyBorder="1" applyAlignment="1" applyProtection="1">
      <alignment horizontal="left" vertical="top" wrapText="1"/>
    </xf>
    <xf numFmtId="0" fontId="8" fillId="7" borderId="28" xfId="0" applyNumberFormat="1" applyFont="1" applyFill="1" applyBorder="1" applyAlignment="1" applyProtection="1">
      <alignment horizontal="left" vertical="top" wrapText="1"/>
    </xf>
    <xf numFmtId="0" fontId="8" fillId="7" borderId="22" xfId="0" applyNumberFormat="1" applyFont="1" applyFill="1" applyBorder="1" applyAlignment="1" applyProtection="1">
      <alignment horizontal="left" vertical="top" wrapText="1"/>
    </xf>
    <xf numFmtId="0" fontId="8" fillId="7" borderId="23" xfId="0" applyNumberFormat="1" applyFont="1" applyFill="1" applyBorder="1" applyAlignment="1" applyProtection="1">
      <alignment horizontal="left" vertical="top" wrapText="1"/>
    </xf>
    <xf numFmtId="0" fontId="8" fillId="7" borderId="29" xfId="0" applyNumberFormat="1" applyFont="1" applyFill="1" applyBorder="1" applyAlignment="1" applyProtection="1">
      <alignment horizontal="left" vertical="top" wrapText="1"/>
    </xf>
    <xf numFmtId="0" fontId="8" fillId="7" borderId="31" xfId="0" applyNumberFormat="1" applyFont="1" applyFill="1" applyBorder="1" applyAlignment="1" applyProtection="1">
      <alignment horizontal="left" vertical="top" wrapText="1"/>
    </xf>
    <xf numFmtId="0" fontId="6" fillId="3" borderId="5" xfId="0" applyNumberFormat="1" applyFont="1" applyFill="1" applyBorder="1" applyAlignment="1" applyProtection="1">
      <alignment horizontal="center" vertical="top"/>
    </xf>
    <xf numFmtId="0" fontId="6" fillId="3" borderId="9" xfId="0" applyNumberFormat="1" applyFont="1" applyFill="1" applyBorder="1" applyAlignment="1" applyProtection="1">
      <alignment horizontal="center" vertical="top"/>
    </xf>
    <xf numFmtId="0" fontId="6" fillId="3" borderId="6" xfId="0" applyNumberFormat="1" applyFont="1" applyFill="1" applyBorder="1" applyAlignment="1" applyProtection="1">
      <alignment horizontal="center" vertical="top"/>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0" fontId="11" fillId="4" borderId="59" xfId="1" applyNumberFormat="1" applyFont="1" applyFill="1" applyBorder="1" applyAlignment="1" applyProtection="1">
      <alignment horizontal="center" vertical="top" wrapText="1"/>
      <protection locked="0"/>
    </xf>
    <xf numFmtId="0" fontId="11" fillId="4" borderId="33" xfId="1" applyNumberFormat="1" applyFont="1" applyFill="1" applyBorder="1" applyAlignment="1" applyProtection="1">
      <alignment horizontal="center" vertical="top" wrapText="1"/>
      <protection locked="0"/>
    </xf>
    <xf numFmtId="0" fontId="11" fillId="4" borderId="34" xfId="1" applyNumberFormat="1" applyFont="1" applyFill="1" applyBorder="1" applyAlignment="1" applyProtection="1">
      <alignment horizontal="center" vertical="top" wrapText="1"/>
      <protection locked="0"/>
    </xf>
    <xf numFmtId="0" fontId="6" fillId="3" borderId="0" xfId="0" applyNumberFormat="1" applyFont="1" applyFill="1" applyBorder="1" applyAlignment="1" applyProtection="1">
      <alignment horizontal="left" vertical="top" wrapText="1"/>
    </xf>
    <xf numFmtId="0" fontId="13" fillId="7" borderId="26" xfId="0" applyFont="1" applyFill="1" applyBorder="1" applyAlignment="1">
      <alignment horizontal="center" vertical="center" wrapText="1"/>
    </xf>
    <xf numFmtId="0" fontId="13" fillId="7" borderId="28" xfId="0" applyFont="1" applyFill="1" applyBorder="1" applyAlignment="1">
      <alignment horizontal="center" vertical="center" wrapText="1"/>
    </xf>
    <xf numFmtId="0" fontId="13" fillId="7" borderId="29" xfId="0" applyFont="1" applyFill="1" applyBorder="1" applyAlignment="1">
      <alignment horizontal="center" vertical="center" wrapText="1"/>
    </xf>
    <xf numFmtId="0" fontId="13" fillId="7" borderId="31" xfId="0" applyFont="1" applyFill="1" applyBorder="1" applyAlignment="1">
      <alignment horizontal="center" vertical="center" wrapText="1"/>
    </xf>
    <xf numFmtId="0" fontId="13" fillId="7" borderId="27" xfId="0" applyFont="1" applyFill="1" applyBorder="1" applyAlignment="1">
      <alignment horizontal="center" vertical="center" wrapText="1"/>
    </xf>
    <xf numFmtId="0" fontId="13" fillId="7" borderId="30" xfId="0" applyFont="1" applyFill="1" applyBorder="1" applyAlignment="1">
      <alignment horizontal="center" vertical="center" wrapText="1"/>
    </xf>
    <xf numFmtId="0" fontId="13" fillId="7" borderId="36" xfId="0" applyFont="1" applyFill="1" applyBorder="1" applyAlignment="1">
      <alignment horizontal="center" vertical="center" wrapText="1"/>
    </xf>
    <xf numFmtId="0" fontId="13" fillId="7" borderId="45" xfId="0" applyFont="1" applyFill="1" applyBorder="1" applyAlignment="1">
      <alignment horizontal="center" vertical="center" wrapText="1"/>
    </xf>
    <xf numFmtId="49" fontId="4" fillId="4" borderId="4" xfId="0" applyNumberFormat="1" applyFont="1" applyFill="1" applyBorder="1" applyAlignment="1" applyProtection="1">
      <alignment vertical="top" wrapText="1"/>
      <protection locked="0"/>
    </xf>
    <xf numFmtId="49" fontId="4" fillId="4" borderId="0" xfId="0" applyNumberFormat="1" applyFont="1" applyFill="1" applyAlignment="1" applyProtection="1">
      <alignment vertical="top" wrapText="1"/>
      <protection locked="0"/>
    </xf>
    <xf numFmtId="49" fontId="4" fillId="4" borderId="3" xfId="0" applyNumberFormat="1" applyFont="1" applyFill="1" applyBorder="1" applyAlignment="1" applyProtection="1">
      <alignment vertical="top" wrapText="1"/>
      <protection locked="0"/>
    </xf>
    <xf numFmtId="49" fontId="4" fillId="4" borderId="0" xfId="0" applyNumberFormat="1" applyFont="1" applyFill="1" applyBorder="1" applyAlignment="1" applyProtection="1">
      <alignment vertical="top" wrapText="1"/>
      <protection locked="0"/>
    </xf>
    <xf numFmtId="0" fontId="6" fillId="3" borderId="0" xfId="0" applyNumberFormat="1" applyFont="1" applyFill="1" applyBorder="1" applyAlignment="1" applyProtection="1">
      <alignment horizontal="left" wrapText="1"/>
    </xf>
    <xf numFmtId="0" fontId="32" fillId="11" borderId="1" xfId="0" applyFont="1" applyFill="1" applyBorder="1" applyAlignment="1">
      <alignment horizontal="center" vertical="top"/>
    </xf>
    <xf numFmtId="0" fontId="32" fillId="11" borderId="11" xfId="0" applyFont="1" applyFill="1" applyBorder="1" applyAlignment="1">
      <alignment horizontal="center" vertical="top"/>
    </xf>
    <xf numFmtId="0" fontId="7" fillId="0" borderId="11" xfId="0" applyFont="1" applyBorder="1" applyAlignment="1">
      <alignment vertical="top"/>
    </xf>
    <xf numFmtId="0" fontId="7" fillId="0" borderId="2" xfId="0" applyFont="1" applyBorder="1" applyAlignment="1">
      <alignment vertical="top"/>
    </xf>
    <xf numFmtId="0" fontId="8" fillId="0" borderId="4" xfId="0" applyFont="1" applyBorder="1" applyAlignment="1">
      <alignment vertical="top" wrapText="1"/>
    </xf>
    <xf numFmtId="0" fontId="8" fillId="0" borderId="0" xfId="0" applyFont="1" applyBorder="1" applyAlignment="1">
      <alignment vertical="top" wrapText="1"/>
    </xf>
    <xf numFmtId="0" fontId="8" fillId="0" borderId="3" xfId="0" applyFont="1" applyBorder="1" applyAlignment="1">
      <alignment vertical="top" wrapText="1"/>
    </xf>
    <xf numFmtId="49" fontId="11" fillId="4" borderId="32" xfId="1" applyNumberFormat="1" applyFont="1" applyFill="1" applyBorder="1" applyAlignment="1" applyProtection="1">
      <alignment horizontal="center" vertical="center" wrapText="1"/>
      <protection locked="0"/>
    </xf>
    <xf numFmtId="49" fontId="11" fillId="4" borderId="34" xfId="1" applyNumberFormat="1" applyFont="1" applyFill="1" applyBorder="1" applyAlignment="1" applyProtection="1">
      <alignment horizontal="center" vertical="center" wrapText="1"/>
      <protection locked="0"/>
    </xf>
    <xf numFmtId="49" fontId="11" fillId="4" borderId="59" xfId="1" applyNumberFormat="1" applyFont="1" applyFill="1" applyBorder="1" applyAlignment="1" applyProtection="1">
      <alignment horizontal="center" vertical="center" wrapText="1"/>
      <protection locked="0"/>
    </xf>
    <xf numFmtId="0" fontId="31" fillId="3" borderId="9" xfId="0" applyFont="1" applyFill="1" applyBorder="1" applyAlignment="1">
      <alignment horizontal="center" vertical="top" wrapText="1"/>
    </xf>
    <xf numFmtId="0" fontId="31" fillId="3" borderId="6" xfId="0" applyFont="1" applyFill="1" applyBorder="1" applyAlignment="1">
      <alignment horizontal="center" vertical="top" wrapText="1"/>
    </xf>
    <xf numFmtId="0" fontId="5" fillId="2" borderId="4"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3" xfId="0" applyFont="1" applyFill="1" applyBorder="1" applyAlignment="1">
      <alignment horizontal="left" vertical="top" wrapText="1"/>
    </xf>
    <xf numFmtId="0" fontId="32" fillId="11" borderId="1" xfId="0" applyFont="1" applyFill="1" applyBorder="1" applyAlignment="1">
      <alignment horizontal="center" vertical="top" wrapText="1"/>
    </xf>
    <xf numFmtId="0" fontId="32" fillId="11" borderId="11" xfId="0" applyFont="1" applyFill="1" applyBorder="1" applyAlignment="1">
      <alignment horizontal="center" vertical="top" wrapText="1"/>
    </xf>
    <xf numFmtId="0" fontId="32" fillId="11" borderId="2" xfId="0" applyFont="1" applyFill="1" applyBorder="1" applyAlignment="1">
      <alignment horizontal="center" vertical="top" wrapText="1"/>
    </xf>
    <xf numFmtId="0" fontId="32" fillId="7" borderId="21"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3" fillId="7" borderId="24" xfId="0" applyFont="1" applyFill="1" applyBorder="1" applyAlignment="1">
      <alignment horizontal="center" vertical="center" wrapText="1"/>
    </xf>
    <xf numFmtId="0" fontId="6" fillId="3" borderId="0" xfId="0" applyNumberFormat="1" applyFont="1" applyFill="1" applyBorder="1" applyAlignment="1" applyProtection="1">
      <alignment horizontal="left" vertical="center" wrapText="1"/>
    </xf>
    <xf numFmtId="0" fontId="32" fillId="7" borderId="25" xfId="0" applyFont="1" applyFill="1" applyBorder="1" applyAlignment="1">
      <alignment horizontal="center" vertical="center" wrapText="1"/>
    </xf>
    <xf numFmtId="0" fontId="8" fillId="0" borderId="25" xfId="0" applyNumberFormat="1" applyFont="1" applyFill="1" applyBorder="1" applyAlignment="1" applyProtection="1">
      <alignment horizontal="left" vertical="top" wrapText="1"/>
    </xf>
    <xf numFmtId="0" fontId="8" fillId="0" borderId="21" xfId="0" applyNumberFormat="1" applyFont="1" applyFill="1" applyBorder="1" applyAlignment="1" applyProtection="1">
      <alignment horizontal="left" vertical="top" wrapText="1"/>
    </xf>
    <xf numFmtId="0" fontId="8" fillId="0" borderId="56" xfId="0" applyNumberFormat="1" applyFont="1" applyFill="1" applyBorder="1" applyAlignment="1" applyProtection="1">
      <alignment horizontal="left" vertical="top" wrapText="1"/>
    </xf>
    <xf numFmtId="0" fontId="8" fillId="0" borderId="57" xfId="0" applyNumberFormat="1" applyFont="1" applyFill="1" applyBorder="1" applyAlignment="1" applyProtection="1">
      <alignment horizontal="left" vertical="top" wrapText="1"/>
    </xf>
    <xf numFmtId="0" fontId="11" fillId="4" borderId="21" xfId="1" applyNumberFormat="1" applyFont="1" applyFill="1" applyBorder="1" applyAlignment="1" applyProtection="1">
      <alignment horizontal="center" vertical="top" wrapText="1"/>
      <protection locked="0"/>
    </xf>
    <xf numFmtId="0" fontId="11" fillId="4" borderId="57" xfId="1" applyNumberFormat="1" applyFont="1" applyFill="1" applyBorder="1" applyAlignment="1" applyProtection="1">
      <alignment horizontal="center" vertical="top" wrapText="1"/>
      <protection locked="0"/>
    </xf>
    <xf numFmtId="0" fontId="11" fillId="4" borderId="21" xfId="1" applyNumberFormat="1" applyFont="1" applyFill="1" applyBorder="1" applyAlignment="1" applyProtection="1">
      <alignment horizontal="left" vertical="top" wrapText="1"/>
      <protection locked="0"/>
    </xf>
    <xf numFmtId="0" fontId="11" fillId="4" borderId="24" xfId="1" applyNumberFormat="1" applyFont="1" applyFill="1" applyBorder="1" applyAlignment="1" applyProtection="1">
      <alignment horizontal="left" vertical="top" wrapText="1"/>
      <protection locked="0"/>
    </xf>
    <xf numFmtId="0" fontId="11" fillId="4" borderId="57" xfId="1" applyNumberFormat="1" applyFont="1" applyFill="1" applyBorder="1" applyAlignment="1" applyProtection="1">
      <alignment horizontal="left" vertical="top" wrapText="1"/>
      <protection locked="0"/>
    </xf>
    <xf numFmtId="0" fontId="11" fillId="4" borderId="58" xfId="1" applyNumberFormat="1" applyFont="1" applyFill="1" applyBorder="1" applyAlignment="1" applyProtection="1">
      <alignment horizontal="left" vertical="top" wrapText="1"/>
      <protection locked="0"/>
    </xf>
    <xf numFmtId="0" fontId="9" fillId="7" borderId="21" xfId="0" applyNumberFormat="1" applyFont="1" applyFill="1" applyBorder="1" applyAlignment="1" applyProtection="1">
      <alignment horizontal="center" vertical="top" wrapText="1"/>
    </xf>
    <xf numFmtId="0" fontId="9" fillId="7" borderId="24" xfId="0" applyNumberFormat="1" applyFont="1" applyFill="1" applyBorder="1" applyAlignment="1" applyProtection="1">
      <alignment horizontal="center" vertical="top" wrapText="1"/>
    </xf>
    <xf numFmtId="0" fontId="7" fillId="4" borderId="7" xfId="0" applyNumberFormat="1" applyFont="1" applyFill="1" applyBorder="1" applyAlignment="1" applyProtection="1">
      <alignment horizontal="left" vertical="top" wrapText="1"/>
      <protection locked="0"/>
    </xf>
    <xf numFmtId="0" fontId="7" fillId="4" borderId="10" xfId="0" applyNumberFormat="1" applyFont="1" applyFill="1" applyBorder="1" applyAlignment="1" applyProtection="1">
      <alignment horizontal="left" vertical="top" wrapText="1"/>
      <protection locked="0"/>
    </xf>
    <xf numFmtId="0" fontId="7" fillId="4" borderId="8" xfId="0" applyNumberFormat="1" applyFont="1" applyFill="1" applyBorder="1" applyAlignment="1" applyProtection="1">
      <alignment horizontal="left" vertical="top" wrapText="1"/>
      <protection locked="0"/>
    </xf>
    <xf numFmtId="0" fontId="8" fillId="0" borderId="32" xfId="0" applyFont="1" applyBorder="1" applyAlignment="1">
      <alignment horizontal="left" vertical="center" wrapText="1" indent="1"/>
    </xf>
    <xf numFmtId="0" fontId="8" fillId="0" borderId="33" xfId="0" applyFont="1" applyBorder="1" applyAlignment="1">
      <alignment horizontal="left" vertical="center" wrapText="1" indent="1"/>
    </xf>
    <xf numFmtId="0" fontId="8" fillId="0" borderId="34" xfId="0" applyFont="1" applyBorder="1" applyAlignment="1">
      <alignment horizontal="left" vertical="center" wrapText="1" indent="1"/>
    </xf>
    <xf numFmtId="0" fontId="13" fillId="0" borderId="32" xfId="0" applyFont="1" applyBorder="1" applyAlignment="1">
      <alignment horizontal="left" vertical="center" wrapText="1" indent="1"/>
    </xf>
    <xf numFmtId="0" fontId="13" fillId="0" borderId="33" xfId="0" applyFont="1" applyBorder="1" applyAlignment="1">
      <alignment horizontal="left" vertical="center" wrapText="1" indent="1"/>
    </xf>
    <xf numFmtId="0" fontId="13" fillId="0" borderId="34" xfId="0" applyFont="1" applyBorder="1" applyAlignment="1">
      <alignment horizontal="left" vertical="center" wrapText="1" indent="1"/>
    </xf>
    <xf numFmtId="0" fontId="9" fillId="7" borderId="37" xfId="0" applyNumberFormat="1" applyFont="1" applyFill="1" applyBorder="1" applyAlignment="1" applyProtection="1">
      <alignment horizontal="center" vertical="center" wrapText="1"/>
    </xf>
    <xf numFmtId="0" fontId="9" fillId="7" borderId="38" xfId="0" applyNumberFormat="1" applyFont="1" applyFill="1" applyBorder="1" applyAlignment="1" applyProtection="1">
      <alignment horizontal="center" vertical="center" wrapText="1"/>
    </xf>
    <xf numFmtId="0" fontId="8" fillId="0" borderId="42" xfId="0" applyNumberFormat="1" applyFont="1" applyFill="1" applyBorder="1" applyAlignment="1" applyProtection="1">
      <alignment horizontal="left" vertical="center" wrapText="1" indent="1"/>
    </xf>
    <xf numFmtId="0" fontId="7" fillId="0" borderId="39" xfId="0" applyFont="1" applyBorder="1" applyAlignment="1">
      <alignment horizontal="left" vertical="center" wrapText="1" indent="1"/>
    </xf>
    <xf numFmtId="0" fontId="8" fillId="0" borderId="25" xfId="0" applyNumberFormat="1" applyFont="1" applyFill="1" applyBorder="1" applyAlignment="1" applyProtection="1">
      <alignment horizontal="left" vertical="center" wrapText="1" indent="1"/>
    </xf>
    <xf numFmtId="0" fontId="7" fillId="0" borderId="21" xfId="0" applyFont="1" applyBorder="1" applyAlignment="1">
      <alignment horizontal="left" vertical="center" wrapText="1" indent="1"/>
    </xf>
    <xf numFmtId="0" fontId="8" fillId="0" borderId="43" xfId="0" applyNumberFormat="1" applyFont="1" applyFill="1" applyBorder="1" applyAlignment="1" applyProtection="1">
      <alignment horizontal="left" vertical="center" wrapText="1" indent="1"/>
    </xf>
    <xf numFmtId="0" fontId="7" fillId="0" borderId="40" xfId="0" applyFont="1" applyBorder="1" applyAlignment="1">
      <alignment horizontal="left" vertical="center" wrapText="1" indent="1"/>
    </xf>
    <xf numFmtId="0" fontId="8" fillId="0" borderId="39" xfId="0" applyNumberFormat="1" applyFont="1" applyFill="1" applyBorder="1" applyAlignment="1" applyProtection="1">
      <alignment horizontal="right" vertical="top" wrapText="1" indent="1"/>
    </xf>
    <xf numFmtId="0" fontId="8" fillId="0" borderId="21" xfId="0" applyFont="1" applyBorder="1" applyAlignment="1">
      <alignment horizontal="right" vertical="top" wrapText="1" indent="1"/>
    </xf>
    <xf numFmtId="0" fontId="8" fillId="0" borderId="40" xfId="0" applyNumberFormat="1" applyFont="1" applyFill="1" applyBorder="1" applyAlignment="1" applyProtection="1">
      <alignment horizontal="right" vertical="top" wrapText="1" indent="1"/>
    </xf>
    <xf numFmtId="0" fontId="12" fillId="0" borderId="69" xfId="0" applyNumberFormat="1" applyFont="1" applyFill="1" applyBorder="1" applyAlignment="1" applyProtection="1">
      <alignment horizontal="center" vertical="center" wrapText="1"/>
    </xf>
    <xf numFmtId="0" fontId="12" fillId="0" borderId="70" xfId="0" applyNumberFormat="1" applyFont="1" applyFill="1" applyBorder="1" applyAlignment="1" applyProtection="1">
      <alignment horizontal="center" vertical="center" wrapText="1"/>
    </xf>
    <xf numFmtId="0" fontId="12" fillId="0" borderId="71" xfId="0" applyNumberFormat="1" applyFont="1" applyFill="1" applyBorder="1" applyAlignment="1" applyProtection="1">
      <alignment horizontal="center" vertical="center" wrapText="1"/>
    </xf>
    <xf numFmtId="0" fontId="13" fillId="2" borderId="69" xfId="0" applyNumberFormat="1" applyFont="1" applyFill="1" applyBorder="1" applyAlignment="1" applyProtection="1">
      <alignment horizontal="left" vertical="center" wrapText="1"/>
    </xf>
    <xf numFmtId="0" fontId="13" fillId="2" borderId="70" xfId="0" applyNumberFormat="1" applyFont="1" applyFill="1" applyBorder="1" applyAlignment="1" applyProtection="1">
      <alignment horizontal="left" vertical="center" wrapText="1"/>
    </xf>
    <xf numFmtId="0" fontId="13" fillId="2" borderId="71" xfId="0" applyNumberFormat="1" applyFont="1" applyFill="1" applyBorder="1" applyAlignment="1" applyProtection="1">
      <alignment horizontal="left" vertical="center" wrapText="1"/>
    </xf>
    <xf numFmtId="0" fontId="7" fillId="4" borderId="4"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3" xfId="0" applyFont="1" applyFill="1" applyBorder="1" applyAlignment="1" applyProtection="1">
      <alignment horizontal="left" vertical="top" wrapText="1"/>
      <protection locked="0"/>
    </xf>
    <xf numFmtId="0" fontId="8" fillId="0" borderId="46" xfId="0" applyNumberFormat="1" applyFont="1" applyFill="1" applyBorder="1" applyAlignment="1" applyProtection="1">
      <alignment horizontal="left" vertical="center" wrapText="1" indent="1"/>
    </xf>
    <xf numFmtId="0" fontId="8" fillId="0" borderId="37" xfId="0" applyNumberFormat="1" applyFont="1" applyFill="1" applyBorder="1" applyAlignment="1" applyProtection="1">
      <alignment horizontal="left" vertical="center" wrapText="1" indent="1"/>
    </xf>
    <xf numFmtId="0" fontId="8" fillId="0" borderId="50" xfId="0" applyNumberFormat="1" applyFont="1" applyFill="1" applyBorder="1" applyAlignment="1" applyProtection="1">
      <alignment horizontal="left" vertical="center" wrapText="1" indent="1"/>
    </xf>
    <xf numFmtId="0" fontId="8" fillId="0" borderId="38" xfId="0" applyNumberFormat="1" applyFont="1" applyFill="1" applyBorder="1" applyAlignment="1" applyProtection="1">
      <alignment horizontal="left" vertical="center" wrapText="1" indent="1"/>
    </xf>
    <xf numFmtId="0" fontId="8" fillId="0" borderId="37" xfId="0" applyNumberFormat="1" applyFont="1" applyFill="1" applyBorder="1" applyAlignment="1" applyProtection="1">
      <alignment horizontal="center" vertical="center" wrapText="1"/>
    </xf>
    <xf numFmtId="0" fontId="8" fillId="0" borderId="38" xfId="0" applyNumberFormat="1" applyFont="1" applyFill="1" applyBorder="1" applyAlignment="1" applyProtection="1">
      <alignment horizontal="center" vertical="center" wrapText="1"/>
    </xf>
    <xf numFmtId="165" fontId="11" fillId="5" borderId="37" xfId="6" applyNumberFormat="1" applyFont="1" applyFill="1" applyBorder="1" applyAlignment="1" applyProtection="1">
      <alignment horizontal="right" vertical="center" wrapText="1"/>
    </xf>
    <xf numFmtId="165" fontId="11" fillId="5" borderId="38" xfId="6" applyNumberFormat="1" applyFont="1" applyFill="1" applyBorder="1" applyAlignment="1" applyProtection="1">
      <alignment horizontal="right" vertical="center" wrapText="1"/>
    </xf>
    <xf numFmtId="165" fontId="11" fillId="5" borderId="41" xfId="6" applyNumberFormat="1" applyFont="1" applyFill="1" applyBorder="1" applyAlignment="1" applyProtection="1">
      <alignment horizontal="right" vertical="center" wrapText="1"/>
    </xf>
    <xf numFmtId="165" fontId="11" fillId="5" borderId="51" xfId="6" applyNumberFormat="1" applyFont="1" applyFill="1" applyBorder="1" applyAlignment="1" applyProtection="1">
      <alignment horizontal="right" vertical="center" wrapText="1"/>
    </xf>
    <xf numFmtId="0" fontId="13" fillId="6" borderId="1" xfId="0" applyFont="1" applyFill="1" applyBorder="1" applyAlignment="1">
      <alignment horizontal="center" vertical="top"/>
    </xf>
    <xf numFmtId="0" fontId="13" fillId="6" borderId="11" xfId="0" applyFont="1" applyFill="1" applyBorder="1" applyAlignment="1">
      <alignment horizontal="center" vertical="top"/>
    </xf>
    <xf numFmtId="0" fontId="13" fillId="6" borderId="2" xfId="0" applyFont="1" applyFill="1" applyBorder="1" applyAlignment="1">
      <alignment horizontal="center" vertical="top"/>
    </xf>
    <xf numFmtId="0" fontId="8" fillId="0" borderId="21" xfId="0" applyNumberFormat="1" applyFont="1" applyFill="1" applyBorder="1" applyAlignment="1" applyProtection="1">
      <alignment horizontal="left" vertical="center" wrapText="1" indent="1"/>
    </xf>
    <xf numFmtId="0" fontId="9" fillId="7" borderId="41" xfId="0" applyNumberFormat="1" applyFont="1" applyFill="1" applyBorder="1" applyAlignment="1" applyProtection="1">
      <alignment horizontal="center" vertical="center" wrapText="1"/>
    </xf>
    <xf numFmtId="0" fontId="9" fillId="7" borderId="51" xfId="0" applyNumberFormat="1" applyFont="1" applyFill="1" applyBorder="1" applyAlignment="1" applyProtection="1">
      <alignment horizontal="center" vertical="center" wrapText="1"/>
    </xf>
    <xf numFmtId="0" fontId="8" fillId="0" borderId="39" xfId="0" applyNumberFormat="1" applyFont="1" applyFill="1" applyBorder="1" applyAlignment="1" applyProtection="1">
      <alignment horizontal="left" vertical="center" wrapText="1" indent="1"/>
    </xf>
    <xf numFmtId="0" fontId="8" fillId="0" borderId="40" xfId="0" applyNumberFormat="1" applyFont="1" applyFill="1" applyBorder="1" applyAlignment="1" applyProtection="1">
      <alignment horizontal="left" vertical="center" wrapText="1" indent="1"/>
    </xf>
    <xf numFmtId="0" fontId="9" fillId="7" borderId="55" xfId="0" applyNumberFormat="1" applyFont="1" applyFill="1" applyBorder="1" applyAlignment="1" applyProtection="1">
      <alignment horizontal="center" vertical="center" wrapText="1"/>
    </xf>
    <xf numFmtId="0" fontId="6" fillId="3" borderId="4" xfId="0" applyNumberFormat="1" applyFont="1" applyFill="1" applyBorder="1" applyAlignment="1" applyProtection="1">
      <alignment horizontal="left" wrapText="1"/>
    </xf>
    <xf numFmtId="0" fontId="6" fillId="3" borderId="3" xfId="0" applyNumberFormat="1" applyFont="1" applyFill="1" applyBorder="1" applyAlignment="1" applyProtection="1">
      <alignment horizontal="left" wrapText="1"/>
    </xf>
    <xf numFmtId="0" fontId="9" fillId="7" borderId="46" xfId="0" applyFont="1" applyFill="1" applyBorder="1" applyAlignment="1">
      <alignment horizontal="center" vertical="center" wrapText="1"/>
    </xf>
    <xf numFmtId="0" fontId="9" fillId="7" borderId="50"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9" fillId="7" borderId="38"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7" borderId="24" xfId="0" applyFont="1" applyFill="1" applyBorder="1" applyAlignment="1">
      <alignment horizontal="center" vertical="center" wrapText="1"/>
    </xf>
    <xf numFmtId="0" fontId="8" fillId="0" borderId="25" xfId="0" applyNumberFormat="1" applyFont="1" applyFill="1" applyBorder="1" applyAlignment="1" applyProtection="1">
      <alignment horizontal="center" vertical="center" wrapText="1"/>
    </xf>
    <xf numFmtId="0" fontId="8" fillId="4" borderId="21" xfId="0" applyNumberFormat="1" applyFont="1" applyFill="1" applyBorder="1" applyAlignment="1" applyProtection="1">
      <alignment horizontal="center" vertical="center" wrapText="1"/>
      <protection locked="0"/>
    </xf>
    <xf numFmtId="0" fontId="9" fillId="7" borderId="35" xfId="0" applyNumberFormat="1" applyFont="1" applyFill="1" applyBorder="1" applyAlignment="1" applyProtection="1">
      <alignment horizontal="center" vertical="center" wrapText="1"/>
    </xf>
    <xf numFmtId="0" fontId="9" fillId="7" borderId="27" xfId="0" applyNumberFormat="1" applyFont="1" applyFill="1" applyBorder="1" applyAlignment="1" applyProtection="1">
      <alignment horizontal="center" vertical="center" wrapText="1"/>
    </xf>
    <xf numFmtId="0" fontId="9" fillId="7" borderId="28" xfId="0" applyNumberFormat="1" applyFont="1" applyFill="1" applyBorder="1" applyAlignment="1" applyProtection="1">
      <alignment horizontal="center" vertical="center" wrapText="1"/>
    </xf>
    <xf numFmtId="0" fontId="9" fillId="7" borderId="44" xfId="0" applyNumberFormat="1" applyFont="1" applyFill="1" applyBorder="1" applyAlignment="1" applyProtection="1">
      <alignment horizontal="center" vertical="center" wrapText="1"/>
    </xf>
    <xf numFmtId="0" fontId="9" fillId="7" borderId="30" xfId="0" applyNumberFormat="1" applyFont="1" applyFill="1" applyBorder="1" applyAlignment="1" applyProtection="1">
      <alignment horizontal="center" vertical="center" wrapText="1"/>
    </xf>
    <xf numFmtId="0" fontId="9" fillId="7" borderId="31" xfId="0" applyNumberFormat="1" applyFont="1" applyFill="1" applyBorder="1" applyAlignment="1" applyProtection="1">
      <alignment horizontal="center" vertical="center" wrapText="1"/>
    </xf>
    <xf numFmtId="0" fontId="11" fillId="4" borderId="26" xfId="1" applyNumberFormat="1" applyFont="1" applyFill="1" applyBorder="1" applyAlignment="1" applyProtection="1">
      <alignment horizontal="center" vertical="center" wrapText="1"/>
      <protection locked="0"/>
    </xf>
    <xf numFmtId="0" fontId="11" fillId="4" borderId="28" xfId="1" applyNumberFormat="1" applyFont="1" applyFill="1" applyBorder="1" applyAlignment="1" applyProtection="1">
      <alignment horizontal="center" vertical="center" wrapText="1"/>
      <protection locked="0"/>
    </xf>
    <xf numFmtId="0" fontId="11" fillId="4" borderId="22" xfId="1" applyNumberFormat="1" applyFont="1" applyFill="1" applyBorder="1" applyAlignment="1" applyProtection="1">
      <alignment horizontal="center" vertical="center" wrapText="1"/>
      <protection locked="0"/>
    </xf>
    <xf numFmtId="0" fontId="11" fillId="4" borderId="23" xfId="1" applyNumberFormat="1" applyFont="1" applyFill="1" applyBorder="1" applyAlignment="1" applyProtection="1">
      <alignment horizontal="center" vertical="center" wrapText="1"/>
      <protection locked="0"/>
    </xf>
    <xf numFmtId="0" fontId="11" fillId="4" borderId="29" xfId="1" applyNumberFormat="1" applyFont="1" applyFill="1" applyBorder="1" applyAlignment="1" applyProtection="1">
      <alignment horizontal="center" vertical="center" wrapText="1"/>
      <protection locked="0"/>
    </xf>
    <xf numFmtId="0" fontId="11" fillId="4" borderId="31" xfId="1" applyNumberFormat="1" applyFont="1" applyFill="1" applyBorder="1" applyAlignment="1" applyProtection="1">
      <alignment horizontal="center" vertical="center" wrapText="1"/>
      <protection locked="0"/>
    </xf>
    <xf numFmtId="0" fontId="8" fillId="0" borderId="35" xfId="0" applyNumberFormat="1" applyFont="1" applyFill="1" applyBorder="1" applyAlignment="1" applyProtection="1">
      <alignment horizontal="left" vertical="center" wrapText="1" indent="1"/>
    </xf>
    <xf numFmtId="0" fontId="8" fillId="0" borderId="27" xfId="0" applyNumberFormat="1" applyFont="1" applyFill="1" applyBorder="1" applyAlignment="1" applyProtection="1">
      <alignment horizontal="left" vertical="center" wrapText="1" indent="1"/>
    </xf>
    <xf numFmtId="0" fontId="8" fillId="0" borderId="28" xfId="0" applyNumberFormat="1" applyFont="1" applyFill="1" applyBorder="1" applyAlignment="1" applyProtection="1">
      <alignment horizontal="left" vertical="center" wrapText="1" indent="1"/>
    </xf>
    <xf numFmtId="0" fontId="8" fillId="0" borderId="4" xfId="0" applyNumberFormat="1" applyFont="1" applyFill="1" applyBorder="1" applyAlignment="1" applyProtection="1">
      <alignment horizontal="left" vertical="center" wrapText="1" indent="1"/>
    </xf>
    <xf numFmtId="0" fontId="8" fillId="0" borderId="0" xfId="0" applyNumberFormat="1" applyFont="1" applyFill="1" applyBorder="1" applyAlignment="1" applyProtection="1">
      <alignment horizontal="left" vertical="center" wrapText="1" indent="1"/>
    </xf>
    <xf numFmtId="0" fontId="8" fillId="0" borderId="23" xfId="0" applyNumberFormat="1" applyFont="1" applyFill="1" applyBorder="1" applyAlignment="1" applyProtection="1">
      <alignment horizontal="left" vertical="center" wrapText="1" indent="1"/>
    </xf>
    <xf numFmtId="0" fontId="8" fillId="0" borderId="44" xfId="0" applyNumberFormat="1" applyFont="1" applyFill="1" applyBorder="1" applyAlignment="1" applyProtection="1">
      <alignment horizontal="left" vertical="center" wrapText="1" indent="1"/>
    </xf>
    <xf numFmtId="0" fontId="8" fillId="0" borderId="30" xfId="0" applyNumberFormat="1" applyFont="1" applyFill="1" applyBorder="1" applyAlignment="1" applyProtection="1">
      <alignment horizontal="left" vertical="center" wrapText="1" indent="1"/>
    </xf>
    <xf numFmtId="0" fontId="8" fillId="0" borderId="31" xfId="0" applyNumberFormat="1" applyFont="1" applyFill="1" applyBorder="1" applyAlignment="1" applyProtection="1">
      <alignment horizontal="left" vertical="center" wrapText="1" indent="1"/>
    </xf>
    <xf numFmtId="0" fontId="8" fillId="0" borderId="23" xfId="0" applyNumberFormat="1" applyFont="1" applyFill="1" applyBorder="1" applyAlignment="1" applyProtection="1">
      <alignment horizontal="left" vertical="center" wrapText="1"/>
    </xf>
    <xf numFmtId="1" fontId="11" fillId="5" borderId="37" xfId="1" applyNumberFormat="1" applyFont="1" applyFill="1" applyBorder="1" applyAlignment="1" applyProtection="1">
      <alignment horizontal="center" vertical="center" wrapText="1"/>
    </xf>
    <xf numFmtId="1" fontId="11" fillId="5" borderId="48" xfId="1" applyNumberFormat="1" applyFont="1" applyFill="1" applyBorder="1" applyAlignment="1" applyProtection="1">
      <alignment horizontal="center" vertical="center" wrapText="1"/>
    </xf>
    <xf numFmtId="1" fontId="11" fillId="5" borderId="38" xfId="1" applyNumberFormat="1" applyFont="1" applyFill="1" applyBorder="1" applyAlignment="1" applyProtection="1">
      <alignment horizontal="center" vertical="center" wrapText="1"/>
    </xf>
    <xf numFmtId="0" fontId="8" fillId="0" borderId="7" xfId="0" applyNumberFormat="1" applyFont="1" applyFill="1" applyBorder="1" applyAlignment="1" applyProtection="1">
      <alignment horizontal="left" vertical="center" wrapText="1"/>
    </xf>
    <xf numFmtId="0" fontId="8" fillId="0" borderId="10" xfId="0" applyNumberFormat="1" applyFont="1" applyFill="1" applyBorder="1" applyAlignment="1" applyProtection="1">
      <alignment horizontal="left" vertical="center" wrapText="1"/>
    </xf>
    <xf numFmtId="0" fontId="11" fillId="4" borderId="62" xfId="1" applyNumberFormat="1" applyFont="1" applyFill="1" applyBorder="1" applyAlignment="1" applyProtection="1">
      <alignment horizontal="left" vertical="center" wrapText="1"/>
      <protection locked="0"/>
    </xf>
    <xf numFmtId="0" fontId="11" fillId="4" borderId="10" xfId="1" applyNumberFormat="1" applyFont="1" applyFill="1" applyBorder="1" applyAlignment="1" applyProtection="1">
      <alignment horizontal="left" vertical="center" wrapText="1"/>
      <protection locked="0"/>
    </xf>
    <xf numFmtId="0" fontId="11" fillId="4" borderId="8" xfId="1" applyNumberFormat="1" applyFont="1" applyFill="1" applyBorder="1" applyAlignment="1" applyProtection="1">
      <alignment horizontal="left" vertical="center" wrapText="1"/>
      <protection locked="0"/>
    </xf>
    <xf numFmtId="0" fontId="8" fillId="0" borderId="23" xfId="0" applyNumberFormat="1" applyFont="1" applyFill="1" applyBorder="1" applyAlignment="1" applyProtection="1">
      <alignment horizontal="right" vertical="top" wrapText="1" indent="1"/>
    </xf>
    <xf numFmtId="0" fontId="8" fillId="2" borderId="35" xfId="0" applyNumberFormat="1" applyFont="1" applyFill="1" applyBorder="1" applyAlignment="1" applyProtection="1">
      <alignment horizontal="left" vertical="center" wrapText="1"/>
    </xf>
    <xf numFmtId="0" fontId="8" fillId="2" borderId="28" xfId="0" applyNumberFormat="1" applyFont="1" applyFill="1" applyBorder="1" applyAlignment="1" applyProtection="1">
      <alignment horizontal="left" vertical="center" wrapText="1"/>
    </xf>
    <xf numFmtId="0" fontId="8" fillId="2" borderId="4" xfId="0" applyNumberFormat="1" applyFont="1" applyFill="1" applyBorder="1" applyAlignment="1" applyProtection="1">
      <alignment horizontal="left" vertical="center" wrapText="1"/>
    </xf>
    <xf numFmtId="0" fontId="8" fillId="2" borderId="23" xfId="0" applyNumberFormat="1" applyFont="1" applyFill="1" applyBorder="1" applyAlignment="1" applyProtection="1">
      <alignment horizontal="left" vertical="center" wrapText="1"/>
    </xf>
    <xf numFmtId="0" fontId="8" fillId="2" borderId="44" xfId="0" applyNumberFormat="1" applyFont="1" applyFill="1" applyBorder="1" applyAlignment="1" applyProtection="1">
      <alignment horizontal="left" vertical="center" wrapText="1"/>
    </xf>
    <xf numFmtId="0" fontId="8" fillId="2" borderId="31" xfId="0" applyNumberFormat="1" applyFont="1" applyFill="1" applyBorder="1" applyAlignment="1" applyProtection="1">
      <alignment horizontal="left" vertical="center" wrapText="1"/>
    </xf>
    <xf numFmtId="0" fontId="13" fillId="7" borderId="35" xfId="0" applyNumberFormat="1" applyFont="1" applyFill="1" applyBorder="1" applyAlignment="1" applyProtection="1">
      <alignment horizontal="center" vertical="center" wrapText="1"/>
    </xf>
    <xf numFmtId="0" fontId="13" fillId="7" borderId="27" xfId="0" applyNumberFormat="1" applyFont="1" applyFill="1" applyBorder="1" applyAlignment="1" applyProtection="1">
      <alignment horizontal="center" vertical="center" wrapText="1"/>
    </xf>
    <xf numFmtId="0" fontId="13" fillId="7" borderId="28" xfId="0" applyNumberFormat="1" applyFont="1" applyFill="1" applyBorder="1" applyAlignment="1" applyProtection="1">
      <alignment horizontal="center" vertical="center" wrapText="1"/>
    </xf>
    <xf numFmtId="0" fontId="13" fillId="7" borderId="44" xfId="0" applyNumberFormat="1" applyFont="1" applyFill="1" applyBorder="1" applyAlignment="1" applyProtection="1">
      <alignment horizontal="center" vertical="center" wrapText="1"/>
    </xf>
    <xf numFmtId="0" fontId="13" fillId="7" borderId="30" xfId="0" applyNumberFormat="1" applyFont="1" applyFill="1" applyBorder="1" applyAlignment="1" applyProtection="1">
      <alignment horizontal="center" vertical="center" wrapText="1"/>
    </xf>
    <xf numFmtId="0" fontId="13" fillId="7" borderId="31" xfId="0" applyNumberFormat="1" applyFont="1" applyFill="1" applyBorder="1" applyAlignment="1" applyProtection="1">
      <alignment horizontal="center" vertical="center" wrapText="1"/>
    </xf>
    <xf numFmtId="0" fontId="13" fillId="0" borderId="25" xfId="0" applyNumberFormat="1" applyFont="1" applyFill="1" applyBorder="1" applyAlignment="1" applyProtection="1">
      <alignment horizontal="left" vertical="top" wrapText="1" indent="1"/>
    </xf>
    <xf numFmtId="0" fontId="13" fillId="0" borderId="21" xfId="0" applyNumberFormat="1" applyFont="1" applyFill="1" applyBorder="1" applyAlignment="1" applyProtection="1">
      <alignment horizontal="left" vertical="top" wrapText="1" indent="1"/>
    </xf>
    <xf numFmtId="0" fontId="8" fillId="0" borderId="25" xfId="0" applyNumberFormat="1" applyFont="1" applyFill="1" applyBorder="1" applyAlignment="1" applyProtection="1">
      <alignment horizontal="left" vertical="top" wrapText="1" indent="1"/>
    </xf>
    <xf numFmtId="0" fontId="8" fillId="0" borderId="21" xfId="0" applyNumberFormat="1" applyFont="1" applyFill="1" applyBorder="1" applyAlignment="1" applyProtection="1">
      <alignment horizontal="left" vertical="top" wrapText="1" indent="1"/>
    </xf>
    <xf numFmtId="0" fontId="8" fillId="4" borderId="4" xfId="0" applyNumberFormat="1" applyFont="1" applyFill="1" applyBorder="1" applyAlignment="1" applyProtection="1">
      <alignment horizontal="left" vertical="top" wrapText="1"/>
      <protection locked="0"/>
    </xf>
    <xf numFmtId="0" fontId="8" fillId="4" borderId="0" xfId="0" applyNumberFormat="1" applyFont="1" applyFill="1" applyBorder="1" applyAlignment="1" applyProtection="1">
      <alignment horizontal="left" vertical="top" wrapText="1"/>
      <protection locked="0"/>
    </xf>
    <xf numFmtId="0" fontId="8" fillId="4" borderId="3" xfId="0" applyNumberFormat="1" applyFont="1" applyFill="1" applyBorder="1" applyAlignment="1" applyProtection="1">
      <alignment horizontal="left" vertical="top" wrapText="1"/>
      <protection locked="0"/>
    </xf>
    <xf numFmtId="0" fontId="8" fillId="0" borderId="25" xfId="0" applyNumberFormat="1" applyFont="1" applyFill="1" applyBorder="1" applyAlignment="1" applyProtection="1">
      <alignment horizontal="left" vertical="top" wrapText="1" indent="2"/>
    </xf>
    <xf numFmtId="0" fontId="8" fillId="0" borderId="21" xfId="0" applyNumberFormat="1" applyFont="1" applyFill="1" applyBorder="1" applyAlignment="1" applyProtection="1">
      <alignment horizontal="left" vertical="top" wrapText="1" indent="2"/>
    </xf>
    <xf numFmtId="0" fontId="13" fillId="0" borderId="25" xfId="0" applyNumberFormat="1" applyFont="1" applyFill="1" applyBorder="1" applyAlignment="1" applyProtection="1">
      <alignment horizontal="left" vertical="top" wrapText="1" indent="2"/>
    </xf>
    <xf numFmtId="0" fontId="13" fillId="0" borderId="21" xfId="0" applyNumberFormat="1" applyFont="1" applyFill="1" applyBorder="1" applyAlignment="1" applyProtection="1">
      <alignment horizontal="left" vertical="top" wrapText="1" indent="2"/>
    </xf>
    <xf numFmtId="0" fontId="9" fillId="7" borderId="26" xfId="0" applyNumberFormat="1" applyFont="1" applyFill="1" applyBorder="1" applyAlignment="1" applyProtection="1">
      <alignment horizontal="center" vertical="center" wrapText="1"/>
    </xf>
    <xf numFmtId="0" fontId="9" fillId="7" borderId="29" xfId="0" applyNumberFormat="1" applyFont="1" applyFill="1" applyBorder="1" applyAlignment="1" applyProtection="1">
      <alignment horizontal="center" vertical="center" wrapText="1"/>
    </xf>
    <xf numFmtId="0" fontId="8" fillId="0" borderId="32" xfId="0" applyNumberFormat="1" applyFont="1" applyFill="1" applyBorder="1" applyAlignment="1" applyProtection="1">
      <alignment horizontal="left" vertical="top" wrapText="1" indent="1"/>
    </xf>
    <xf numFmtId="0" fontId="8" fillId="0" borderId="33" xfId="0" applyNumberFormat="1" applyFont="1" applyFill="1" applyBorder="1" applyAlignment="1" applyProtection="1">
      <alignment horizontal="left" vertical="top" wrapText="1" indent="1"/>
    </xf>
    <xf numFmtId="0" fontId="8" fillId="0" borderId="34" xfId="0" applyNumberFormat="1" applyFont="1" applyFill="1" applyBorder="1" applyAlignment="1" applyProtection="1">
      <alignment horizontal="left" vertical="top" wrapText="1" indent="1"/>
    </xf>
    <xf numFmtId="0" fontId="6" fillId="3" borderId="4" xfId="0" applyNumberFormat="1" applyFont="1" applyFill="1" applyBorder="1" applyAlignment="1" applyProtection="1">
      <alignment horizontal="left" vertical="top" wrapText="1"/>
    </xf>
    <xf numFmtId="0" fontId="6" fillId="3" borderId="3" xfId="0" applyNumberFormat="1" applyFont="1" applyFill="1" applyBorder="1" applyAlignment="1" applyProtection="1">
      <alignment horizontal="left" vertical="top" wrapText="1"/>
    </xf>
    <xf numFmtId="0" fontId="8" fillId="0" borderId="32" xfId="0" applyNumberFormat="1" applyFont="1" applyFill="1" applyBorder="1" applyAlignment="1" applyProtection="1">
      <alignment horizontal="left" vertical="top" wrapText="1" indent="2"/>
    </xf>
    <xf numFmtId="0" fontId="8" fillId="0" borderId="33" xfId="0" applyNumberFormat="1" applyFont="1" applyFill="1" applyBorder="1" applyAlignment="1" applyProtection="1">
      <alignment horizontal="left" vertical="top" wrapText="1" indent="2"/>
    </xf>
    <xf numFmtId="0" fontId="8" fillId="0" borderId="34" xfId="0" applyNumberFormat="1" applyFont="1" applyFill="1" applyBorder="1" applyAlignment="1" applyProtection="1">
      <alignment horizontal="left" vertical="top" wrapText="1" indent="2"/>
    </xf>
    <xf numFmtId="0" fontId="13" fillId="0" borderId="32" xfId="0" applyNumberFormat="1" applyFont="1" applyFill="1" applyBorder="1" applyAlignment="1" applyProtection="1">
      <alignment horizontal="left" vertical="top" wrapText="1" indent="1"/>
    </xf>
    <xf numFmtId="0" fontId="13" fillId="0" borderId="33" xfId="0" applyNumberFormat="1" applyFont="1" applyFill="1" applyBorder="1" applyAlignment="1" applyProtection="1">
      <alignment horizontal="left" vertical="top" wrapText="1" indent="1"/>
    </xf>
    <xf numFmtId="0" fontId="13" fillId="0" borderId="34" xfId="0" applyNumberFormat="1" applyFont="1" applyFill="1" applyBorder="1" applyAlignment="1" applyProtection="1">
      <alignment horizontal="left" vertical="top" wrapText="1" indent="1"/>
    </xf>
    <xf numFmtId="0" fontId="7" fillId="0" borderId="21" xfId="0" applyFont="1" applyBorder="1" applyAlignment="1">
      <alignment horizontal="left" vertical="top" wrapText="1" indent="1"/>
    </xf>
    <xf numFmtId="0" fontId="6" fillId="3" borderId="4" xfId="0" applyNumberFormat="1" applyFont="1" applyFill="1" applyBorder="1" applyAlignment="1" applyProtection="1">
      <alignment horizontal="left" vertical="top"/>
    </xf>
    <xf numFmtId="0" fontId="6" fillId="3" borderId="0" xfId="0" applyNumberFormat="1" applyFont="1" applyFill="1" applyBorder="1" applyAlignment="1" applyProtection="1">
      <alignment horizontal="left" vertical="top"/>
    </xf>
    <xf numFmtId="0" fontId="6" fillId="3" borderId="3" xfId="0" applyNumberFormat="1" applyFont="1" applyFill="1" applyBorder="1" applyAlignment="1" applyProtection="1">
      <alignment horizontal="left" vertical="top"/>
    </xf>
    <xf numFmtId="0" fontId="6" fillId="3" borderId="7" xfId="0" applyNumberFormat="1" applyFont="1" applyFill="1" applyBorder="1" applyAlignment="1" applyProtection="1">
      <alignment horizontal="left" vertical="top" wrapText="1"/>
    </xf>
    <xf numFmtId="0" fontId="6" fillId="3" borderId="10" xfId="0" applyNumberFormat="1" applyFont="1" applyFill="1" applyBorder="1" applyAlignment="1" applyProtection="1">
      <alignment horizontal="left" vertical="top" wrapText="1"/>
    </xf>
    <xf numFmtId="0" fontId="6" fillId="3" borderId="8" xfId="0" applyNumberFormat="1" applyFont="1" applyFill="1" applyBorder="1" applyAlignment="1" applyProtection="1">
      <alignment horizontal="left" vertical="top" wrapText="1"/>
    </xf>
    <xf numFmtId="0" fontId="8" fillId="4" borderId="4" xfId="0" applyNumberFormat="1" applyFont="1" applyFill="1" applyBorder="1" applyAlignment="1" applyProtection="1">
      <alignment vertical="top" wrapText="1"/>
      <protection locked="0"/>
    </xf>
    <xf numFmtId="0" fontId="8" fillId="4" borderId="0" xfId="0" applyNumberFormat="1" applyFont="1" applyFill="1" applyBorder="1" applyAlignment="1" applyProtection="1">
      <alignment vertical="top" wrapText="1"/>
      <protection locked="0"/>
    </xf>
    <xf numFmtId="0" fontId="8" fillId="4" borderId="3" xfId="0" applyNumberFormat="1" applyFont="1" applyFill="1" applyBorder="1" applyAlignment="1" applyProtection="1">
      <alignment vertical="top" wrapText="1"/>
      <protection locked="0"/>
    </xf>
    <xf numFmtId="0" fontId="9" fillId="7" borderId="63" xfId="0" applyNumberFormat="1" applyFont="1" applyFill="1" applyBorder="1" applyAlignment="1" applyProtection="1">
      <alignment horizontal="center" vertical="center" wrapText="1"/>
    </xf>
    <xf numFmtId="0" fontId="9" fillId="7" borderId="67" xfId="0" applyNumberFormat="1" applyFont="1" applyFill="1" applyBorder="1" applyAlignment="1" applyProtection="1">
      <alignment horizontal="center" vertical="center" wrapText="1"/>
    </xf>
    <xf numFmtId="0" fontId="13" fillId="0" borderId="46"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48" xfId="0" applyFont="1" applyBorder="1" applyAlignment="1">
      <alignment horizontal="center" vertical="center" wrapText="1"/>
    </xf>
    <xf numFmtId="0" fontId="7" fillId="0" borderId="47" xfId="0" applyFont="1" applyBorder="1" applyAlignment="1">
      <alignment horizontal="center" vertical="top"/>
    </xf>
    <xf numFmtId="0" fontId="7" fillId="0" borderId="48" xfId="0" applyFont="1" applyBorder="1" applyAlignment="1">
      <alignment horizontal="center" vertical="top"/>
    </xf>
    <xf numFmtId="0" fontId="11" fillId="4" borderId="25" xfId="1" applyNumberFormat="1" applyFont="1" applyFill="1" applyBorder="1" applyAlignment="1" applyProtection="1">
      <alignment horizontal="center" vertical="center" wrapText="1"/>
      <protection locked="0"/>
    </xf>
    <xf numFmtId="0" fontId="8" fillId="0" borderId="44" xfId="0" applyFont="1" applyBorder="1" applyAlignment="1">
      <alignment horizontal="center" vertical="center" wrapText="1"/>
    </xf>
    <xf numFmtId="0" fontId="8" fillId="0" borderId="31" xfId="0" applyFont="1" applyBorder="1" applyAlignment="1">
      <alignment horizontal="center" vertical="center" wrapText="1"/>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50" xfId="0" applyFont="1" applyBorder="1" applyAlignment="1">
      <alignment horizontal="center" vertical="center"/>
    </xf>
    <xf numFmtId="0" fontId="7" fillId="0" borderId="38" xfId="0" applyFont="1" applyBorder="1" applyAlignment="1">
      <alignment horizontal="center" vertical="center"/>
    </xf>
    <xf numFmtId="0" fontId="8" fillId="0" borderId="7"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3" xfId="0" applyFont="1" applyBorder="1" applyAlignment="1">
      <alignment horizontal="center" vertical="center" wrapText="1"/>
    </xf>
    <xf numFmtId="0" fontId="11" fillId="4" borderId="4" xfId="1" applyNumberFormat="1" applyFont="1" applyFill="1" applyBorder="1" applyAlignment="1" applyProtection="1">
      <alignment horizontal="left" vertical="top" wrapText="1"/>
      <protection locked="0"/>
    </xf>
    <xf numFmtId="0" fontId="11" fillId="4" borderId="0" xfId="1" applyNumberFormat="1" applyFont="1" applyFill="1" applyBorder="1" applyAlignment="1" applyProtection="1">
      <alignment horizontal="left" vertical="top" wrapText="1"/>
      <protection locked="0"/>
    </xf>
    <xf numFmtId="0" fontId="11" fillId="4" borderId="3" xfId="1" applyNumberFormat="1" applyFont="1" applyFill="1" applyBorder="1" applyAlignment="1" applyProtection="1">
      <alignment horizontal="left" vertical="top" wrapText="1"/>
      <protection locked="0"/>
    </xf>
    <xf numFmtId="0" fontId="8" fillId="0" borderId="0" xfId="0" applyNumberFormat="1" applyFont="1" applyFill="1" applyBorder="1" applyAlignment="1" applyProtection="1">
      <alignment horizontal="center" vertical="top"/>
    </xf>
    <xf numFmtId="0" fontId="8" fillId="0" borderId="23" xfId="0" applyNumberFormat="1" applyFont="1" applyFill="1" applyBorder="1" applyAlignment="1" applyProtection="1">
      <alignment horizontal="center" vertical="top"/>
    </xf>
    <xf numFmtId="0" fontId="8" fillId="0" borderId="32" xfId="0" applyNumberFormat="1" applyFont="1" applyFill="1" applyBorder="1" applyAlignment="1" applyProtection="1">
      <alignment vertical="center" wrapText="1"/>
    </xf>
    <xf numFmtId="0" fontId="8" fillId="0" borderId="33" xfId="0" applyNumberFormat="1" applyFont="1" applyFill="1" applyBorder="1" applyAlignment="1" applyProtection="1">
      <alignment vertical="center" wrapText="1"/>
    </xf>
    <xf numFmtId="0" fontId="8" fillId="0" borderId="34" xfId="0" applyNumberFormat="1" applyFont="1" applyFill="1" applyBorder="1" applyAlignment="1" applyProtection="1">
      <alignment vertical="center" wrapText="1"/>
    </xf>
    <xf numFmtId="0" fontId="14" fillId="0" borderId="11" xfId="0" applyFont="1" applyBorder="1" applyAlignment="1">
      <alignment horizontal="center"/>
    </xf>
    <xf numFmtId="0" fontId="14" fillId="0" borderId="2" xfId="0" applyFont="1" applyBorder="1" applyAlignment="1">
      <alignment horizontal="center"/>
    </xf>
    <xf numFmtId="167" fontId="23" fillId="0" borderId="0" xfId="6" applyNumberFormat="1" applyFont="1" applyFill="1" applyBorder="1" applyAlignment="1">
      <alignment horizontal="center"/>
    </xf>
  </cellXfs>
  <cellStyles count="10">
    <cellStyle name="Comma" xfId="6" builtinId="3"/>
    <cellStyle name="Comma 10 3" xfId="5" xr:uid="{1C1C1E5E-DA75-4111-AA7F-2BDC6B541EAC}"/>
    <cellStyle name="Comma 15 10" xfId="1" xr:uid="{5C0DDD7C-55E9-417D-A5C9-37D88B66CDE7}"/>
    <cellStyle name="Comma 30" xfId="4" xr:uid="{E12EA4D7-D871-4179-ACCC-48CBA8F13510}"/>
    <cellStyle name="Hyperlink" xfId="9" builtinId="8"/>
    <cellStyle name="Normal" xfId="0" builtinId="0"/>
    <cellStyle name="Normal 2" xfId="3" xr:uid="{38ACC904-0B6B-43AA-9FC0-BBD39D04CEF9}"/>
    <cellStyle name="Normal_Julie" xfId="8" xr:uid="{6FFE1784-EE0D-4DE8-9E12-0B014C7E7322}"/>
    <cellStyle name="Normal_Sheet1" xfId="7" xr:uid="{58DF4372-3AE4-4C7B-83E5-D28E29597399}"/>
    <cellStyle name="Percent 12 10" xfId="2" xr:uid="{87D23698-5F6B-4E01-8AA5-696A8B18AB2A}"/>
  </cellStyles>
  <dxfs count="1">
    <dxf>
      <fill>
        <patternFill>
          <bgColor theme="5" tint="0.39994506668294322"/>
        </patternFill>
      </fill>
    </dxf>
  </dxfs>
  <tableStyles count="0" defaultTableStyle="TableStyleMedium2" defaultPivotStyle="PivotStyleLight16"/>
  <colors>
    <mruColors>
      <color rgb="FF963634"/>
      <color rgb="FFE6B8B7"/>
      <color rgb="FFF2DCDB"/>
      <color rgb="FFEBF1DE"/>
      <color rgb="FFC4D79B"/>
      <color rgb="FFE4DFE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431AE4DE-768C-4D57-94EE-4D959E3068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361950"/>
          <a:ext cx="0" cy="542925"/>
        </a:xfrm>
        <a:prstGeom prst="rect">
          <a:avLst/>
        </a:prstGeom>
      </xdr:spPr>
    </xdr:pic>
    <xdr:clientData/>
  </xdr:twoCellAnchor>
  <xdr:twoCellAnchor editAs="oneCell">
    <xdr:from>
      <xdr:col>10</xdr:col>
      <xdr:colOff>317500</xdr:colOff>
      <xdr:row>0</xdr:row>
      <xdr:rowOff>0</xdr:rowOff>
    </xdr:from>
    <xdr:to>
      <xdr:col>11</xdr:col>
      <xdr:colOff>968375</xdr:colOff>
      <xdr:row>2</xdr:row>
      <xdr:rowOff>111126</xdr:rowOff>
    </xdr:to>
    <xdr:pic>
      <xdr:nvPicPr>
        <xdr:cNvPr id="8" name="Picture 7">
          <a:extLst>
            <a:ext uri="{FF2B5EF4-FFF2-40B4-BE49-F238E27FC236}">
              <a16:creationId xmlns:a16="http://schemas.microsoft.com/office/drawing/2014/main" id="{235C8A21-11AE-46FA-AC35-E1E9D8FD9EDD}"/>
            </a:ext>
          </a:extLst>
        </xdr:cNvPr>
        <xdr:cNvPicPr>
          <a:picLocks noChangeAspect="1"/>
        </xdr:cNvPicPr>
      </xdr:nvPicPr>
      <xdr:blipFill rotWithShape="1">
        <a:blip xmlns:r="http://schemas.openxmlformats.org/officeDocument/2006/relationships" r:embed="rId2"/>
        <a:srcRect l="2122" t="11760" r="2122" b="10205"/>
        <a:stretch/>
      </xdr:blipFill>
      <xdr:spPr>
        <a:xfrm>
          <a:off x="9569450" y="0"/>
          <a:ext cx="16764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417CD08-02B5-4EDC-AB7D-A567CE7025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A595B6B-A6B1-4AC5-800A-BF66C562F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8C28A2D7-4C43-4696-AA97-43D47D9A4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6</xdr:row>
      <xdr:rowOff>0</xdr:rowOff>
    </xdr:from>
    <xdr:to>
      <xdr:col>10</xdr:col>
      <xdr:colOff>0</xdr:colOff>
      <xdr:row>7</xdr:row>
      <xdr:rowOff>0</xdr:rowOff>
    </xdr:to>
    <xdr:pic>
      <xdr:nvPicPr>
        <xdr:cNvPr id="2" name="Picture 1">
          <a:extLst>
            <a:ext uri="{FF2B5EF4-FFF2-40B4-BE49-F238E27FC236}">
              <a16:creationId xmlns:a16="http://schemas.microsoft.com/office/drawing/2014/main" id="{6F3A9EBA-AE4A-4D1F-95D5-945B9A3689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0" y="182880"/>
          <a:ext cx="0" cy="731520"/>
        </a:xfrm>
        <a:prstGeom prst="rect">
          <a:avLst/>
        </a:prstGeom>
      </xdr:spPr>
    </xdr:pic>
    <xdr:clientData/>
  </xdr:twoCellAnchor>
  <xdr:twoCellAnchor>
    <xdr:from>
      <xdr:col>10</xdr:col>
      <xdr:colOff>0</xdr:colOff>
      <xdr:row>6</xdr:row>
      <xdr:rowOff>0</xdr:rowOff>
    </xdr:from>
    <xdr:to>
      <xdr:col>10</xdr:col>
      <xdr:colOff>0</xdr:colOff>
      <xdr:row>7</xdr:row>
      <xdr:rowOff>0</xdr:rowOff>
    </xdr:to>
    <xdr:pic>
      <xdr:nvPicPr>
        <xdr:cNvPr id="3" name="Picture 2">
          <a:extLst>
            <a:ext uri="{FF2B5EF4-FFF2-40B4-BE49-F238E27FC236}">
              <a16:creationId xmlns:a16="http://schemas.microsoft.com/office/drawing/2014/main" id="{CF254C2D-61EE-4010-80D5-F4F4B5C6D8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0" y="365760"/>
          <a:ext cx="0" cy="548640"/>
        </a:xfrm>
        <a:prstGeom prst="rect">
          <a:avLst/>
        </a:prstGeom>
      </xdr:spPr>
    </xdr:pic>
    <xdr:clientData/>
  </xdr:twoCellAnchor>
  <xdr:twoCellAnchor>
    <xdr:from>
      <xdr:col>11</xdr:col>
      <xdr:colOff>0</xdr:colOff>
      <xdr:row>6</xdr:row>
      <xdr:rowOff>0</xdr:rowOff>
    </xdr:from>
    <xdr:to>
      <xdr:col>11</xdr:col>
      <xdr:colOff>0</xdr:colOff>
      <xdr:row>7</xdr:row>
      <xdr:rowOff>0</xdr:rowOff>
    </xdr:to>
    <xdr:pic>
      <xdr:nvPicPr>
        <xdr:cNvPr id="4" name="Picture 3">
          <a:extLst>
            <a:ext uri="{FF2B5EF4-FFF2-40B4-BE49-F238E27FC236}">
              <a16:creationId xmlns:a16="http://schemas.microsoft.com/office/drawing/2014/main" id="{BA1A01E3-624E-4F2B-AD5F-F5AF72B941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78240" y="182880"/>
          <a:ext cx="0" cy="7315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6</xdr:row>
      <xdr:rowOff>0</xdr:rowOff>
    </xdr:from>
    <xdr:to>
      <xdr:col>10</xdr:col>
      <xdr:colOff>0</xdr:colOff>
      <xdr:row>7</xdr:row>
      <xdr:rowOff>0</xdr:rowOff>
    </xdr:to>
    <xdr:pic>
      <xdr:nvPicPr>
        <xdr:cNvPr id="2" name="Picture 1">
          <a:extLst>
            <a:ext uri="{FF2B5EF4-FFF2-40B4-BE49-F238E27FC236}">
              <a16:creationId xmlns:a16="http://schemas.microsoft.com/office/drawing/2014/main" id="{44C7C55A-C696-4615-8397-B58674F809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8960" y="2194560"/>
          <a:ext cx="0" cy="182880"/>
        </a:xfrm>
        <a:prstGeom prst="rect">
          <a:avLst/>
        </a:prstGeom>
      </xdr:spPr>
    </xdr:pic>
    <xdr:clientData/>
  </xdr:twoCellAnchor>
  <xdr:twoCellAnchor>
    <xdr:from>
      <xdr:col>10</xdr:col>
      <xdr:colOff>0</xdr:colOff>
      <xdr:row>6</xdr:row>
      <xdr:rowOff>0</xdr:rowOff>
    </xdr:from>
    <xdr:to>
      <xdr:col>10</xdr:col>
      <xdr:colOff>0</xdr:colOff>
      <xdr:row>7</xdr:row>
      <xdr:rowOff>0</xdr:rowOff>
    </xdr:to>
    <xdr:pic>
      <xdr:nvPicPr>
        <xdr:cNvPr id="3" name="Picture 2">
          <a:extLst>
            <a:ext uri="{FF2B5EF4-FFF2-40B4-BE49-F238E27FC236}">
              <a16:creationId xmlns:a16="http://schemas.microsoft.com/office/drawing/2014/main" id="{234726F2-F538-49A4-8AA0-BCC90525A4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8960" y="2194560"/>
          <a:ext cx="0" cy="182880"/>
        </a:xfrm>
        <a:prstGeom prst="rect">
          <a:avLst/>
        </a:prstGeom>
      </xdr:spPr>
    </xdr:pic>
    <xdr:clientData/>
  </xdr:twoCellAnchor>
  <xdr:twoCellAnchor>
    <xdr:from>
      <xdr:col>11</xdr:col>
      <xdr:colOff>0</xdr:colOff>
      <xdr:row>6</xdr:row>
      <xdr:rowOff>0</xdr:rowOff>
    </xdr:from>
    <xdr:to>
      <xdr:col>11</xdr:col>
      <xdr:colOff>0</xdr:colOff>
      <xdr:row>7</xdr:row>
      <xdr:rowOff>0</xdr:rowOff>
    </xdr:to>
    <xdr:pic>
      <xdr:nvPicPr>
        <xdr:cNvPr id="4" name="Picture 3">
          <a:extLst>
            <a:ext uri="{FF2B5EF4-FFF2-40B4-BE49-F238E27FC236}">
              <a16:creationId xmlns:a16="http://schemas.microsoft.com/office/drawing/2014/main" id="{C048A12E-35E6-42A9-9963-484D2BD652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63300" y="2194560"/>
          <a:ext cx="0" cy="1828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6</xdr:row>
      <xdr:rowOff>0</xdr:rowOff>
    </xdr:from>
    <xdr:to>
      <xdr:col>11</xdr:col>
      <xdr:colOff>0</xdr:colOff>
      <xdr:row>7</xdr:row>
      <xdr:rowOff>0</xdr:rowOff>
    </xdr:to>
    <xdr:pic>
      <xdr:nvPicPr>
        <xdr:cNvPr id="2" name="Picture 1">
          <a:extLst>
            <a:ext uri="{FF2B5EF4-FFF2-40B4-BE49-F238E27FC236}">
              <a16:creationId xmlns:a16="http://schemas.microsoft.com/office/drawing/2014/main" id="{05718619-F0F4-4DFF-923A-50D2517F48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11</xdr:col>
      <xdr:colOff>0</xdr:colOff>
      <xdr:row>6</xdr:row>
      <xdr:rowOff>0</xdr:rowOff>
    </xdr:from>
    <xdr:to>
      <xdr:col>11</xdr:col>
      <xdr:colOff>0</xdr:colOff>
      <xdr:row>7</xdr:row>
      <xdr:rowOff>0</xdr:rowOff>
    </xdr:to>
    <xdr:pic>
      <xdr:nvPicPr>
        <xdr:cNvPr id="3" name="Picture 2">
          <a:extLst>
            <a:ext uri="{FF2B5EF4-FFF2-40B4-BE49-F238E27FC236}">
              <a16:creationId xmlns:a16="http://schemas.microsoft.com/office/drawing/2014/main" id="{8A8945B3-7E82-4292-BA1D-19C12440CA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4" name="Picture 3">
          <a:extLst>
            <a:ext uri="{FF2B5EF4-FFF2-40B4-BE49-F238E27FC236}">
              <a16:creationId xmlns:a16="http://schemas.microsoft.com/office/drawing/2014/main" id="{16379716-7559-4618-A988-14495A8410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E2E489D9-15C6-4A05-A4B4-B7036FBAB2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B5991B1-87B5-494D-ACB0-1725620529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465C7C65-B2AA-41A5-9A8C-1594FC8C32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rancois.thivierge@tribunal.gc.ca" TargetMode="External"/><Relationship Id="rId1" Type="http://schemas.openxmlformats.org/officeDocument/2006/relationships/hyperlink" Target="mailto:Rebecca.Campbell@tribunal.gc.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BC777-DDFA-49B8-B28C-109D8B262657}">
  <sheetPr>
    <tabColor rgb="FFFFC000"/>
  </sheetPr>
  <dimension ref="A1:F34"/>
  <sheetViews>
    <sheetView showGridLines="0" workbookViewId="0">
      <selection activeCell="C19" sqref="C19"/>
    </sheetView>
  </sheetViews>
  <sheetFormatPr defaultColWidth="9.42578125" defaultRowHeight="14.25" x14ac:dyDescent="0.25"/>
  <cols>
    <col min="1" max="1" width="24.42578125" style="218" bestFit="1" customWidth="1"/>
    <col min="2" max="2" width="20.5703125" style="118" bestFit="1" customWidth="1"/>
    <col min="3" max="3" width="22.42578125" style="118" bestFit="1" customWidth="1"/>
    <col min="4" max="4" width="12.42578125" style="118" bestFit="1" customWidth="1"/>
    <col min="5" max="16384" width="9.42578125" style="118"/>
  </cols>
  <sheetData>
    <row r="1" spans="1:6" s="217" customFormat="1" x14ac:dyDescent="0.25">
      <c r="A1" s="275" t="s">
        <v>128</v>
      </c>
      <c r="B1" s="275" t="s">
        <v>127</v>
      </c>
      <c r="C1" s="275" t="s">
        <v>129</v>
      </c>
      <c r="F1" s="275" t="s">
        <v>268</v>
      </c>
    </row>
    <row r="2" spans="1:6" x14ac:dyDescent="0.25">
      <c r="A2" s="218" t="s">
        <v>130</v>
      </c>
      <c r="B2" s="118" t="s">
        <v>634</v>
      </c>
      <c r="C2" s="118" t="s">
        <v>634</v>
      </c>
      <c r="F2" s="118" t="s">
        <v>352</v>
      </c>
    </row>
    <row r="3" spans="1:6" x14ac:dyDescent="0.25">
      <c r="A3" s="218" t="s">
        <v>131</v>
      </c>
      <c r="B3" s="118" t="s">
        <v>635</v>
      </c>
      <c r="C3" s="118" t="s">
        <v>636</v>
      </c>
      <c r="F3" s="118" t="s">
        <v>435</v>
      </c>
    </row>
    <row r="4" spans="1:6" x14ac:dyDescent="0.25">
      <c r="A4" s="218" t="s">
        <v>294</v>
      </c>
      <c r="B4" s="118" t="s">
        <v>637</v>
      </c>
      <c r="C4" s="118" t="s">
        <v>638</v>
      </c>
      <c r="F4" s="118" t="s">
        <v>436</v>
      </c>
    </row>
    <row r="5" spans="1:6" ht="42.75" x14ac:dyDescent="0.25">
      <c r="A5" s="219" t="s">
        <v>609</v>
      </c>
      <c r="B5" s="118" t="s">
        <v>639</v>
      </c>
      <c r="C5" s="118" t="s">
        <v>670</v>
      </c>
      <c r="D5" s="118" t="s">
        <v>640</v>
      </c>
    </row>
    <row r="6" spans="1:6" x14ac:dyDescent="0.25">
      <c r="A6" s="220" t="s">
        <v>519</v>
      </c>
      <c r="B6" s="221">
        <v>2023</v>
      </c>
      <c r="C6" s="221">
        <v>2023</v>
      </c>
      <c r="F6" s="193" t="s">
        <v>463</v>
      </c>
    </row>
    <row r="7" spans="1:6" x14ac:dyDescent="0.25">
      <c r="A7" s="220" t="s">
        <v>520</v>
      </c>
      <c r="B7" s="222" t="s">
        <v>641</v>
      </c>
      <c r="C7" s="295" t="s">
        <v>642</v>
      </c>
      <c r="F7" s="118" t="s">
        <v>601</v>
      </c>
    </row>
    <row r="8" spans="1:6" x14ac:dyDescent="0.25">
      <c r="A8" s="220" t="s">
        <v>521</v>
      </c>
      <c r="B8" s="221">
        <v>2025</v>
      </c>
      <c r="C8" s="221">
        <f>B8</f>
        <v>2025</v>
      </c>
      <c r="F8" s="118" t="s">
        <v>600</v>
      </c>
    </row>
    <row r="9" spans="1:6" x14ac:dyDescent="0.25">
      <c r="A9" s="218" t="s">
        <v>437</v>
      </c>
      <c r="B9" s="106"/>
      <c r="C9" s="106"/>
      <c r="F9" s="194" t="s">
        <v>506</v>
      </c>
    </row>
    <row r="10" spans="1:6" x14ac:dyDescent="0.25">
      <c r="A10" s="218" t="s">
        <v>438</v>
      </c>
      <c r="B10" s="106"/>
      <c r="C10" s="106"/>
    </row>
    <row r="11" spans="1:6" x14ac:dyDescent="0.25">
      <c r="A11" s="218" t="s">
        <v>255</v>
      </c>
      <c r="B11" s="223" t="s">
        <v>643</v>
      </c>
      <c r="C11" s="222" t="s">
        <v>644</v>
      </c>
    </row>
    <row r="13" spans="1:6" ht="15" x14ac:dyDescent="0.25">
      <c r="A13" s="218" t="s">
        <v>549</v>
      </c>
      <c r="B13" s="118" t="s">
        <v>645</v>
      </c>
      <c r="C13" s="307" t="s">
        <v>646</v>
      </c>
      <c r="D13" s="118" t="s">
        <v>647</v>
      </c>
    </row>
    <row r="14" spans="1:6" ht="15" x14ac:dyDescent="0.25">
      <c r="A14" s="218" t="s">
        <v>550</v>
      </c>
      <c r="B14" s="118" t="s">
        <v>648</v>
      </c>
      <c r="C14" s="307" t="s">
        <v>649</v>
      </c>
      <c r="D14" s="118" t="s">
        <v>650</v>
      </c>
    </row>
    <row r="16" spans="1:6" x14ac:dyDescent="0.25">
      <c r="A16" s="218" t="s">
        <v>257</v>
      </c>
      <c r="B16" s="224" t="s">
        <v>654</v>
      </c>
      <c r="C16" s="117" t="s">
        <v>681</v>
      </c>
    </row>
    <row r="17" spans="1:4" x14ac:dyDescent="0.25">
      <c r="A17" s="225" t="s">
        <v>518</v>
      </c>
      <c r="B17" s="106" t="s">
        <v>657</v>
      </c>
      <c r="C17" s="106" t="s">
        <v>651</v>
      </c>
    </row>
    <row r="18" spans="1:4" x14ac:dyDescent="0.25">
      <c r="B18" s="118" t="s">
        <v>682</v>
      </c>
      <c r="C18" s="118" t="s">
        <v>683</v>
      </c>
    </row>
    <row r="19" spans="1:4" x14ac:dyDescent="0.25">
      <c r="A19" s="218" t="s">
        <v>265</v>
      </c>
      <c r="B19" s="226" t="s">
        <v>444</v>
      </c>
      <c r="C19" s="226" t="s">
        <v>444</v>
      </c>
    </row>
    <row r="20" spans="1:4" x14ac:dyDescent="0.25">
      <c r="A20" s="218" t="s">
        <v>660</v>
      </c>
      <c r="B20" s="222" t="s">
        <v>652</v>
      </c>
    </row>
    <row r="21" spans="1:4" x14ac:dyDescent="0.25">
      <c r="A21" s="218" t="s">
        <v>661</v>
      </c>
      <c r="B21" s="318" t="s">
        <v>658</v>
      </c>
    </row>
    <row r="22" spans="1:4" x14ac:dyDescent="0.25">
      <c r="A22" s="218" t="s">
        <v>655</v>
      </c>
      <c r="B22" s="318" t="s">
        <v>659</v>
      </c>
      <c r="C22" s="118" t="s">
        <v>656</v>
      </c>
    </row>
    <row r="23" spans="1:4" x14ac:dyDescent="0.25">
      <c r="A23" s="218" t="s">
        <v>464</v>
      </c>
      <c r="B23" s="106" t="s">
        <v>522</v>
      </c>
      <c r="C23" s="106" t="s">
        <v>522</v>
      </c>
    </row>
    <row r="24" spans="1:4" x14ac:dyDescent="0.25">
      <c r="A24" s="218" t="s">
        <v>465</v>
      </c>
      <c r="B24" s="106" t="s">
        <v>523</v>
      </c>
      <c r="C24" s="106" t="s">
        <v>523</v>
      </c>
    </row>
    <row r="26" spans="1:4" x14ac:dyDescent="0.25">
      <c r="A26" s="218" t="s">
        <v>148</v>
      </c>
      <c r="B26" s="106" t="s">
        <v>524</v>
      </c>
      <c r="C26" s="106" t="s">
        <v>525</v>
      </c>
    </row>
    <row r="27" spans="1:4" x14ac:dyDescent="0.25">
      <c r="A27" s="218" t="s">
        <v>443</v>
      </c>
      <c r="B27" s="106" t="s">
        <v>526</v>
      </c>
      <c r="C27" s="106" t="s">
        <v>586</v>
      </c>
    </row>
    <row r="29" spans="1:4" x14ac:dyDescent="0.25">
      <c r="A29" s="339" t="s">
        <v>565</v>
      </c>
      <c r="B29" s="339"/>
      <c r="C29" s="339"/>
      <c r="D29" s="339"/>
    </row>
    <row r="30" spans="1:4" x14ac:dyDescent="0.25">
      <c r="A30" s="218" t="s">
        <v>575</v>
      </c>
      <c r="B30" s="118" t="s">
        <v>566</v>
      </c>
      <c r="C30" s="118" t="s">
        <v>567</v>
      </c>
      <c r="D30" s="218" t="str">
        <f>IF(Intro!$G$21="English",B30,C30)</f>
        <v>Oui</v>
      </c>
    </row>
    <row r="31" spans="1:4" x14ac:dyDescent="0.25">
      <c r="B31" s="118" t="s">
        <v>489</v>
      </c>
      <c r="C31" s="118" t="s">
        <v>490</v>
      </c>
      <c r="D31" s="218" t="str">
        <f>IF(Intro!$G$21="English",B31,C31)</f>
        <v>Non</v>
      </c>
    </row>
    <row r="32" spans="1:4" x14ac:dyDescent="0.25">
      <c r="D32" s="218"/>
    </row>
    <row r="33" spans="1:4" x14ac:dyDescent="0.25">
      <c r="A33" s="218" t="s">
        <v>573</v>
      </c>
      <c r="B33" s="107" t="s">
        <v>489</v>
      </c>
      <c r="C33" s="107" t="s">
        <v>490</v>
      </c>
      <c r="D33" s="283" t="str">
        <f>IF(Intro!G$21="english",B33,C33)</f>
        <v>Non</v>
      </c>
    </row>
    <row r="34" spans="1:4" x14ac:dyDescent="0.25">
      <c r="B34" s="107" t="s">
        <v>492</v>
      </c>
      <c r="C34" s="107" t="s">
        <v>493</v>
      </c>
      <c r="D34" s="283" t="str">
        <f>IF(Intro!G$21="english",B34,C34)</f>
        <v>Oui, modifier les données ou expliquez ci-dessous.</v>
      </c>
    </row>
  </sheetData>
  <sheetProtection algorithmName="SHA-512" hashValue="xX92j0TqtVusYwsb39J2M/J1MGjBZKcbcN+zFyMRF0KlfvfeaICra21o90UR7Hmw13IkOI3Ll93NQaE9/997tg==" saltValue="FcEXfrS3geFelw3rLiQ7Rg==" spinCount="100000" sheet="1" objects="1" scenarios="1" selectLockedCells="1"/>
  <mergeCells count="1">
    <mergeCell ref="A29:D29"/>
  </mergeCells>
  <phoneticPr fontId="17" type="noConversion"/>
  <dataValidations count="2">
    <dataValidation type="list" allowBlank="1" showInputMessage="1" showErrorMessage="1" sqref="C4" xr:uid="{BE3AC48C-3B34-4AFE-96A8-11342E7566BB}">
      <formula1>"le dumping, le dumping et le subventionnement"</formula1>
    </dataValidation>
    <dataValidation type="list" allowBlank="1" showInputMessage="1" showErrorMessage="1" sqref="B4" xr:uid="{39DA7854-0CDF-4D20-A68F-B1E2F56D8FFD}">
      <formula1>"dumping, dumping and the subsidizing"</formula1>
    </dataValidation>
  </dataValidations>
  <hyperlinks>
    <hyperlink ref="C13" r:id="rId1" display="mailto:Rebecca.Campbell@tribunal.gc.ca" xr:uid="{8D4891F0-395F-44C3-BDAC-553BB03886A0}"/>
    <hyperlink ref="C14" r:id="rId2" display="mailto:francois.thivierge@tribunal.gc.ca" xr:uid="{720042EF-9C05-4723-9642-CEBE90EFD8EC}"/>
  </hyperlinks>
  <pageMargins left="0.7" right="0.7" top="0.75" bottom="0.75" header="0.3" footer="0.3"/>
  <pageSetup orientation="portrait"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6176-98CE-473F-9AF9-8B73927B665A}">
  <sheetPr>
    <tabColor rgb="FF92D050"/>
    <pageSetUpPr fitToPage="1"/>
  </sheetPr>
  <dimension ref="A1:P127"/>
  <sheetViews>
    <sheetView showGridLines="0" zoomScaleNormal="100" workbookViewId="0"/>
  </sheetViews>
  <sheetFormatPr defaultColWidth="9.42578125" defaultRowHeight="14.25" x14ac:dyDescent="0.25"/>
  <cols>
    <col min="1" max="1" width="1.5703125" style="12" customWidth="1"/>
    <col min="2" max="12" width="14.5703125" style="22" customWidth="1"/>
    <col min="13" max="13" width="6.42578125" style="1" customWidth="1"/>
    <col min="14" max="14" width="9.42578125" style="2" customWidth="1"/>
    <col min="15" max="15" width="10.5703125" style="2" hidden="1" customWidth="1"/>
    <col min="16" max="16" width="8.5703125" style="2" hidden="1" customWidth="1"/>
    <col min="17" max="17" width="9.42578125" style="2" customWidth="1"/>
    <col min="18" max="16384" width="9.42578125" style="2"/>
  </cols>
  <sheetData>
    <row r="1" spans="1:16" x14ac:dyDescent="0.25">
      <c r="O1" s="2" t="s">
        <v>608</v>
      </c>
      <c r="P1" s="2" t="s">
        <v>608</v>
      </c>
    </row>
    <row r="2" spans="1:16" x14ac:dyDescent="0.25">
      <c r="B2" s="23" t="str">
        <f>'Pro 1'!B2</f>
        <v>PROTÉGÉ</v>
      </c>
      <c r="C2" s="23"/>
      <c r="O2" s="3" t="s">
        <v>127</v>
      </c>
      <c r="P2" s="3" t="s">
        <v>129</v>
      </c>
    </row>
    <row r="3" spans="1:16" x14ac:dyDescent="0.25">
      <c r="B3" s="24"/>
      <c r="C3" s="24"/>
      <c r="O3" s="7"/>
      <c r="P3" s="7"/>
    </row>
    <row r="4" spans="1:16" s="7" customFormat="1" x14ac:dyDescent="0.25">
      <c r="A4" s="18"/>
      <c r="B4" s="470" t="str">
        <f>Info!B4</f>
        <v>QUESTIONNAIRE À L’INTENTION DES PRODUCTEURS</v>
      </c>
      <c r="C4" s="470"/>
      <c r="D4" s="470"/>
      <c r="E4" s="470"/>
      <c r="F4" s="470"/>
      <c r="G4" s="470"/>
      <c r="H4" s="470"/>
      <c r="I4" s="470"/>
      <c r="J4" s="470"/>
      <c r="K4" s="470"/>
      <c r="L4" s="470"/>
      <c r="M4" s="19"/>
      <c r="N4" s="19"/>
      <c r="O4" s="15"/>
      <c r="P4" s="15"/>
    </row>
    <row r="5" spans="1:16" s="7" customFormat="1" x14ac:dyDescent="0.25">
      <c r="A5" s="18"/>
      <c r="B5" s="470" t="str">
        <f>Info!B5</f>
        <v>RR-2025-005</v>
      </c>
      <c r="C5" s="470"/>
      <c r="D5" s="470"/>
      <c r="E5" s="470"/>
      <c r="F5" s="470"/>
      <c r="G5" s="470"/>
      <c r="H5" s="470"/>
      <c r="I5" s="470"/>
      <c r="J5" s="470"/>
      <c r="K5" s="470"/>
      <c r="L5" s="470"/>
      <c r="M5" s="19"/>
      <c r="N5" s="19"/>
      <c r="O5" s="15"/>
      <c r="P5" s="15"/>
    </row>
    <row r="6" spans="1:16" s="16" customFormat="1" x14ac:dyDescent="0.25">
      <c r="A6" s="18"/>
      <c r="B6" s="470" t="str">
        <f>Info!B6</f>
        <v>FTPP I</v>
      </c>
      <c r="C6" s="470"/>
      <c r="D6" s="470"/>
      <c r="E6" s="470"/>
      <c r="F6" s="470"/>
      <c r="G6" s="470"/>
      <c r="H6" s="470"/>
      <c r="I6" s="470"/>
      <c r="J6" s="470"/>
      <c r="K6" s="470"/>
      <c r="L6" s="470"/>
      <c r="M6" s="15"/>
      <c r="N6" s="15"/>
      <c r="O6" s="17"/>
      <c r="P6" s="17"/>
    </row>
    <row r="7" spans="1:16" s="16" customFormat="1" x14ac:dyDescent="0.25">
      <c r="A7" s="18"/>
      <c r="B7" s="34"/>
      <c r="C7" s="34"/>
      <c r="D7" s="34"/>
      <c r="E7" s="34"/>
      <c r="F7" s="34"/>
      <c r="G7" s="34"/>
      <c r="H7" s="34"/>
      <c r="I7" s="34"/>
      <c r="J7" s="34"/>
      <c r="K7" s="34"/>
      <c r="L7" s="34"/>
      <c r="M7" s="15"/>
      <c r="N7" s="15"/>
      <c r="O7" s="5"/>
    </row>
    <row r="8" spans="1:16" s="16" customFormat="1" ht="14.25" customHeight="1" x14ac:dyDescent="0.25">
      <c r="A8" s="18"/>
      <c r="B8" s="537" t="str">
        <f>Public!B8</f>
        <v>Les questions suivantes font référence aux marchandises comme définies dans la description du produit de l'onglet Intro.</v>
      </c>
      <c r="C8" s="537"/>
      <c r="D8" s="537"/>
      <c r="E8" s="537"/>
      <c r="F8" s="537"/>
      <c r="G8" s="537"/>
      <c r="H8" s="537"/>
      <c r="I8" s="537"/>
      <c r="J8" s="537"/>
      <c r="K8" s="537"/>
      <c r="L8" s="537"/>
      <c r="M8" s="15"/>
      <c r="N8" s="15"/>
      <c r="O8" s="17"/>
      <c r="P8" s="17"/>
    </row>
    <row r="9" spans="1:16" s="16" customFormat="1" x14ac:dyDescent="0.25">
      <c r="A9" s="18"/>
      <c r="B9" s="524" t="str">
        <f>Public!B9</f>
        <v>Des informations sur le produit et un glossaire de termes sont disponibles dans l'onglet Info.</v>
      </c>
      <c r="C9" s="524"/>
      <c r="D9" s="524"/>
      <c r="E9" s="524"/>
      <c r="F9" s="524"/>
      <c r="G9" s="524"/>
      <c r="H9" s="524"/>
      <c r="I9" s="524"/>
      <c r="J9" s="524"/>
      <c r="K9" s="524"/>
      <c r="L9" s="524"/>
      <c r="M9" s="15"/>
      <c r="N9" s="15"/>
      <c r="O9" s="17"/>
    </row>
    <row r="10" spans="1:16" s="16" customFormat="1" x14ac:dyDescent="0.25">
      <c r="A10" s="18"/>
      <c r="B10" s="524" t="str">
        <f>'Pro 1'!B10</f>
        <v xml:space="preserve">Utilisez l'onglet AddPro si vous avez besoin de plus d'espace.
</v>
      </c>
      <c r="C10" s="524"/>
      <c r="D10" s="524"/>
      <c r="E10" s="524"/>
      <c r="F10" s="524"/>
      <c r="G10" s="524"/>
      <c r="H10" s="524"/>
      <c r="I10" s="524"/>
      <c r="J10" s="524"/>
      <c r="K10" s="524"/>
      <c r="L10" s="524"/>
      <c r="M10" s="15"/>
      <c r="N10" s="15"/>
      <c r="O10" s="17"/>
      <c r="P10" s="17"/>
    </row>
    <row r="11" spans="1:16" s="8" customFormat="1" x14ac:dyDescent="0.25">
      <c r="A11" s="18"/>
      <c r="B11" s="25"/>
      <c r="C11" s="25"/>
      <c r="D11" s="26"/>
      <c r="E11" s="26"/>
      <c r="F11" s="26"/>
      <c r="G11" s="26"/>
      <c r="H11" s="26"/>
      <c r="I11" s="26"/>
      <c r="J11" s="26"/>
      <c r="K11" s="26"/>
      <c r="L11" s="26"/>
      <c r="O11" s="9"/>
      <c r="P11" s="9"/>
    </row>
    <row r="12" spans="1:16" x14ac:dyDescent="0.25">
      <c r="B12" s="492" t="str">
        <f>IF(Intro!$G$21="English",O12,P12)</f>
        <v>EFFETS NÉGATIFS DE L'ANNULATION</v>
      </c>
      <c r="C12" s="493"/>
      <c r="D12" s="493"/>
      <c r="E12" s="493"/>
      <c r="F12" s="493"/>
      <c r="G12" s="493"/>
      <c r="H12" s="493"/>
      <c r="I12" s="493"/>
      <c r="J12" s="493"/>
      <c r="K12" s="493"/>
      <c r="L12" s="494"/>
      <c r="M12" s="107"/>
      <c r="O12" s="2" t="s">
        <v>498</v>
      </c>
      <c r="P12" s="2" t="s">
        <v>499</v>
      </c>
    </row>
    <row r="13" spans="1:16" x14ac:dyDescent="0.25">
      <c r="B13" s="495" t="s">
        <v>20</v>
      </c>
      <c r="C13" s="496"/>
      <c r="D13" s="496"/>
      <c r="E13" s="496"/>
      <c r="F13" s="496"/>
      <c r="G13" s="496"/>
      <c r="H13" s="496"/>
      <c r="I13" s="496"/>
      <c r="J13" s="496"/>
      <c r="K13" s="496"/>
      <c r="L13" s="497"/>
      <c r="M13" s="2"/>
    </row>
    <row r="14" spans="1:16" s="107" customFormat="1" x14ac:dyDescent="0.25">
      <c r="A14" s="232"/>
      <c r="B14" s="190"/>
      <c r="C14" s="177"/>
      <c r="D14" s="177"/>
      <c r="E14" s="177"/>
      <c r="F14" s="177"/>
      <c r="G14" s="177"/>
      <c r="H14" s="177"/>
      <c r="I14" s="177"/>
      <c r="J14" s="177"/>
      <c r="K14" s="177"/>
      <c r="L14" s="178"/>
    </row>
    <row r="15" spans="1:16" s="107" customFormat="1" x14ac:dyDescent="0.25">
      <c r="A15" s="232"/>
      <c r="B15" s="477" t="str">
        <f>IF(Intro!$G$21="English",O15,P15)</f>
        <v>Identifiez et expliquez tout effet négatif à l'égard des facteurs suivants au cours des prochaines deux années advenant l'annulation des conclusions ou de l'ordonnance. Fournissez des pièces justificatives dans la mesure du possible.</v>
      </c>
      <c r="C15" s="478"/>
      <c r="D15" s="478"/>
      <c r="E15" s="478"/>
      <c r="F15" s="478"/>
      <c r="G15" s="478"/>
      <c r="H15" s="478"/>
      <c r="I15" s="478"/>
      <c r="J15" s="478"/>
      <c r="K15" s="478"/>
      <c r="L15" s="479"/>
      <c r="O15" s="107" t="s">
        <v>495</v>
      </c>
      <c r="P15" s="107" t="s">
        <v>494</v>
      </c>
    </row>
    <row r="16" spans="1:16" s="107" customFormat="1" x14ac:dyDescent="0.25">
      <c r="A16" s="232"/>
      <c r="B16" s="477"/>
      <c r="C16" s="478"/>
      <c r="D16" s="478"/>
      <c r="E16" s="478"/>
      <c r="F16" s="478"/>
      <c r="G16" s="478"/>
      <c r="H16" s="478"/>
      <c r="I16" s="478"/>
      <c r="J16" s="478"/>
      <c r="K16" s="478"/>
      <c r="L16" s="479"/>
      <c r="O16" s="106" t="s">
        <v>296</v>
      </c>
      <c r="P16" s="106" t="s">
        <v>568</v>
      </c>
    </row>
    <row r="17" spans="1:16" s="107" customFormat="1" x14ac:dyDescent="0.25">
      <c r="A17" s="232"/>
      <c r="B17" s="190"/>
      <c r="C17" s="177"/>
      <c r="D17" s="177"/>
      <c r="E17" s="177"/>
      <c r="F17" s="177"/>
      <c r="G17" s="177"/>
      <c r="H17" s="177"/>
      <c r="I17" s="177"/>
      <c r="J17" s="177"/>
      <c r="K17" s="177"/>
      <c r="L17" s="178"/>
    </row>
    <row r="18" spans="1:16" s="107" customFormat="1" ht="14.25" customHeight="1" x14ac:dyDescent="0.25">
      <c r="A18" s="232"/>
      <c r="B18" s="710" t="str">
        <f>IF(Intro!$G$21="English",O18,P18)</f>
        <v>Rendement du capital investi</v>
      </c>
      <c r="C18" s="711"/>
      <c r="D18" s="362"/>
      <c r="E18" s="363"/>
      <c r="F18" s="363"/>
      <c r="G18" s="363"/>
      <c r="H18" s="363"/>
      <c r="I18" s="363"/>
      <c r="J18" s="363"/>
      <c r="K18" s="363"/>
      <c r="L18" s="364"/>
      <c r="O18" s="11" t="s">
        <v>87</v>
      </c>
      <c r="P18" s="107" t="s">
        <v>88</v>
      </c>
    </row>
    <row r="19" spans="1:16" s="107" customFormat="1" x14ac:dyDescent="0.25">
      <c r="A19" s="232"/>
      <c r="B19" s="712"/>
      <c r="C19" s="713"/>
      <c r="D19" s="488"/>
      <c r="E19" s="411"/>
      <c r="F19" s="411"/>
      <c r="G19" s="411"/>
      <c r="H19" s="411"/>
      <c r="I19" s="411"/>
      <c r="J19" s="411"/>
      <c r="K19" s="411"/>
      <c r="L19" s="412"/>
      <c r="O19" s="11"/>
    </row>
    <row r="20" spans="1:16" s="107" customFormat="1" x14ac:dyDescent="0.25">
      <c r="A20" s="232"/>
      <c r="B20" s="719" t="str">
        <f>IF(Intro!$G$21="English",$O$16,$P$16)</f>
        <v>Sélectionnez oui ou non</v>
      </c>
      <c r="C20" s="720"/>
      <c r="D20" s="488"/>
      <c r="E20" s="411"/>
      <c r="F20" s="411"/>
      <c r="G20" s="411"/>
      <c r="H20" s="411"/>
      <c r="I20" s="411"/>
      <c r="J20" s="411"/>
      <c r="K20" s="411"/>
      <c r="L20" s="412"/>
      <c r="O20" s="11"/>
    </row>
    <row r="21" spans="1:16" s="107" customFormat="1" x14ac:dyDescent="0.25">
      <c r="A21" s="232"/>
      <c r="B21" s="721"/>
      <c r="C21" s="722"/>
      <c r="D21" s="488"/>
      <c r="E21" s="411"/>
      <c r="F21" s="411"/>
      <c r="G21" s="411"/>
      <c r="H21" s="411"/>
      <c r="I21" s="411"/>
      <c r="J21" s="411"/>
      <c r="K21" s="411"/>
      <c r="L21" s="412"/>
      <c r="O21" s="11"/>
    </row>
    <row r="22" spans="1:16" s="107" customFormat="1" x14ac:dyDescent="0.25">
      <c r="A22" s="232"/>
      <c r="B22" s="716"/>
      <c r="C22" s="426"/>
      <c r="D22" s="488"/>
      <c r="E22" s="411"/>
      <c r="F22" s="411"/>
      <c r="G22" s="411"/>
      <c r="H22" s="411"/>
      <c r="I22" s="411"/>
      <c r="J22" s="411"/>
      <c r="K22" s="411"/>
      <c r="L22" s="412"/>
      <c r="O22" s="11"/>
    </row>
    <row r="23" spans="1:16" s="106" customFormat="1" x14ac:dyDescent="0.25">
      <c r="A23" s="41"/>
      <c r="B23" s="725"/>
      <c r="C23" s="726"/>
      <c r="D23" s="488"/>
      <c r="E23" s="411"/>
      <c r="F23" s="411"/>
      <c r="G23" s="411"/>
      <c r="H23" s="411"/>
      <c r="I23" s="411"/>
      <c r="J23" s="411"/>
      <c r="K23" s="411"/>
      <c r="L23" s="412"/>
      <c r="O23" s="121"/>
    </row>
    <row r="24" spans="1:16" s="106" customFormat="1" x14ac:dyDescent="0.25">
      <c r="A24" s="41"/>
      <c r="B24" s="727"/>
      <c r="C24" s="728"/>
      <c r="D24" s="488"/>
      <c r="E24" s="411"/>
      <c r="F24" s="411"/>
      <c r="G24" s="411"/>
      <c r="H24" s="411"/>
      <c r="I24" s="411"/>
      <c r="J24" s="411"/>
      <c r="K24" s="411"/>
      <c r="L24" s="412"/>
      <c r="O24" s="121"/>
    </row>
    <row r="25" spans="1:16" s="106" customFormat="1" x14ac:dyDescent="0.25">
      <c r="A25" s="41"/>
      <c r="B25" s="727"/>
      <c r="C25" s="728"/>
      <c r="D25" s="488"/>
      <c r="E25" s="411"/>
      <c r="F25" s="411"/>
      <c r="G25" s="411"/>
      <c r="H25" s="411"/>
      <c r="I25" s="411"/>
      <c r="J25" s="411"/>
      <c r="K25" s="411"/>
      <c r="L25" s="412"/>
      <c r="O25" s="121"/>
    </row>
    <row r="26" spans="1:16" s="106" customFormat="1" x14ac:dyDescent="0.25">
      <c r="A26" s="41"/>
      <c r="B26" s="727"/>
      <c r="C26" s="728"/>
      <c r="D26" s="488"/>
      <c r="E26" s="411"/>
      <c r="F26" s="411"/>
      <c r="G26" s="411"/>
      <c r="H26" s="411"/>
      <c r="I26" s="411"/>
      <c r="J26" s="411"/>
      <c r="K26" s="411"/>
      <c r="L26" s="412"/>
      <c r="O26" s="121"/>
    </row>
    <row r="27" spans="1:16" s="107" customFormat="1" x14ac:dyDescent="0.25">
      <c r="A27" s="232"/>
      <c r="B27" s="717"/>
      <c r="C27" s="718"/>
      <c r="D27" s="365"/>
      <c r="E27" s="366"/>
      <c r="F27" s="366"/>
      <c r="G27" s="366"/>
      <c r="H27" s="366"/>
      <c r="I27" s="366"/>
      <c r="J27" s="366"/>
      <c r="K27" s="366"/>
      <c r="L27" s="367"/>
      <c r="O27" s="11"/>
    </row>
    <row r="28" spans="1:16" s="107" customFormat="1" x14ac:dyDescent="0.25">
      <c r="A28" s="232"/>
      <c r="B28" s="710" t="str">
        <f>IF(Intro!$G$21="English",O28,P28)</f>
        <v>Croissance</v>
      </c>
      <c r="C28" s="711"/>
      <c r="D28" s="362"/>
      <c r="E28" s="363"/>
      <c r="F28" s="363"/>
      <c r="G28" s="363"/>
      <c r="H28" s="363"/>
      <c r="I28" s="363"/>
      <c r="J28" s="363"/>
      <c r="K28" s="363"/>
      <c r="L28" s="364"/>
      <c r="O28" s="11" t="s">
        <v>89</v>
      </c>
      <c r="P28" s="11" t="s">
        <v>90</v>
      </c>
    </row>
    <row r="29" spans="1:16" s="107" customFormat="1" x14ac:dyDescent="0.25">
      <c r="A29" s="232"/>
      <c r="B29" s="712"/>
      <c r="C29" s="713"/>
      <c r="D29" s="488"/>
      <c r="E29" s="411"/>
      <c r="F29" s="411"/>
      <c r="G29" s="411"/>
      <c r="H29" s="411"/>
      <c r="I29" s="411"/>
      <c r="J29" s="411"/>
      <c r="K29" s="411"/>
      <c r="L29" s="412"/>
      <c r="O29" s="11"/>
    </row>
    <row r="30" spans="1:16" s="107" customFormat="1" x14ac:dyDescent="0.25">
      <c r="A30" s="232"/>
      <c r="B30" s="719" t="str">
        <f>IF(Intro!$G$21="English",$O$16,$P$16)</f>
        <v>Sélectionnez oui ou non</v>
      </c>
      <c r="C30" s="720"/>
      <c r="D30" s="488"/>
      <c r="E30" s="411"/>
      <c r="F30" s="411"/>
      <c r="G30" s="411"/>
      <c r="H30" s="411"/>
      <c r="I30" s="411"/>
      <c r="J30" s="411"/>
      <c r="K30" s="411"/>
      <c r="L30" s="412"/>
      <c r="O30" s="11"/>
    </row>
    <row r="31" spans="1:16" s="107" customFormat="1" x14ac:dyDescent="0.25">
      <c r="A31" s="232"/>
      <c r="B31" s="719"/>
      <c r="C31" s="720"/>
      <c r="D31" s="488"/>
      <c r="E31" s="411"/>
      <c r="F31" s="411"/>
      <c r="G31" s="411"/>
      <c r="H31" s="411"/>
      <c r="I31" s="411"/>
      <c r="J31" s="411"/>
      <c r="K31" s="411"/>
      <c r="L31" s="412"/>
      <c r="O31" s="11"/>
    </row>
    <row r="32" spans="1:16" s="107" customFormat="1" x14ac:dyDescent="0.25">
      <c r="A32" s="232"/>
      <c r="B32" s="716"/>
      <c r="C32" s="426"/>
      <c r="D32" s="488"/>
      <c r="E32" s="411"/>
      <c r="F32" s="411"/>
      <c r="G32" s="411"/>
      <c r="H32" s="411"/>
      <c r="I32" s="411"/>
      <c r="J32" s="411"/>
      <c r="K32" s="411"/>
      <c r="L32" s="412"/>
      <c r="O32" s="11"/>
    </row>
    <row r="33" spans="1:16" s="106" customFormat="1" x14ac:dyDescent="0.25">
      <c r="A33" s="41"/>
      <c r="B33" s="725"/>
      <c r="C33" s="726"/>
      <c r="D33" s="488"/>
      <c r="E33" s="411"/>
      <c r="F33" s="411"/>
      <c r="G33" s="411"/>
      <c r="H33" s="411"/>
      <c r="I33" s="411"/>
      <c r="J33" s="411"/>
      <c r="K33" s="411"/>
      <c r="L33" s="412"/>
      <c r="O33" s="121"/>
    </row>
    <row r="34" spans="1:16" s="106" customFormat="1" x14ac:dyDescent="0.25">
      <c r="A34" s="41"/>
      <c r="B34" s="727"/>
      <c r="C34" s="728"/>
      <c r="D34" s="488"/>
      <c r="E34" s="411"/>
      <c r="F34" s="411"/>
      <c r="G34" s="411"/>
      <c r="H34" s="411"/>
      <c r="I34" s="411"/>
      <c r="J34" s="411"/>
      <c r="K34" s="411"/>
      <c r="L34" s="412"/>
      <c r="O34" s="121"/>
    </row>
    <row r="35" spans="1:16" s="106" customFormat="1" x14ac:dyDescent="0.25">
      <c r="A35" s="41"/>
      <c r="B35" s="727"/>
      <c r="C35" s="728"/>
      <c r="D35" s="488"/>
      <c r="E35" s="411"/>
      <c r="F35" s="411"/>
      <c r="G35" s="411"/>
      <c r="H35" s="411"/>
      <c r="I35" s="411"/>
      <c r="J35" s="411"/>
      <c r="K35" s="411"/>
      <c r="L35" s="412"/>
      <c r="O35" s="121"/>
    </row>
    <row r="36" spans="1:16" s="106" customFormat="1" x14ac:dyDescent="0.25">
      <c r="A36" s="41"/>
      <c r="B36" s="727"/>
      <c r="C36" s="728"/>
      <c r="D36" s="488"/>
      <c r="E36" s="411"/>
      <c r="F36" s="411"/>
      <c r="G36" s="411"/>
      <c r="H36" s="411"/>
      <c r="I36" s="411"/>
      <c r="J36" s="411"/>
      <c r="K36" s="411"/>
      <c r="L36" s="412"/>
      <c r="O36" s="121"/>
    </row>
    <row r="37" spans="1:16" s="107" customFormat="1" x14ac:dyDescent="0.25">
      <c r="A37" s="232"/>
      <c r="B37" s="717"/>
      <c r="C37" s="718"/>
      <c r="D37" s="365"/>
      <c r="E37" s="366"/>
      <c r="F37" s="366"/>
      <c r="G37" s="366"/>
      <c r="H37" s="366"/>
      <c r="I37" s="366"/>
      <c r="J37" s="366"/>
      <c r="K37" s="366"/>
      <c r="L37" s="367"/>
      <c r="O37" s="11"/>
    </row>
    <row r="38" spans="1:16" s="107" customFormat="1" ht="14.25" customHeight="1" x14ac:dyDescent="0.25">
      <c r="A38" s="232"/>
      <c r="B38" s="710" t="str">
        <f>IF(Intro!$G$21="English",O38,P38)</f>
        <v>Capacité de réunir des capitaux</v>
      </c>
      <c r="C38" s="711"/>
      <c r="D38" s="362"/>
      <c r="E38" s="363"/>
      <c r="F38" s="363"/>
      <c r="G38" s="363"/>
      <c r="H38" s="363"/>
      <c r="I38" s="363"/>
      <c r="J38" s="363"/>
      <c r="K38" s="363"/>
      <c r="L38" s="364"/>
      <c r="O38" s="11" t="s">
        <v>91</v>
      </c>
      <c r="P38" s="11" t="s">
        <v>92</v>
      </c>
    </row>
    <row r="39" spans="1:16" s="107" customFormat="1" x14ac:dyDescent="0.25">
      <c r="A39" s="232"/>
      <c r="B39" s="712"/>
      <c r="C39" s="713"/>
      <c r="D39" s="488"/>
      <c r="E39" s="411"/>
      <c r="F39" s="411"/>
      <c r="G39" s="411"/>
      <c r="H39" s="411"/>
      <c r="I39" s="411"/>
      <c r="J39" s="411"/>
      <c r="K39" s="411"/>
      <c r="L39" s="412"/>
      <c r="O39" s="11"/>
    </row>
    <row r="40" spans="1:16" s="107" customFormat="1" x14ac:dyDescent="0.25">
      <c r="A40" s="232"/>
      <c r="B40" s="714" t="str">
        <f>IF(Intro!$G$21="English",$O$16,$P$16)</f>
        <v>Sélectionnez oui ou non</v>
      </c>
      <c r="C40" s="715"/>
      <c r="D40" s="488"/>
      <c r="E40" s="411"/>
      <c r="F40" s="411"/>
      <c r="G40" s="411"/>
      <c r="H40" s="411"/>
      <c r="I40" s="411"/>
      <c r="J40" s="411"/>
      <c r="K40" s="411"/>
      <c r="L40" s="412"/>
      <c r="O40" s="11"/>
    </row>
    <row r="41" spans="1:16" s="107" customFormat="1" x14ac:dyDescent="0.25">
      <c r="A41" s="232"/>
      <c r="B41" s="714"/>
      <c r="C41" s="715"/>
      <c r="D41" s="488"/>
      <c r="E41" s="411"/>
      <c r="F41" s="411"/>
      <c r="G41" s="411"/>
      <c r="H41" s="411"/>
      <c r="I41" s="411"/>
      <c r="J41" s="411"/>
      <c r="K41" s="411"/>
      <c r="L41" s="412"/>
      <c r="O41" s="11"/>
    </row>
    <row r="42" spans="1:16" s="107" customFormat="1" x14ac:dyDescent="0.25">
      <c r="A42" s="232"/>
      <c r="B42" s="716"/>
      <c r="C42" s="426"/>
      <c r="D42" s="488"/>
      <c r="E42" s="411"/>
      <c r="F42" s="411"/>
      <c r="G42" s="411"/>
      <c r="H42" s="411"/>
      <c r="I42" s="411"/>
      <c r="J42" s="411"/>
      <c r="K42" s="411"/>
      <c r="L42" s="412"/>
      <c r="O42" s="11"/>
    </row>
    <row r="43" spans="1:16" s="106" customFormat="1" x14ac:dyDescent="0.25">
      <c r="A43" s="41"/>
      <c r="B43" s="725"/>
      <c r="C43" s="726"/>
      <c r="D43" s="488"/>
      <c r="E43" s="411"/>
      <c r="F43" s="411"/>
      <c r="G43" s="411"/>
      <c r="H43" s="411"/>
      <c r="I43" s="411"/>
      <c r="J43" s="411"/>
      <c r="K43" s="411"/>
      <c r="L43" s="412"/>
      <c r="O43" s="121"/>
    </row>
    <row r="44" spans="1:16" s="106" customFormat="1" x14ac:dyDescent="0.25">
      <c r="A44" s="41"/>
      <c r="B44" s="727"/>
      <c r="C44" s="728"/>
      <c r="D44" s="488"/>
      <c r="E44" s="411"/>
      <c r="F44" s="411"/>
      <c r="G44" s="411"/>
      <c r="H44" s="411"/>
      <c r="I44" s="411"/>
      <c r="J44" s="411"/>
      <c r="K44" s="411"/>
      <c r="L44" s="412"/>
      <c r="O44" s="121"/>
    </row>
    <row r="45" spans="1:16" s="106" customFormat="1" x14ac:dyDescent="0.25">
      <c r="A45" s="41"/>
      <c r="B45" s="727"/>
      <c r="C45" s="728"/>
      <c r="D45" s="488"/>
      <c r="E45" s="411"/>
      <c r="F45" s="411"/>
      <c r="G45" s="411"/>
      <c r="H45" s="411"/>
      <c r="I45" s="411"/>
      <c r="J45" s="411"/>
      <c r="K45" s="411"/>
      <c r="L45" s="412"/>
      <c r="O45" s="121"/>
    </row>
    <row r="46" spans="1:16" s="106" customFormat="1" x14ac:dyDescent="0.25">
      <c r="A46" s="41"/>
      <c r="B46" s="727"/>
      <c r="C46" s="728"/>
      <c r="D46" s="488"/>
      <c r="E46" s="411"/>
      <c r="F46" s="411"/>
      <c r="G46" s="411"/>
      <c r="H46" s="411"/>
      <c r="I46" s="411"/>
      <c r="J46" s="411"/>
      <c r="K46" s="411"/>
      <c r="L46" s="412"/>
      <c r="O46" s="121"/>
    </row>
    <row r="47" spans="1:16" s="107" customFormat="1" x14ac:dyDescent="0.25">
      <c r="A47" s="232"/>
      <c r="B47" s="717"/>
      <c r="C47" s="718"/>
      <c r="D47" s="365"/>
      <c r="E47" s="366"/>
      <c r="F47" s="366"/>
      <c r="G47" s="366"/>
      <c r="H47" s="366"/>
      <c r="I47" s="366"/>
      <c r="J47" s="366"/>
      <c r="K47" s="366"/>
      <c r="L47" s="367"/>
      <c r="O47" s="11"/>
    </row>
    <row r="48" spans="1:16" s="107" customFormat="1" ht="14.25" customHeight="1" x14ac:dyDescent="0.25">
      <c r="A48" s="232"/>
      <c r="B48" s="710" t="str">
        <f>IF(Intro!$G$21="English",O48,P48)</f>
        <v xml:space="preserve">Projets de développement de la production </v>
      </c>
      <c r="C48" s="711"/>
      <c r="D48" s="362"/>
      <c r="E48" s="363"/>
      <c r="F48" s="363"/>
      <c r="G48" s="363"/>
      <c r="H48" s="363"/>
      <c r="I48" s="363"/>
      <c r="J48" s="363"/>
      <c r="K48" s="363"/>
      <c r="L48" s="364"/>
      <c r="O48" s="11" t="s">
        <v>93</v>
      </c>
      <c r="P48" s="11" t="s">
        <v>94</v>
      </c>
    </row>
    <row r="49" spans="1:16" s="107" customFormat="1" x14ac:dyDescent="0.25">
      <c r="A49" s="232"/>
      <c r="B49" s="712"/>
      <c r="C49" s="713"/>
      <c r="D49" s="488"/>
      <c r="E49" s="411"/>
      <c r="F49" s="411"/>
      <c r="G49" s="411"/>
      <c r="H49" s="411"/>
      <c r="I49" s="411"/>
      <c r="J49" s="411"/>
      <c r="K49" s="411"/>
      <c r="L49" s="412"/>
      <c r="O49" s="11"/>
    </row>
    <row r="50" spans="1:16" s="107" customFormat="1" x14ac:dyDescent="0.25">
      <c r="A50" s="232"/>
      <c r="B50" s="719" t="str">
        <f>IF(Intro!$G$21="English",$O$16,$P$16)</f>
        <v>Sélectionnez oui ou non</v>
      </c>
      <c r="C50" s="720"/>
      <c r="D50" s="488"/>
      <c r="E50" s="411"/>
      <c r="F50" s="411"/>
      <c r="G50" s="411"/>
      <c r="H50" s="411"/>
      <c r="I50" s="411"/>
      <c r="J50" s="411"/>
      <c r="K50" s="411"/>
      <c r="L50" s="412"/>
      <c r="O50" s="11"/>
    </row>
    <row r="51" spans="1:16" s="107" customFormat="1" x14ac:dyDescent="0.25">
      <c r="A51" s="232"/>
      <c r="B51" s="719"/>
      <c r="C51" s="720"/>
      <c r="D51" s="488"/>
      <c r="E51" s="411"/>
      <c r="F51" s="411"/>
      <c r="G51" s="411"/>
      <c r="H51" s="411"/>
      <c r="I51" s="411"/>
      <c r="J51" s="411"/>
      <c r="K51" s="411"/>
      <c r="L51" s="412"/>
      <c r="O51" s="11"/>
    </row>
    <row r="52" spans="1:16" s="107" customFormat="1" x14ac:dyDescent="0.25">
      <c r="A52" s="232"/>
      <c r="B52" s="716"/>
      <c r="C52" s="426"/>
      <c r="D52" s="488"/>
      <c r="E52" s="411"/>
      <c r="F52" s="411"/>
      <c r="G52" s="411"/>
      <c r="H52" s="411"/>
      <c r="I52" s="411"/>
      <c r="J52" s="411"/>
      <c r="K52" s="411"/>
      <c r="L52" s="412"/>
      <c r="O52" s="11"/>
    </row>
    <row r="53" spans="1:16" s="106" customFormat="1" x14ac:dyDescent="0.25">
      <c r="A53" s="41"/>
      <c r="B53" s="725"/>
      <c r="C53" s="726"/>
      <c r="D53" s="488"/>
      <c r="E53" s="411"/>
      <c r="F53" s="411"/>
      <c r="G53" s="411"/>
      <c r="H53" s="411"/>
      <c r="I53" s="411"/>
      <c r="J53" s="411"/>
      <c r="K53" s="411"/>
      <c r="L53" s="412"/>
      <c r="O53" s="121"/>
    </row>
    <row r="54" spans="1:16" s="106" customFormat="1" x14ac:dyDescent="0.25">
      <c r="A54" s="41"/>
      <c r="B54" s="727"/>
      <c r="C54" s="728"/>
      <c r="D54" s="488"/>
      <c r="E54" s="411"/>
      <c r="F54" s="411"/>
      <c r="G54" s="411"/>
      <c r="H54" s="411"/>
      <c r="I54" s="411"/>
      <c r="J54" s="411"/>
      <c r="K54" s="411"/>
      <c r="L54" s="412"/>
      <c r="O54" s="121"/>
    </row>
    <row r="55" spans="1:16" s="106" customFormat="1" x14ac:dyDescent="0.25">
      <c r="A55" s="41"/>
      <c r="B55" s="727"/>
      <c r="C55" s="728"/>
      <c r="D55" s="488"/>
      <c r="E55" s="411"/>
      <c r="F55" s="411"/>
      <c r="G55" s="411"/>
      <c r="H55" s="411"/>
      <c r="I55" s="411"/>
      <c r="J55" s="411"/>
      <c r="K55" s="411"/>
      <c r="L55" s="412"/>
      <c r="O55" s="121"/>
    </row>
    <row r="56" spans="1:16" s="106" customFormat="1" x14ac:dyDescent="0.25">
      <c r="A56" s="41"/>
      <c r="B56" s="727"/>
      <c r="C56" s="728"/>
      <c r="D56" s="488"/>
      <c r="E56" s="411"/>
      <c r="F56" s="411"/>
      <c r="G56" s="411"/>
      <c r="H56" s="411"/>
      <c r="I56" s="411"/>
      <c r="J56" s="411"/>
      <c r="K56" s="411"/>
      <c r="L56" s="412"/>
      <c r="O56" s="121"/>
    </row>
    <row r="57" spans="1:16" s="107" customFormat="1" x14ac:dyDescent="0.25">
      <c r="A57" s="232"/>
      <c r="B57" s="717"/>
      <c r="C57" s="718"/>
      <c r="D57" s="365"/>
      <c r="E57" s="366"/>
      <c r="F57" s="366"/>
      <c r="G57" s="366"/>
      <c r="H57" s="366"/>
      <c r="I57" s="366"/>
      <c r="J57" s="366"/>
      <c r="K57" s="366"/>
      <c r="L57" s="367"/>
      <c r="O57" s="11"/>
    </row>
    <row r="58" spans="1:16" s="107" customFormat="1" ht="14.25" customHeight="1" x14ac:dyDescent="0.25">
      <c r="A58" s="232"/>
      <c r="B58" s="710" t="str">
        <f>IF(Intro!$G$21="English",O58,P58)</f>
        <v>Les niveaux d’emploi de votre entreprise</v>
      </c>
      <c r="C58" s="711"/>
      <c r="D58" s="362"/>
      <c r="E58" s="363"/>
      <c r="F58" s="363"/>
      <c r="G58" s="363"/>
      <c r="H58" s="363"/>
      <c r="I58" s="363"/>
      <c r="J58" s="363"/>
      <c r="K58" s="363"/>
      <c r="L58" s="364"/>
      <c r="O58" s="11" t="s">
        <v>236</v>
      </c>
      <c r="P58" s="11" t="s">
        <v>237</v>
      </c>
    </row>
    <row r="59" spans="1:16" s="107" customFormat="1" x14ac:dyDescent="0.25">
      <c r="A59" s="232"/>
      <c r="B59" s="712"/>
      <c r="C59" s="713"/>
      <c r="D59" s="488"/>
      <c r="E59" s="411"/>
      <c r="F59" s="411"/>
      <c r="G59" s="411"/>
      <c r="H59" s="411"/>
      <c r="I59" s="411"/>
      <c r="J59" s="411"/>
      <c r="K59" s="411"/>
      <c r="L59" s="412"/>
      <c r="O59" s="11"/>
    </row>
    <row r="60" spans="1:16" s="107" customFormat="1" x14ac:dyDescent="0.25">
      <c r="A60" s="232"/>
      <c r="B60" s="719" t="str">
        <f>IF(Intro!$G$21="English",$O$16,$P$16)</f>
        <v>Sélectionnez oui ou non</v>
      </c>
      <c r="C60" s="720"/>
      <c r="D60" s="488"/>
      <c r="E60" s="411"/>
      <c r="F60" s="411"/>
      <c r="G60" s="411"/>
      <c r="H60" s="411"/>
      <c r="I60" s="411"/>
      <c r="J60" s="411"/>
      <c r="K60" s="411"/>
      <c r="L60" s="412"/>
      <c r="O60" s="11"/>
    </row>
    <row r="61" spans="1:16" s="107" customFormat="1" x14ac:dyDescent="0.25">
      <c r="A61" s="232"/>
      <c r="B61" s="719"/>
      <c r="C61" s="720"/>
      <c r="D61" s="488"/>
      <c r="E61" s="411"/>
      <c r="F61" s="411"/>
      <c r="G61" s="411"/>
      <c r="H61" s="411"/>
      <c r="I61" s="411"/>
      <c r="J61" s="411"/>
      <c r="K61" s="411"/>
      <c r="L61" s="412"/>
      <c r="O61" s="11"/>
    </row>
    <row r="62" spans="1:16" s="107" customFormat="1" x14ac:dyDescent="0.25">
      <c r="A62" s="232"/>
      <c r="B62" s="716"/>
      <c r="C62" s="426"/>
      <c r="D62" s="488"/>
      <c r="E62" s="411"/>
      <c r="F62" s="411"/>
      <c r="G62" s="411"/>
      <c r="H62" s="411"/>
      <c r="I62" s="411"/>
      <c r="J62" s="411"/>
      <c r="K62" s="411"/>
      <c r="L62" s="412"/>
      <c r="O62" s="11"/>
    </row>
    <row r="63" spans="1:16" s="106" customFormat="1" x14ac:dyDescent="0.25">
      <c r="A63" s="41"/>
      <c r="B63" s="725"/>
      <c r="C63" s="726"/>
      <c r="D63" s="488"/>
      <c r="E63" s="411"/>
      <c r="F63" s="411"/>
      <c r="G63" s="411"/>
      <c r="H63" s="411"/>
      <c r="I63" s="411"/>
      <c r="J63" s="411"/>
      <c r="K63" s="411"/>
      <c r="L63" s="412"/>
      <c r="O63" s="121"/>
    </row>
    <row r="64" spans="1:16" s="106" customFormat="1" x14ac:dyDescent="0.25">
      <c r="A64" s="41"/>
      <c r="B64" s="727"/>
      <c r="C64" s="728"/>
      <c r="D64" s="488"/>
      <c r="E64" s="411"/>
      <c r="F64" s="411"/>
      <c r="G64" s="411"/>
      <c r="H64" s="411"/>
      <c r="I64" s="411"/>
      <c r="J64" s="411"/>
      <c r="K64" s="411"/>
      <c r="L64" s="412"/>
      <c r="O64" s="121"/>
    </row>
    <row r="65" spans="1:16" s="106" customFormat="1" x14ac:dyDescent="0.25">
      <c r="A65" s="41"/>
      <c r="B65" s="727"/>
      <c r="C65" s="728"/>
      <c r="D65" s="488"/>
      <c r="E65" s="411"/>
      <c r="F65" s="411"/>
      <c r="G65" s="411"/>
      <c r="H65" s="411"/>
      <c r="I65" s="411"/>
      <c r="J65" s="411"/>
      <c r="K65" s="411"/>
      <c r="L65" s="412"/>
      <c r="O65" s="121"/>
    </row>
    <row r="66" spans="1:16" s="106" customFormat="1" x14ac:dyDescent="0.25">
      <c r="A66" s="41"/>
      <c r="B66" s="727"/>
      <c r="C66" s="728"/>
      <c r="D66" s="488"/>
      <c r="E66" s="411"/>
      <c r="F66" s="411"/>
      <c r="G66" s="411"/>
      <c r="H66" s="411"/>
      <c r="I66" s="411"/>
      <c r="J66" s="411"/>
      <c r="K66" s="411"/>
      <c r="L66" s="412"/>
      <c r="O66" s="121"/>
    </row>
    <row r="67" spans="1:16" s="107" customFormat="1" x14ac:dyDescent="0.25">
      <c r="A67" s="232"/>
      <c r="B67" s="717"/>
      <c r="C67" s="718"/>
      <c r="D67" s="365"/>
      <c r="E67" s="366"/>
      <c r="F67" s="366"/>
      <c r="G67" s="366"/>
      <c r="H67" s="366"/>
      <c r="I67" s="366"/>
      <c r="J67" s="366"/>
      <c r="K67" s="366"/>
      <c r="L67" s="367"/>
      <c r="O67" s="11"/>
    </row>
    <row r="68" spans="1:16" s="107" customFormat="1" ht="14.25" customHeight="1" x14ac:dyDescent="0.25">
      <c r="A68" s="232"/>
      <c r="B68" s="710" t="str">
        <f>IF(Intro!$G$21="English",O68,P68)</f>
        <v>Les salaires de vos employés</v>
      </c>
      <c r="C68" s="711"/>
      <c r="D68" s="362"/>
      <c r="E68" s="363"/>
      <c r="F68" s="363"/>
      <c r="G68" s="363"/>
      <c r="H68" s="363"/>
      <c r="I68" s="363"/>
      <c r="J68" s="363"/>
      <c r="K68" s="363"/>
      <c r="L68" s="364"/>
      <c r="O68" s="11" t="s">
        <v>238</v>
      </c>
      <c r="P68" s="11" t="s">
        <v>239</v>
      </c>
    </row>
    <row r="69" spans="1:16" s="107" customFormat="1" x14ac:dyDescent="0.25">
      <c r="A69" s="232"/>
      <c r="B69" s="712"/>
      <c r="C69" s="713"/>
      <c r="D69" s="488"/>
      <c r="E69" s="411"/>
      <c r="F69" s="411"/>
      <c r="G69" s="411"/>
      <c r="H69" s="411"/>
      <c r="I69" s="411"/>
      <c r="J69" s="411"/>
      <c r="K69" s="411"/>
      <c r="L69" s="412"/>
      <c r="O69" s="11"/>
    </row>
    <row r="70" spans="1:16" s="107" customFormat="1" x14ac:dyDescent="0.25">
      <c r="A70" s="232"/>
      <c r="B70" s="719" t="str">
        <f>IF(Intro!$G$21="English",$O$16,$P$16)</f>
        <v>Sélectionnez oui ou non</v>
      </c>
      <c r="C70" s="720"/>
      <c r="D70" s="488"/>
      <c r="E70" s="411"/>
      <c r="F70" s="411"/>
      <c r="G70" s="411"/>
      <c r="H70" s="411"/>
      <c r="I70" s="411"/>
      <c r="J70" s="411"/>
      <c r="K70" s="411"/>
      <c r="L70" s="412"/>
      <c r="O70" s="11"/>
    </row>
    <row r="71" spans="1:16" s="107" customFormat="1" x14ac:dyDescent="0.25">
      <c r="A71" s="232"/>
      <c r="B71" s="719"/>
      <c r="C71" s="720"/>
      <c r="D71" s="488"/>
      <c r="E71" s="411"/>
      <c r="F71" s="411"/>
      <c r="G71" s="411"/>
      <c r="H71" s="411"/>
      <c r="I71" s="411"/>
      <c r="J71" s="411"/>
      <c r="K71" s="411"/>
      <c r="L71" s="412"/>
      <c r="O71" s="11"/>
    </row>
    <row r="72" spans="1:16" s="107" customFormat="1" x14ac:dyDescent="0.25">
      <c r="A72" s="232"/>
      <c r="B72" s="716"/>
      <c r="C72" s="426"/>
      <c r="D72" s="488"/>
      <c r="E72" s="411"/>
      <c r="F72" s="411"/>
      <c r="G72" s="411"/>
      <c r="H72" s="411"/>
      <c r="I72" s="411"/>
      <c r="J72" s="411"/>
      <c r="K72" s="411"/>
      <c r="L72" s="412"/>
      <c r="O72" s="11"/>
    </row>
    <row r="73" spans="1:16" s="106" customFormat="1" x14ac:dyDescent="0.25">
      <c r="A73" s="41"/>
      <c r="B73" s="725"/>
      <c r="C73" s="726"/>
      <c r="D73" s="488"/>
      <c r="E73" s="411"/>
      <c r="F73" s="411"/>
      <c r="G73" s="411"/>
      <c r="H73" s="411"/>
      <c r="I73" s="411"/>
      <c r="J73" s="411"/>
      <c r="K73" s="411"/>
      <c r="L73" s="412"/>
      <c r="O73" s="121"/>
    </row>
    <row r="74" spans="1:16" s="106" customFormat="1" x14ac:dyDescent="0.25">
      <c r="A74" s="41"/>
      <c r="B74" s="727"/>
      <c r="C74" s="728"/>
      <c r="D74" s="488"/>
      <c r="E74" s="411"/>
      <c r="F74" s="411"/>
      <c r="G74" s="411"/>
      <c r="H74" s="411"/>
      <c r="I74" s="411"/>
      <c r="J74" s="411"/>
      <c r="K74" s="411"/>
      <c r="L74" s="412"/>
      <c r="O74" s="121"/>
    </row>
    <row r="75" spans="1:16" s="106" customFormat="1" x14ac:dyDescent="0.25">
      <c r="A75" s="41"/>
      <c r="B75" s="727"/>
      <c r="C75" s="728"/>
      <c r="D75" s="488"/>
      <c r="E75" s="411"/>
      <c r="F75" s="411"/>
      <c r="G75" s="411"/>
      <c r="H75" s="411"/>
      <c r="I75" s="411"/>
      <c r="J75" s="411"/>
      <c r="K75" s="411"/>
      <c r="L75" s="412"/>
      <c r="O75" s="121"/>
    </row>
    <row r="76" spans="1:16" s="106" customFormat="1" x14ac:dyDescent="0.25">
      <c r="A76" s="41"/>
      <c r="B76" s="727"/>
      <c r="C76" s="728"/>
      <c r="D76" s="488"/>
      <c r="E76" s="411"/>
      <c r="F76" s="411"/>
      <c r="G76" s="411"/>
      <c r="H76" s="411"/>
      <c r="I76" s="411"/>
      <c r="J76" s="411"/>
      <c r="K76" s="411"/>
      <c r="L76" s="412"/>
      <c r="O76" s="121"/>
    </row>
    <row r="77" spans="1:16" s="107" customFormat="1" x14ac:dyDescent="0.25">
      <c r="A77" s="232"/>
      <c r="B77" s="717"/>
      <c r="C77" s="718"/>
      <c r="D77" s="365"/>
      <c r="E77" s="366"/>
      <c r="F77" s="366"/>
      <c r="G77" s="366"/>
      <c r="H77" s="366"/>
      <c r="I77" s="366"/>
      <c r="J77" s="366"/>
      <c r="K77" s="366"/>
      <c r="L77" s="367"/>
      <c r="O77" s="11"/>
    </row>
    <row r="78" spans="1:16" s="107" customFormat="1" x14ac:dyDescent="0.25">
      <c r="A78" s="232"/>
      <c r="B78" s="710" t="str">
        <f>IF(Intro!$G$21="English",O78,P78)</f>
        <v>Le nombre d’heures de travail</v>
      </c>
      <c r="C78" s="711"/>
      <c r="D78" s="362"/>
      <c r="E78" s="363"/>
      <c r="F78" s="363"/>
      <c r="G78" s="363"/>
      <c r="H78" s="363"/>
      <c r="I78" s="363"/>
      <c r="J78" s="363"/>
      <c r="K78" s="363"/>
      <c r="L78" s="364"/>
      <c r="O78" s="11" t="s">
        <v>240</v>
      </c>
      <c r="P78" s="11" t="s">
        <v>241</v>
      </c>
    </row>
    <row r="79" spans="1:16" s="107" customFormat="1" x14ac:dyDescent="0.25">
      <c r="A79" s="232"/>
      <c r="B79" s="712"/>
      <c r="C79" s="713"/>
      <c r="D79" s="488"/>
      <c r="E79" s="411"/>
      <c r="F79" s="411"/>
      <c r="G79" s="411"/>
      <c r="H79" s="411"/>
      <c r="I79" s="411"/>
      <c r="J79" s="411"/>
      <c r="K79" s="411"/>
      <c r="L79" s="412"/>
      <c r="O79" s="11"/>
    </row>
    <row r="80" spans="1:16" s="107" customFormat="1" x14ac:dyDescent="0.25">
      <c r="A80" s="232"/>
      <c r="B80" s="719" t="str">
        <f>IF(Intro!$G$21="English",$O$16,$P$16)</f>
        <v>Sélectionnez oui ou non</v>
      </c>
      <c r="C80" s="720"/>
      <c r="D80" s="488"/>
      <c r="E80" s="411"/>
      <c r="F80" s="411"/>
      <c r="G80" s="411"/>
      <c r="H80" s="411"/>
      <c r="I80" s="411"/>
      <c r="J80" s="411"/>
      <c r="K80" s="411"/>
      <c r="L80" s="412"/>
      <c r="O80" s="11"/>
    </row>
    <row r="81" spans="1:16" s="107" customFormat="1" x14ac:dyDescent="0.25">
      <c r="A81" s="232"/>
      <c r="B81" s="719"/>
      <c r="C81" s="720"/>
      <c r="D81" s="488"/>
      <c r="E81" s="411"/>
      <c r="F81" s="411"/>
      <c r="G81" s="411"/>
      <c r="H81" s="411"/>
      <c r="I81" s="411"/>
      <c r="J81" s="411"/>
      <c r="K81" s="411"/>
      <c r="L81" s="412"/>
      <c r="O81" s="11"/>
    </row>
    <row r="82" spans="1:16" s="107" customFormat="1" x14ac:dyDescent="0.25">
      <c r="A82" s="232"/>
      <c r="B82" s="716"/>
      <c r="C82" s="426"/>
      <c r="D82" s="488"/>
      <c r="E82" s="411"/>
      <c r="F82" s="411"/>
      <c r="G82" s="411"/>
      <c r="H82" s="411"/>
      <c r="I82" s="411"/>
      <c r="J82" s="411"/>
      <c r="K82" s="411"/>
      <c r="L82" s="412"/>
      <c r="O82" s="11"/>
    </row>
    <row r="83" spans="1:16" s="106" customFormat="1" x14ac:dyDescent="0.25">
      <c r="A83" s="41"/>
      <c r="B83" s="725"/>
      <c r="C83" s="726"/>
      <c r="D83" s="488"/>
      <c r="E83" s="411"/>
      <c r="F83" s="411"/>
      <c r="G83" s="411"/>
      <c r="H83" s="411"/>
      <c r="I83" s="411"/>
      <c r="J83" s="411"/>
      <c r="K83" s="411"/>
      <c r="L83" s="412"/>
      <c r="O83" s="121"/>
    </row>
    <row r="84" spans="1:16" s="106" customFormat="1" x14ac:dyDescent="0.25">
      <c r="A84" s="41"/>
      <c r="B84" s="727"/>
      <c r="C84" s="728"/>
      <c r="D84" s="488"/>
      <c r="E84" s="411"/>
      <c r="F84" s="411"/>
      <c r="G84" s="411"/>
      <c r="H84" s="411"/>
      <c r="I84" s="411"/>
      <c r="J84" s="411"/>
      <c r="K84" s="411"/>
      <c r="L84" s="412"/>
      <c r="O84" s="121"/>
    </row>
    <row r="85" spans="1:16" s="106" customFormat="1" x14ac:dyDescent="0.25">
      <c r="A85" s="41"/>
      <c r="B85" s="727"/>
      <c r="C85" s="728"/>
      <c r="D85" s="488"/>
      <c r="E85" s="411"/>
      <c r="F85" s="411"/>
      <c r="G85" s="411"/>
      <c r="H85" s="411"/>
      <c r="I85" s="411"/>
      <c r="J85" s="411"/>
      <c r="K85" s="411"/>
      <c r="L85" s="412"/>
      <c r="O85" s="121"/>
    </row>
    <row r="86" spans="1:16" s="106" customFormat="1" x14ac:dyDescent="0.25">
      <c r="A86" s="41"/>
      <c r="B86" s="727"/>
      <c r="C86" s="728"/>
      <c r="D86" s="488"/>
      <c r="E86" s="411"/>
      <c r="F86" s="411"/>
      <c r="G86" s="411"/>
      <c r="H86" s="411"/>
      <c r="I86" s="411"/>
      <c r="J86" s="411"/>
      <c r="K86" s="411"/>
      <c r="L86" s="412"/>
      <c r="O86" s="121"/>
    </row>
    <row r="87" spans="1:16" s="107" customFormat="1" x14ac:dyDescent="0.25">
      <c r="A87" s="232"/>
      <c r="B87" s="717"/>
      <c r="C87" s="718"/>
      <c r="D87" s="365"/>
      <c r="E87" s="366"/>
      <c r="F87" s="366"/>
      <c r="G87" s="366"/>
      <c r="H87" s="366"/>
      <c r="I87" s="366"/>
      <c r="J87" s="366"/>
      <c r="K87" s="366"/>
      <c r="L87" s="367"/>
      <c r="O87" s="11"/>
    </row>
    <row r="88" spans="1:16" s="107" customFormat="1" x14ac:dyDescent="0.25">
      <c r="A88" s="232"/>
      <c r="B88" s="710" t="str">
        <f>IF(Intro!$G$21="English",O88,P88)</f>
        <v>Le régime de pension</v>
      </c>
      <c r="C88" s="711"/>
      <c r="D88" s="362"/>
      <c r="E88" s="363"/>
      <c r="F88" s="363"/>
      <c r="G88" s="363"/>
      <c r="H88" s="363"/>
      <c r="I88" s="363"/>
      <c r="J88" s="363"/>
      <c r="K88" s="363"/>
      <c r="L88" s="364"/>
      <c r="O88" s="11" t="s">
        <v>242</v>
      </c>
      <c r="P88" s="11" t="s">
        <v>243</v>
      </c>
    </row>
    <row r="89" spans="1:16" s="107" customFormat="1" x14ac:dyDescent="0.25">
      <c r="A89" s="232"/>
      <c r="B89" s="712"/>
      <c r="C89" s="713"/>
      <c r="D89" s="488"/>
      <c r="E89" s="411"/>
      <c r="F89" s="411"/>
      <c r="G89" s="411"/>
      <c r="H89" s="411"/>
      <c r="I89" s="411"/>
      <c r="J89" s="411"/>
      <c r="K89" s="411"/>
      <c r="L89" s="412"/>
      <c r="O89" s="11"/>
    </row>
    <row r="90" spans="1:16" s="107" customFormat="1" x14ac:dyDescent="0.25">
      <c r="A90" s="232"/>
      <c r="B90" s="719" t="str">
        <f>IF(Intro!$G$21="English",$O$16,$P$16)</f>
        <v>Sélectionnez oui ou non</v>
      </c>
      <c r="C90" s="720"/>
      <c r="D90" s="488"/>
      <c r="E90" s="411"/>
      <c r="F90" s="411"/>
      <c r="G90" s="411"/>
      <c r="H90" s="411"/>
      <c r="I90" s="411"/>
      <c r="J90" s="411"/>
      <c r="K90" s="411"/>
      <c r="L90" s="412"/>
      <c r="O90" s="11"/>
    </row>
    <row r="91" spans="1:16" s="107" customFormat="1" x14ac:dyDescent="0.25">
      <c r="A91" s="232"/>
      <c r="B91" s="719"/>
      <c r="C91" s="720"/>
      <c r="D91" s="488"/>
      <c r="E91" s="411"/>
      <c r="F91" s="411"/>
      <c r="G91" s="411"/>
      <c r="H91" s="411"/>
      <c r="I91" s="411"/>
      <c r="J91" s="411"/>
      <c r="K91" s="411"/>
      <c r="L91" s="412"/>
      <c r="O91" s="11"/>
    </row>
    <row r="92" spans="1:16" s="107" customFormat="1" x14ac:dyDescent="0.25">
      <c r="A92" s="232"/>
      <c r="B92" s="716"/>
      <c r="C92" s="426"/>
      <c r="D92" s="488"/>
      <c r="E92" s="411"/>
      <c r="F92" s="411"/>
      <c r="G92" s="411"/>
      <c r="H92" s="411"/>
      <c r="I92" s="411"/>
      <c r="J92" s="411"/>
      <c r="K92" s="411"/>
      <c r="L92" s="412"/>
      <c r="O92" s="11"/>
    </row>
    <row r="93" spans="1:16" s="106" customFormat="1" x14ac:dyDescent="0.25">
      <c r="A93" s="41"/>
      <c r="B93" s="725"/>
      <c r="C93" s="726"/>
      <c r="D93" s="488"/>
      <c r="E93" s="411"/>
      <c r="F93" s="411"/>
      <c r="G93" s="411"/>
      <c r="H93" s="411"/>
      <c r="I93" s="411"/>
      <c r="J93" s="411"/>
      <c r="K93" s="411"/>
      <c r="L93" s="412"/>
      <c r="O93" s="121"/>
    </row>
    <row r="94" spans="1:16" s="106" customFormat="1" x14ac:dyDescent="0.25">
      <c r="A94" s="41"/>
      <c r="B94" s="727"/>
      <c r="C94" s="728"/>
      <c r="D94" s="488"/>
      <c r="E94" s="411"/>
      <c r="F94" s="411"/>
      <c r="G94" s="411"/>
      <c r="H94" s="411"/>
      <c r="I94" s="411"/>
      <c r="J94" s="411"/>
      <c r="K94" s="411"/>
      <c r="L94" s="412"/>
      <c r="O94" s="121"/>
    </row>
    <row r="95" spans="1:16" s="106" customFormat="1" x14ac:dyDescent="0.25">
      <c r="A95" s="41"/>
      <c r="B95" s="727"/>
      <c r="C95" s="728"/>
      <c r="D95" s="488"/>
      <c r="E95" s="411"/>
      <c r="F95" s="411"/>
      <c r="G95" s="411"/>
      <c r="H95" s="411"/>
      <c r="I95" s="411"/>
      <c r="J95" s="411"/>
      <c r="K95" s="411"/>
      <c r="L95" s="412"/>
      <c r="O95" s="121"/>
    </row>
    <row r="96" spans="1:16" s="106" customFormat="1" x14ac:dyDescent="0.25">
      <c r="A96" s="41"/>
      <c r="B96" s="727"/>
      <c r="C96" s="728"/>
      <c r="D96" s="488"/>
      <c r="E96" s="411"/>
      <c r="F96" s="411"/>
      <c r="G96" s="411"/>
      <c r="H96" s="411"/>
      <c r="I96" s="411"/>
      <c r="J96" s="411"/>
      <c r="K96" s="411"/>
      <c r="L96" s="412"/>
      <c r="O96" s="121"/>
    </row>
    <row r="97" spans="1:16" s="107" customFormat="1" x14ac:dyDescent="0.25">
      <c r="A97" s="232"/>
      <c r="B97" s="717"/>
      <c r="C97" s="718"/>
      <c r="D97" s="365"/>
      <c r="E97" s="366"/>
      <c r="F97" s="366"/>
      <c r="G97" s="366"/>
      <c r="H97" s="366"/>
      <c r="I97" s="366"/>
      <c r="J97" s="366"/>
      <c r="K97" s="366"/>
      <c r="L97" s="367"/>
      <c r="O97" s="11"/>
    </row>
    <row r="98" spans="1:16" s="107" customFormat="1" x14ac:dyDescent="0.25">
      <c r="A98" s="232"/>
      <c r="B98" s="710" t="str">
        <f>IF(Intro!$G$21="English",O98,P98)</f>
        <v>Les avantages sociaux</v>
      </c>
      <c r="C98" s="711"/>
      <c r="D98" s="362"/>
      <c r="E98" s="363"/>
      <c r="F98" s="363"/>
      <c r="G98" s="363"/>
      <c r="H98" s="363"/>
      <c r="I98" s="363"/>
      <c r="J98" s="363"/>
      <c r="K98" s="363"/>
      <c r="L98" s="364"/>
      <c r="O98" s="11" t="s">
        <v>244</v>
      </c>
      <c r="P98" s="11" t="s">
        <v>245</v>
      </c>
    </row>
    <row r="99" spans="1:16" s="107" customFormat="1" x14ac:dyDescent="0.25">
      <c r="A99" s="232"/>
      <c r="B99" s="712"/>
      <c r="C99" s="713"/>
      <c r="D99" s="488"/>
      <c r="E99" s="411"/>
      <c r="F99" s="411"/>
      <c r="G99" s="411"/>
      <c r="H99" s="411"/>
      <c r="I99" s="411"/>
      <c r="J99" s="411"/>
      <c r="K99" s="411"/>
      <c r="L99" s="412"/>
      <c r="O99" s="11"/>
    </row>
    <row r="100" spans="1:16" s="107" customFormat="1" x14ac:dyDescent="0.25">
      <c r="A100" s="232"/>
      <c r="B100" s="719" t="str">
        <f>IF(Intro!$G$21="English",$O$16,$P$16)</f>
        <v>Sélectionnez oui ou non</v>
      </c>
      <c r="C100" s="720"/>
      <c r="D100" s="488"/>
      <c r="E100" s="411"/>
      <c r="F100" s="411"/>
      <c r="G100" s="411"/>
      <c r="H100" s="411"/>
      <c r="I100" s="411"/>
      <c r="J100" s="411"/>
      <c r="K100" s="411"/>
      <c r="L100" s="412"/>
      <c r="O100" s="11"/>
    </row>
    <row r="101" spans="1:16" s="107" customFormat="1" x14ac:dyDescent="0.25">
      <c r="A101" s="232"/>
      <c r="B101" s="719"/>
      <c r="C101" s="720"/>
      <c r="D101" s="488"/>
      <c r="E101" s="411"/>
      <c r="F101" s="411"/>
      <c r="G101" s="411"/>
      <c r="H101" s="411"/>
      <c r="I101" s="411"/>
      <c r="J101" s="411"/>
      <c r="K101" s="411"/>
      <c r="L101" s="412"/>
      <c r="O101" s="11"/>
    </row>
    <row r="102" spans="1:16" s="107" customFormat="1" x14ac:dyDescent="0.25">
      <c r="A102" s="232"/>
      <c r="B102" s="716"/>
      <c r="C102" s="426"/>
      <c r="D102" s="488"/>
      <c r="E102" s="411"/>
      <c r="F102" s="411"/>
      <c r="G102" s="411"/>
      <c r="H102" s="411"/>
      <c r="I102" s="411"/>
      <c r="J102" s="411"/>
      <c r="K102" s="411"/>
      <c r="L102" s="412"/>
      <c r="O102" s="11"/>
    </row>
    <row r="103" spans="1:16" s="106" customFormat="1" x14ac:dyDescent="0.25">
      <c r="A103" s="41"/>
      <c r="B103" s="725"/>
      <c r="C103" s="726"/>
      <c r="D103" s="488"/>
      <c r="E103" s="411"/>
      <c r="F103" s="411"/>
      <c r="G103" s="411"/>
      <c r="H103" s="411"/>
      <c r="I103" s="411"/>
      <c r="J103" s="411"/>
      <c r="K103" s="411"/>
      <c r="L103" s="412"/>
      <c r="O103" s="121"/>
    </row>
    <row r="104" spans="1:16" s="106" customFormat="1" x14ac:dyDescent="0.25">
      <c r="A104" s="41"/>
      <c r="B104" s="727"/>
      <c r="C104" s="728"/>
      <c r="D104" s="488"/>
      <c r="E104" s="411"/>
      <c r="F104" s="411"/>
      <c r="G104" s="411"/>
      <c r="H104" s="411"/>
      <c r="I104" s="411"/>
      <c r="J104" s="411"/>
      <c r="K104" s="411"/>
      <c r="L104" s="412"/>
      <c r="O104" s="121"/>
    </row>
    <row r="105" spans="1:16" s="106" customFormat="1" x14ac:dyDescent="0.25">
      <c r="A105" s="41"/>
      <c r="B105" s="727"/>
      <c r="C105" s="728"/>
      <c r="D105" s="488"/>
      <c r="E105" s="411"/>
      <c r="F105" s="411"/>
      <c r="G105" s="411"/>
      <c r="H105" s="411"/>
      <c r="I105" s="411"/>
      <c r="J105" s="411"/>
      <c r="K105" s="411"/>
      <c r="L105" s="412"/>
      <c r="O105" s="121"/>
    </row>
    <row r="106" spans="1:16" s="106" customFormat="1" x14ac:dyDescent="0.25">
      <c r="A106" s="41"/>
      <c r="B106" s="727"/>
      <c r="C106" s="728"/>
      <c r="D106" s="488"/>
      <c r="E106" s="411"/>
      <c r="F106" s="411"/>
      <c r="G106" s="411"/>
      <c r="H106" s="411"/>
      <c r="I106" s="411"/>
      <c r="J106" s="411"/>
      <c r="K106" s="411"/>
      <c r="L106" s="412"/>
      <c r="O106" s="121"/>
    </row>
    <row r="107" spans="1:16" s="107" customFormat="1" x14ac:dyDescent="0.25">
      <c r="A107" s="232"/>
      <c r="B107" s="717"/>
      <c r="C107" s="718"/>
      <c r="D107" s="365"/>
      <c r="E107" s="366"/>
      <c r="F107" s="366"/>
      <c r="G107" s="366"/>
      <c r="H107" s="366"/>
      <c r="I107" s="366"/>
      <c r="J107" s="366"/>
      <c r="K107" s="366"/>
      <c r="L107" s="367"/>
      <c r="O107" s="11"/>
    </row>
    <row r="108" spans="1:16" s="107" customFormat="1" ht="14.25" customHeight="1" x14ac:dyDescent="0.25">
      <c r="A108" s="232"/>
      <c r="B108" s="710" t="str">
        <f>IF(Intro!$G$21="English",O108,P108)</f>
        <v>La formation et la sécurité des travailleurs.</v>
      </c>
      <c r="C108" s="711"/>
      <c r="D108" s="362"/>
      <c r="E108" s="363"/>
      <c r="F108" s="363"/>
      <c r="G108" s="363"/>
      <c r="H108" s="363"/>
      <c r="I108" s="363"/>
      <c r="J108" s="363"/>
      <c r="K108" s="363"/>
      <c r="L108" s="364"/>
      <c r="O108" s="11" t="s">
        <v>246</v>
      </c>
      <c r="P108" s="11" t="s">
        <v>247</v>
      </c>
    </row>
    <row r="109" spans="1:16" s="107" customFormat="1" x14ac:dyDescent="0.25">
      <c r="A109" s="232"/>
      <c r="B109" s="712"/>
      <c r="C109" s="713"/>
      <c r="D109" s="488"/>
      <c r="E109" s="411"/>
      <c r="F109" s="411"/>
      <c r="G109" s="411"/>
      <c r="H109" s="411"/>
      <c r="I109" s="411"/>
      <c r="J109" s="411"/>
      <c r="K109" s="411"/>
      <c r="L109" s="412"/>
      <c r="O109" s="11"/>
    </row>
    <row r="110" spans="1:16" s="107" customFormat="1" x14ac:dyDescent="0.25">
      <c r="A110" s="232"/>
      <c r="B110" s="719" t="str">
        <f>IF(Intro!$G$21="English",$O$16,$P$16)</f>
        <v>Sélectionnez oui ou non</v>
      </c>
      <c r="C110" s="720"/>
      <c r="D110" s="488"/>
      <c r="E110" s="411"/>
      <c r="F110" s="411"/>
      <c r="G110" s="411"/>
      <c r="H110" s="411"/>
      <c r="I110" s="411"/>
      <c r="J110" s="411"/>
      <c r="K110" s="411"/>
      <c r="L110" s="412"/>
      <c r="O110" s="11"/>
    </row>
    <row r="111" spans="1:16" s="107" customFormat="1" x14ac:dyDescent="0.25">
      <c r="A111" s="232"/>
      <c r="B111" s="719"/>
      <c r="C111" s="720"/>
      <c r="D111" s="488"/>
      <c r="E111" s="411"/>
      <c r="F111" s="411"/>
      <c r="G111" s="411"/>
      <c r="H111" s="411"/>
      <c r="I111" s="411"/>
      <c r="J111" s="411"/>
      <c r="K111" s="411"/>
      <c r="L111" s="412"/>
      <c r="O111" s="11"/>
    </row>
    <row r="112" spans="1:16" s="107" customFormat="1" x14ac:dyDescent="0.25">
      <c r="A112" s="232"/>
      <c r="B112" s="716"/>
      <c r="C112" s="426"/>
      <c r="D112" s="488"/>
      <c r="E112" s="411"/>
      <c r="F112" s="411"/>
      <c r="G112" s="411"/>
      <c r="H112" s="411"/>
      <c r="I112" s="411"/>
      <c r="J112" s="411"/>
      <c r="K112" s="411"/>
      <c r="L112" s="412"/>
      <c r="O112" s="11"/>
    </row>
    <row r="113" spans="1:16" s="106" customFormat="1" x14ac:dyDescent="0.25">
      <c r="A113" s="41"/>
      <c r="B113" s="725"/>
      <c r="C113" s="726"/>
      <c r="D113" s="488"/>
      <c r="E113" s="411"/>
      <c r="F113" s="411"/>
      <c r="G113" s="411"/>
      <c r="H113" s="411"/>
      <c r="I113" s="411"/>
      <c r="J113" s="411"/>
      <c r="K113" s="411"/>
      <c r="L113" s="412"/>
      <c r="O113" s="121"/>
    </row>
    <row r="114" spans="1:16" s="106" customFormat="1" x14ac:dyDescent="0.25">
      <c r="A114" s="41"/>
      <c r="B114" s="727"/>
      <c r="C114" s="728"/>
      <c r="D114" s="488"/>
      <c r="E114" s="411"/>
      <c r="F114" s="411"/>
      <c r="G114" s="411"/>
      <c r="H114" s="411"/>
      <c r="I114" s="411"/>
      <c r="J114" s="411"/>
      <c r="K114" s="411"/>
      <c r="L114" s="412"/>
      <c r="O114" s="121"/>
    </row>
    <row r="115" spans="1:16" s="106" customFormat="1" x14ac:dyDescent="0.25">
      <c r="A115" s="41"/>
      <c r="B115" s="727"/>
      <c r="C115" s="728"/>
      <c r="D115" s="488"/>
      <c r="E115" s="411"/>
      <c r="F115" s="411"/>
      <c r="G115" s="411"/>
      <c r="H115" s="411"/>
      <c r="I115" s="411"/>
      <c r="J115" s="411"/>
      <c r="K115" s="411"/>
      <c r="L115" s="412"/>
      <c r="O115" s="121"/>
    </row>
    <row r="116" spans="1:16" s="106" customFormat="1" x14ac:dyDescent="0.25">
      <c r="A116" s="41"/>
      <c r="B116" s="727"/>
      <c r="C116" s="728"/>
      <c r="D116" s="488"/>
      <c r="E116" s="411"/>
      <c r="F116" s="411"/>
      <c r="G116" s="411"/>
      <c r="H116" s="411"/>
      <c r="I116" s="411"/>
      <c r="J116" s="411"/>
      <c r="K116" s="411"/>
      <c r="L116" s="412"/>
      <c r="O116" s="121"/>
    </row>
    <row r="117" spans="1:16" s="107" customFormat="1" x14ac:dyDescent="0.25">
      <c r="A117" s="232"/>
      <c r="B117" s="717"/>
      <c r="C117" s="718"/>
      <c r="D117" s="365"/>
      <c r="E117" s="366"/>
      <c r="F117" s="366"/>
      <c r="G117" s="366"/>
      <c r="H117" s="366"/>
      <c r="I117" s="366"/>
      <c r="J117" s="366"/>
      <c r="K117" s="366"/>
      <c r="L117" s="367"/>
      <c r="O117" s="11"/>
    </row>
    <row r="118" spans="1:16" s="107" customFormat="1" ht="14.25" customHeight="1" x14ac:dyDescent="0.25">
      <c r="A118" s="232"/>
      <c r="B118" s="710" t="str">
        <f>IF(Intro!$G$21="English",O118,P118)</f>
        <v xml:space="preserve">Autres facteurs pertinents </v>
      </c>
      <c r="C118" s="711"/>
      <c r="D118" s="362"/>
      <c r="E118" s="363"/>
      <c r="F118" s="363"/>
      <c r="G118" s="363"/>
      <c r="H118" s="363"/>
      <c r="I118" s="363"/>
      <c r="J118" s="363"/>
      <c r="K118" s="363"/>
      <c r="L118" s="364"/>
      <c r="O118" s="11" t="s">
        <v>95</v>
      </c>
      <c r="P118" s="11" t="s">
        <v>96</v>
      </c>
    </row>
    <row r="119" spans="1:16" s="107" customFormat="1" x14ac:dyDescent="0.25">
      <c r="A119" s="232"/>
      <c r="B119" s="712"/>
      <c r="C119" s="713"/>
      <c r="D119" s="488"/>
      <c r="E119" s="411"/>
      <c r="F119" s="411"/>
      <c r="G119" s="411"/>
      <c r="H119" s="411"/>
      <c r="I119" s="411"/>
      <c r="J119" s="411"/>
      <c r="K119" s="411"/>
      <c r="L119" s="412"/>
      <c r="O119" s="11"/>
    </row>
    <row r="120" spans="1:16" s="107" customFormat="1" x14ac:dyDescent="0.25">
      <c r="A120" s="232"/>
      <c r="B120" s="719" t="str">
        <f>IF(Intro!$G$21="English",$O$16,$P$16)</f>
        <v>Sélectionnez oui ou non</v>
      </c>
      <c r="C120" s="720"/>
      <c r="D120" s="488"/>
      <c r="E120" s="411"/>
      <c r="F120" s="411"/>
      <c r="G120" s="411"/>
      <c r="H120" s="411"/>
      <c r="I120" s="411"/>
      <c r="J120" s="411"/>
      <c r="K120" s="411"/>
      <c r="L120" s="412"/>
      <c r="O120" s="11"/>
    </row>
    <row r="121" spans="1:16" s="107" customFormat="1" x14ac:dyDescent="0.25">
      <c r="A121" s="232"/>
      <c r="B121" s="719"/>
      <c r="C121" s="720"/>
      <c r="D121" s="488"/>
      <c r="E121" s="411"/>
      <c r="F121" s="411"/>
      <c r="G121" s="411"/>
      <c r="H121" s="411"/>
      <c r="I121" s="411"/>
      <c r="J121" s="411"/>
      <c r="K121" s="411"/>
      <c r="L121" s="412"/>
      <c r="O121" s="11"/>
    </row>
    <row r="122" spans="1:16" s="107" customFormat="1" x14ac:dyDescent="0.25">
      <c r="A122" s="232"/>
      <c r="B122" s="716"/>
      <c r="C122" s="426"/>
      <c r="D122" s="488"/>
      <c r="E122" s="411"/>
      <c r="F122" s="411"/>
      <c r="G122" s="411"/>
      <c r="H122" s="411"/>
      <c r="I122" s="411"/>
      <c r="J122" s="411"/>
      <c r="K122" s="411"/>
      <c r="L122" s="412"/>
      <c r="O122" s="11"/>
    </row>
    <row r="123" spans="1:16" s="106" customFormat="1" x14ac:dyDescent="0.25">
      <c r="A123" s="41"/>
      <c r="B123" s="725"/>
      <c r="C123" s="726"/>
      <c r="D123" s="488"/>
      <c r="E123" s="411"/>
      <c r="F123" s="411"/>
      <c r="G123" s="411"/>
      <c r="H123" s="411"/>
      <c r="I123" s="411"/>
      <c r="J123" s="411"/>
      <c r="K123" s="411"/>
      <c r="L123" s="412"/>
      <c r="O123" s="121"/>
    </row>
    <row r="124" spans="1:16" s="106" customFormat="1" x14ac:dyDescent="0.25">
      <c r="A124" s="41"/>
      <c r="B124" s="727"/>
      <c r="C124" s="728"/>
      <c r="D124" s="488"/>
      <c r="E124" s="411"/>
      <c r="F124" s="411"/>
      <c r="G124" s="411"/>
      <c r="H124" s="411"/>
      <c r="I124" s="411"/>
      <c r="J124" s="411"/>
      <c r="K124" s="411"/>
      <c r="L124" s="412"/>
      <c r="O124" s="121"/>
    </row>
    <row r="125" spans="1:16" s="106" customFormat="1" x14ac:dyDescent="0.25">
      <c r="A125" s="41"/>
      <c r="B125" s="727"/>
      <c r="C125" s="728"/>
      <c r="D125" s="488"/>
      <c r="E125" s="411"/>
      <c r="F125" s="411"/>
      <c r="G125" s="411"/>
      <c r="H125" s="411"/>
      <c r="I125" s="411"/>
      <c r="J125" s="411"/>
      <c r="K125" s="411"/>
      <c r="L125" s="412"/>
      <c r="O125" s="121"/>
    </row>
    <row r="126" spans="1:16" s="106" customFormat="1" x14ac:dyDescent="0.25">
      <c r="A126" s="41"/>
      <c r="B126" s="727"/>
      <c r="C126" s="728"/>
      <c r="D126" s="488"/>
      <c r="E126" s="411"/>
      <c r="F126" s="411"/>
      <c r="G126" s="411"/>
      <c r="H126" s="411"/>
      <c r="I126" s="411"/>
      <c r="J126" s="411"/>
      <c r="K126" s="411"/>
      <c r="L126" s="412"/>
      <c r="O126" s="121"/>
    </row>
    <row r="127" spans="1:16" s="107" customFormat="1" x14ac:dyDescent="0.25">
      <c r="A127" s="232"/>
      <c r="B127" s="723"/>
      <c r="C127" s="724"/>
      <c r="D127" s="658"/>
      <c r="E127" s="659"/>
      <c r="F127" s="659"/>
      <c r="G127" s="659"/>
      <c r="H127" s="659"/>
      <c r="I127" s="659"/>
      <c r="J127" s="659"/>
      <c r="K127" s="659"/>
      <c r="L127" s="660"/>
      <c r="O127" s="11"/>
    </row>
  </sheetData>
  <sheetProtection algorithmName="SHA-512" hashValue="yPMx3JGRpdkw7c8YXYcBMTJF3MO37PR1qFMhHIlTeZIEVZ3tdaem0exeAFRZcVSUsRb3IdVG916JRl9X7jBO2Q==" saltValue="GlkmOeJ4oCOyLje14rrAIA==" spinCount="100000" sheet="1" objects="1" scenarios="1" selectLockedCells="1"/>
  <mergeCells count="108">
    <mergeCell ref="B48:C49"/>
    <mergeCell ref="B126:C126"/>
    <mergeCell ref="B115:C115"/>
    <mergeCell ref="B116:C116"/>
    <mergeCell ref="B123:C123"/>
    <mergeCell ref="B124:C124"/>
    <mergeCell ref="B125:C125"/>
    <mergeCell ref="B104:C104"/>
    <mergeCell ref="B105:C105"/>
    <mergeCell ref="B106:C106"/>
    <mergeCell ref="B113:C113"/>
    <mergeCell ref="B114:C114"/>
    <mergeCell ref="B55:C55"/>
    <mergeCell ref="B87:C87"/>
    <mergeCell ref="B88:C89"/>
    <mergeCell ref="B90:C91"/>
    <mergeCell ref="B92:C92"/>
    <mergeCell ref="B60:C61"/>
    <mergeCell ref="B62:C62"/>
    <mergeCell ref="B67:C67"/>
    <mergeCell ref="B68:C69"/>
    <mergeCell ref="B70:C71"/>
    <mergeCell ref="B63:C63"/>
    <mergeCell ref="B64:C64"/>
    <mergeCell ref="B65:C65"/>
    <mergeCell ref="B66:C66"/>
    <mergeCell ref="B97:C97"/>
    <mergeCell ref="B94:C94"/>
    <mergeCell ref="B95:C95"/>
    <mergeCell ref="B96:C96"/>
    <mergeCell ref="B72:C72"/>
    <mergeCell ref="B77:C77"/>
    <mergeCell ref="B78:C79"/>
    <mergeCell ref="B80:C81"/>
    <mergeCell ref="B82:C82"/>
    <mergeCell ref="B73:C73"/>
    <mergeCell ref="B74:C74"/>
    <mergeCell ref="B75:C75"/>
    <mergeCell ref="B76:C76"/>
    <mergeCell ref="B83:C83"/>
    <mergeCell ref="B84:C84"/>
    <mergeCell ref="B85:C85"/>
    <mergeCell ref="B86:C86"/>
    <mergeCell ref="B93:C93"/>
    <mergeCell ref="B56:C56"/>
    <mergeCell ref="B12:L12"/>
    <mergeCell ref="B4:L4"/>
    <mergeCell ref="B5:L5"/>
    <mergeCell ref="B6:L6"/>
    <mergeCell ref="B9:L9"/>
    <mergeCell ref="B8:L8"/>
    <mergeCell ref="B10:L10"/>
    <mergeCell ref="D38:L47"/>
    <mergeCell ref="D48:L57"/>
    <mergeCell ref="B34:C34"/>
    <mergeCell ref="B35:C35"/>
    <mergeCell ref="B36:C36"/>
    <mergeCell ref="B43:C43"/>
    <mergeCell ref="B44:C44"/>
    <mergeCell ref="B23:C23"/>
    <mergeCell ref="B24:C24"/>
    <mergeCell ref="B25:C25"/>
    <mergeCell ref="B26:C26"/>
    <mergeCell ref="B33:C33"/>
    <mergeCell ref="B45:C45"/>
    <mergeCell ref="B46:C46"/>
    <mergeCell ref="B53:C53"/>
    <mergeCell ref="B54:C54"/>
    <mergeCell ref="D118:L127"/>
    <mergeCell ref="D108:L117"/>
    <mergeCell ref="D98:L107"/>
    <mergeCell ref="B98:C99"/>
    <mergeCell ref="B100:C101"/>
    <mergeCell ref="B102:C102"/>
    <mergeCell ref="B107:C107"/>
    <mergeCell ref="B108:C109"/>
    <mergeCell ref="B110:C111"/>
    <mergeCell ref="B112:C112"/>
    <mergeCell ref="B117:C117"/>
    <mergeCell ref="B118:C119"/>
    <mergeCell ref="B120:C121"/>
    <mergeCell ref="B122:C122"/>
    <mergeCell ref="B127:C127"/>
    <mergeCell ref="B103:C103"/>
    <mergeCell ref="D88:L97"/>
    <mergeCell ref="D78:L87"/>
    <mergeCell ref="D68:L77"/>
    <mergeCell ref="D58:L67"/>
    <mergeCell ref="B13:L13"/>
    <mergeCell ref="B38:C39"/>
    <mergeCell ref="B40:C41"/>
    <mergeCell ref="B42:C42"/>
    <mergeCell ref="B47:C47"/>
    <mergeCell ref="B15:L16"/>
    <mergeCell ref="D18:L27"/>
    <mergeCell ref="D28:L37"/>
    <mergeCell ref="B18:C19"/>
    <mergeCell ref="B20:C21"/>
    <mergeCell ref="B22:C22"/>
    <mergeCell ref="B27:C27"/>
    <mergeCell ref="B28:C29"/>
    <mergeCell ref="B30:C31"/>
    <mergeCell ref="B32:C32"/>
    <mergeCell ref="B37:C37"/>
    <mergeCell ref="B50:C51"/>
    <mergeCell ref="B52:C52"/>
    <mergeCell ref="B57:C57"/>
    <mergeCell ref="B58:C59"/>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D18:L18 D28:L28 D38:L38 D48:L48 D58:L58 D68:L68 D78:L78 D88:L88 D98:L98 D108:L108 D118:L118" xr:uid="{3F69375E-B278-4A96-A079-4E06286DBEE7}">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7"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09DAD8B-5C49-42DA-B901-3903F5D03FDA}">
          <x14:formula1>
            <xm:f>Variables!$D$30:$D$31</xm:f>
          </x14:formula1>
          <xm:sqref>B112:C112 B22:C22 B32:C32 B42:C42 B52:C52 B62:C62 B72:C72 B82:C82 B92:C92 B102:C102 B122:C122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4293-F3A3-400D-8260-F48FC5710383}">
  <sheetPr>
    <tabColor rgb="FF92D050"/>
    <pageSetUpPr fitToPage="1"/>
  </sheetPr>
  <dimension ref="A1:P62"/>
  <sheetViews>
    <sheetView showGridLines="0" zoomScaleNormal="100" workbookViewId="0"/>
  </sheetViews>
  <sheetFormatPr defaultColWidth="9.42578125" defaultRowHeight="14.25" x14ac:dyDescent="0.25"/>
  <cols>
    <col min="1" max="1" width="1.5703125" style="12" customWidth="1"/>
    <col min="2" max="2" width="12.42578125" style="22" customWidth="1"/>
    <col min="3" max="3" width="5.85546875" style="22" customWidth="1"/>
    <col min="4" max="4" width="18.5703125" style="22" customWidth="1"/>
    <col min="5" max="12" width="15.42578125" style="22" customWidth="1"/>
    <col min="13" max="13" width="6.42578125" style="1" customWidth="1"/>
    <col min="14" max="14" width="9.42578125" style="2" customWidth="1"/>
    <col min="15" max="15" width="20.5703125" style="2" hidden="1" customWidth="1"/>
    <col min="16" max="16" width="23.42578125" style="2" hidden="1" customWidth="1"/>
    <col min="17" max="17" width="9.42578125" style="2" customWidth="1"/>
    <col min="18" max="16384" width="9.42578125" style="2"/>
  </cols>
  <sheetData>
    <row r="1" spans="1:16" x14ac:dyDescent="0.25">
      <c r="O1" s="2" t="s">
        <v>608</v>
      </c>
      <c r="P1" s="2" t="s">
        <v>608</v>
      </c>
    </row>
    <row r="2" spans="1:16" x14ac:dyDescent="0.25">
      <c r="B2" s="23" t="str">
        <f>'Pro 1'!B2</f>
        <v>PROTÉGÉ</v>
      </c>
      <c r="O2" s="3" t="s">
        <v>127</v>
      </c>
      <c r="P2" s="3" t="s">
        <v>129</v>
      </c>
    </row>
    <row r="3" spans="1:16" x14ac:dyDescent="0.25">
      <c r="B3" s="24"/>
      <c r="O3" s="7"/>
      <c r="P3" s="7"/>
    </row>
    <row r="4" spans="1:16" s="7" customFormat="1" x14ac:dyDescent="0.25">
      <c r="A4" s="18"/>
      <c r="B4" s="470" t="str">
        <f>Info!B4</f>
        <v>QUESTIONNAIRE À L’INTENTION DES PRODUCTEURS</v>
      </c>
      <c r="C4" s="470"/>
      <c r="D4" s="470"/>
      <c r="E4" s="470"/>
      <c r="F4" s="470"/>
      <c r="G4" s="470"/>
      <c r="H4" s="470"/>
      <c r="I4" s="470"/>
      <c r="J4" s="470"/>
      <c r="K4" s="470"/>
      <c r="L4" s="470"/>
      <c r="M4" s="19"/>
      <c r="N4" s="19"/>
      <c r="O4" s="15"/>
      <c r="P4" s="15"/>
    </row>
    <row r="5" spans="1:16" s="7" customFormat="1" x14ac:dyDescent="0.25">
      <c r="A5" s="18"/>
      <c r="B5" s="470" t="str">
        <f>Info!B5</f>
        <v>RR-2025-005</v>
      </c>
      <c r="C5" s="470"/>
      <c r="D5" s="470"/>
      <c r="E5" s="470"/>
      <c r="F5" s="470"/>
      <c r="G5" s="470"/>
      <c r="H5" s="470"/>
      <c r="I5" s="470"/>
      <c r="J5" s="470"/>
      <c r="K5" s="470"/>
      <c r="L5" s="470"/>
      <c r="M5" s="19"/>
      <c r="N5" s="19"/>
      <c r="O5" s="15"/>
      <c r="P5" s="15"/>
    </row>
    <row r="6" spans="1:16" s="16" customFormat="1" x14ac:dyDescent="0.25">
      <c r="A6" s="18"/>
      <c r="B6" s="470" t="str">
        <f>Info!B6</f>
        <v>FTPP I</v>
      </c>
      <c r="C6" s="470"/>
      <c r="D6" s="470"/>
      <c r="E6" s="470"/>
      <c r="F6" s="470"/>
      <c r="G6" s="470"/>
      <c r="H6" s="470"/>
      <c r="I6" s="470"/>
      <c r="J6" s="470"/>
      <c r="K6" s="470"/>
      <c r="L6" s="470"/>
      <c r="M6" s="15"/>
      <c r="N6" s="15"/>
      <c r="O6" s="17"/>
      <c r="P6" s="17"/>
    </row>
    <row r="7" spans="1:16" s="8" customFormat="1" x14ac:dyDescent="0.25">
      <c r="A7" s="18"/>
      <c r="B7" s="25"/>
      <c r="C7" s="26"/>
      <c r="D7" s="26"/>
      <c r="E7" s="26"/>
      <c r="F7" s="26"/>
      <c r="G7" s="26"/>
      <c r="H7" s="26"/>
      <c r="I7" s="26"/>
      <c r="J7" s="26"/>
      <c r="K7" s="26"/>
      <c r="L7" s="26"/>
      <c r="O7" s="9"/>
      <c r="P7" s="9"/>
    </row>
    <row r="8" spans="1:16" x14ac:dyDescent="0.25">
      <c r="B8" s="492" t="str">
        <f>IF(Intro!$G$21="English",O8,P8)</f>
        <v>COMMENTAIRES PROTÉGÉS</v>
      </c>
      <c r="C8" s="493"/>
      <c r="D8" s="493"/>
      <c r="E8" s="493"/>
      <c r="F8" s="493"/>
      <c r="G8" s="493"/>
      <c r="H8" s="493"/>
      <c r="I8" s="493"/>
      <c r="J8" s="493"/>
      <c r="K8" s="493"/>
      <c r="L8" s="494"/>
      <c r="M8" s="107"/>
      <c r="O8" s="2" t="s">
        <v>117</v>
      </c>
      <c r="P8" s="2" t="s">
        <v>349</v>
      </c>
    </row>
    <row r="9" spans="1:16" s="10" customFormat="1" x14ac:dyDescent="0.25">
      <c r="A9" s="12"/>
      <c r="B9" s="27"/>
      <c r="C9" s="29"/>
      <c r="D9" s="29"/>
      <c r="E9" s="29"/>
      <c r="F9" s="29"/>
      <c r="G9" s="29"/>
      <c r="H9" s="29"/>
      <c r="I9" s="29"/>
      <c r="J9" s="29"/>
      <c r="K9" s="29"/>
      <c r="L9" s="30"/>
    </row>
    <row r="10" spans="1:16" s="10" customFormat="1" x14ac:dyDescent="0.25">
      <c r="A10" s="12"/>
      <c r="B10" s="344" t="str">
        <f>IF(Intro!$G$21="English",O10,P10)</f>
        <v>Si votre entreprise désire ajouter des commentaires concernant vos réponses, vous les inscrivez ici. Indiquez à quelle question se rapportent vos commentaires.</v>
      </c>
      <c r="C10" s="345"/>
      <c r="D10" s="345"/>
      <c r="E10" s="345"/>
      <c r="F10" s="345"/>
      <c r="G10" s="345"/>
      <c r="H10" s="345"/>
      <c r="I10" s="345"/>
      <c r="J10" s="345"/>
      <c r="K10" s="345"/>
      <c r="L10" s="346"/>
      <c r="O10" s="11" t="s">
        <v>439</v>
      </c>
      <c r="P10" s="10" t="s">
        <v>336</v>
      </c>
    </row>
    <row r="11" spans="1:16" s="10" customFormat="1" x14ac:dyDescent="0.25">
      <c r="A11" s="12"/>
      <c r="B11" s="203"/>
      <c r="C11" s="29"/>
      <c r="D11" s="29"/>
      <c r="E11" s="29"/>
      <c r="F11" s="29"/>
      <c r="G11" s="29"/>
      <c r="H11" s="29"/>
      <c r="I11" s="29"/>
      <c r="J11" s="29"/>
      <c r="K11" s="29"/>
      <c r="L11" s="30"/>
      <c r="O11" s="297" t="s">
        <v>592</v>
      </c>
      <c r="P11" s="297" t="s">
        <v>593</v>
      </c>
    </row>
    <row r="12" spans="1:16" s="10" customFormat="1" ht="14.25" customHeight="1" x14ac:dyDescent="0.25">
      <c r="A12" s="12"/>
      <c r="B12" s="203"/>
      <c r="D12" s="284" t="str">
        <f>IF(Intro!$G$21="English",O11,P11)</f>
        <v>Onglet et question</v>
      </c>
      <c r="E12" s="571" t="str">
        <f>IF(Intro!$G$21="English",O12,P12)</f>
        <v>Commentaires</v>
      </c>
      <c r="F12" s="571"/>
      <c r="G12" s="571"/>
      <c r="H12" s="571"/>
      <c r="I12" s="571"/>
      <c r="J12" s="571"/>
      <c r="K12" s="571"/>
      <c r="L12" s="572"/>
      <c r="O12" s="11" t="s">
        <v>213</v>
      </c>
      <c r="P12" s="10" t="s">
        <v>214</v>
      </c>
    </row>
    <row r="13" spans="1:16" s="107" customFormat="1" x14ac:dyDescent="0.25">
      <c r="A13" s="232"/>
      <c r="B13" s="561" t="str">
        <f>IF(Intro!$G$21="English",O13,P13)</f>
        <v>Commentaire 1</v>
      </c>
      <c r="C13" s="562"/>
      <c r="D13" s="565"/>
      <c r="E13" s="567"/>
      <c r="F13" s="567"/>
      <c r="G13" s="567"/>
      <c r="H13" s="567"/>
      <c r="I13" s="567"/>
      <c r="J13" s="567"/>
      <c r="K13" s="567"/>
      <c r="L13" s="568"/>
      <c r="O13" s="11" t="s">
        <v>215</v>
      </c>
      <c r="P13" s="10" t="s">
        <v>216</v>
      </c>
    </row>
    <row r="14" spans="1:16" s="107" customFormat="1" x14ac:dyDescent="0.25">
      <c r="A14" s="232"/>
      <c r="B14" s="561"/>
      <c r="C14" s="562"/>
      <c r="D14" s="565"/>
      <c r="E14" s="567"/>
      <c r="F14" s="567"/>
      <c r="G14" s="567"/>
      <c r="H14" s="567"/>
      <c r="I14" s="567"/>
      <c r="J14" s="567"/>
      <c r="K14" s="567"/>
      <c r="L14" s="568"/>
      <c r="O14" s="11"/>
      <c r="P14" s="10"/>
    </row>
    <row r="15" spans="1:16" s="107" customFormat="1" x14ac:dyDescent="0.25">
      <c r="A15" s="232"/>
      <c r="B15" s="561"/>
      <c r="C15" s="562"/>
      <c r="D15" s="565"/>
      <c r="E15" s="567"/>
      <c r="F15" s="567"/>
      <c r="G15" s="567"/>
      <c r="H15" s="567"/>
      <c r="I15" s="567"/>
      <c r="J15" s="567"/>
      <c r="K15" s="567"/>
      <c r="L15" s="568"/>
      <c r="O15" s="11"/>
      <c r="P15" s="10"/>
    </row>
    <row r="16" spans="1:16" s="107" customFormat="1" x14ac:dyDescent="0.25">
      <c r="A16" s="232"/>
      <c r="B16" s="561"/>
      <c r="C16" s="562"/>
      <c r="D16" s="565"/>
      <c r="E16" s="567"/>
      <c r="F16" s="567"/>
      <c r="G16" s="567"/>
      <c r="H16" s="567"/>
      <c r="I16" s="567"/>
      <c r="J16" s="567"/>
      <c r="K16" s="567"/>
      <c r="L16" s="568"/>
      <c r="O16" s="11"/>
      <c r="P16" s="10"/>
    </row>
    <row r="17" spans="1:16" s="107" customFormat="1" x14ac:dyDescent="0.25">
      <c r="A17" s="232"/>
      <c r="B17" s="561"/>
      <c r="C17" s="562"/>
      <c r="D17" s="565"/>
      <c r="E17" s="567"/>
      <c r="F17" s="567"/>
      <c r="G17" s="567"/>
      <c r="H17" s="567"/>
      <c r="I17" s="567"/>
      <c r="J17" s="567"/>
      <c r="K17" s="567"/>
      <c r="L17" s="568"/>
      <c r="O17" s="11"/>
      <c r="P17" s="10"/>
    </row>
    <row r="18" spans="1:16" s="107" customFormat="1" x14ac:dyDescent="0.25">
      <c r="A18" s="232"/>
      <c r="B18" s="561"/>
      <c r="C18" s="562"/>
      <c r="D18" s="565"/>
      <c r="E18" s="567"/>
      <c r="F18" s="567"/>
      <c r="G18" s="567"/>
      <c r="H18" s="567"/>
      <c r="I18" s="567"/>
      <c r="J18" s="567"/>
      <c r="K18" s="567"/>
      <c r="L18" s="568"/>
      <c r="O18" s="11"/>
      <c r="P18" s="10"/>
    </row>
    <row r="19" spans="1:16" s="107" customFormat="1" x14ac:dyDescent="0.25">
      <c r="A19" s="232"/>
      <c r="B19" s="561"/>
      <c r="C19" s="562"/>
      <c r="D19" s="565"/>
      <c r="E19" s="567"/>
      <c r="F19" s="567"/>
      <c r="G19" s="567"/>
      <c r="H19" s="567"/>
      <c r="I19" s="567"/>
      <c r="J19" s="567"/>
      <c r="K19" s="567"/>
      <c r="L19" s="568"/>
      <c r="O19" s="11"/>
      <c r="P19" s="10"/>
    </row>
    <row r="20" spans="1:16" s="107" customFormat="1" x14ac:dyDescent="0.25">
      <c r="A20" s="232"/>
      <c r="B20" s="561"/>
      <c r="C20" s="562"/>
      <c r="D20" s="565"/>
      <c r="E20" s="567"/>
      <c r="F20" s="567"/>
      <c r="G20" s="567"/>
      <c r="H20" s="567"/>
      <c r="I20" s="567"/>
      <c r="J20" s="567"/>
      <c r="K20" s="567"/>
      <c r="L20" s="568"/>
      <c r="O20" s="11"/>
      <c r="P20" s="10"/>
    </row>
    <row r="21" spans="1:16" s="107" customFormat="1" x14ac:dyDescent="0.25">
      <c r="A21" s="232"/>
      <c r="B21" s="561"/>
      <c r="C21" s="562"/>
      <c r="D21" s="565"/>
      <c r="E21" s="567"/>
      <c r="F21" s="567"/>
      <c r="G21" s="567"/>
      <c r="H21" s="567"/>
      <c r="I21" s="567"/>
      <c r="J21" s="567"/>
      <c r="K21" s="567"/>
      <c r="L21" s="568"/>
      <c r="O21" s="11"/>
      <c r="P21" s="10"/>
    </row>
    <row r="22" spans="1:16" s="107" customFormat="1" x14ac:dyDescent="0.25">
      <c r="A22" s="232"/>
      <c r="B22" s="561"/>
      <c r="C22" s="562"/>
      <c r="D22" s="565"/>
      <c r="E22" s="567"/>
      <c r="F22" s="567"/>
      <c r="G22" s="567"/>
      <c r="H22" s="567"/>
      <c r="I22" s="567"/>
      <c r="J22" s="567"/>
      <c r="K22" s="567"/>
      <c r="L22" s="568"/>
      <c r="O22" s="11"/>
      <c r="P22" s="10"/>
    </row>
    <row r="23" spans="1:16" s="107" customFormat="1" x14ac:dyDescent="0.25">
      <c r="A23" s="232"/>
      <c r="B23" s="561" t="str">
        <f>IF(Intro!$G$21="English",O23,P23)</f>
        <v>Commentaire 2</v>
      </c>
      <c r="C23" s="562"/>
      <c r="D23" s="565"/>
      <c r="E23" s="567"/>
      <c r="F23" s="567"/>
      <c r="G23" s="567"/>
      <c r="H23" s="567"/>
      <c r="I23" s="567"/>
      <c r="J23" s="567"/>
      <c r="K23" s="567"/>
      <c r="L23" s="568"/>
      <c r="O23" s="11" t="s">
        <v>217</v>
      </c>
      <c r="P23" s="10" t="s">
        <v>218</v>
      </c>
    </row>
    <row r="24" spans="1:16" s="107" customFormat="1" x14ac:dyDescent="0.25">
      <c r="A24" s="232"/>
      <c r="B24" s="561"/>
      <c r="C24" s="562"/>
      <c r="D24" s="565"/>
      <c r="E24" s="567"/>
      <c r="F24" s="567"/>
      <c r="G24" s="567"/>
      <c r="H24" s="567"/>
      <c r="I24" s="567"/>
      <c r="J24" s="567"/>
      <c r="K24" s="567"/>
      <c r="L24" s="568"/>
    </row>
    <row r="25" spans="1:16" s="107" customFormat="1" x14ac:dyDescent="0.25">
      <c r="A25" s="232"/>
      <c r="B25" s="561"/>
      <c r="C25" s="562"/>
      <c r="D25" s="565"/>
      <c r="E25" s="567"/>
      <c r="F25" s="567"/>
      <c r="G25" s="567"/>
      <c r="H25" s="567"/>
      <c r="I25" s="567"/>
      <c r="J25" s="567"/>
      <c r="K25" s="567"/>
      <c r="L25" s="568"/>
    </row>
    <row r="26" spans="1:16" s="107" customFormat="1" x14ac:dyDescent="0.25">
      <c r="A26" s="232"/>
      <c r="B26" s="561"/>
      <c r="C26" s="562"/>
      <c r="D26" s="565"/>
      <c r="E26" s="567"/>
      <c r="F26" s="567"/>
      <c r="G26" s="567"/>
      <c r="H26" s="567"/>
      <c r="I26" s="567"/>
      <c r="J26" s="567"/>
      <c r="K26" s="567"/>
      <c r="L26" s="568"/>
      <c r="O26" s="11"/>
      <c r="P26" s="10"/>
    </row>
    <row r="27" spans="1:16" s="107" customFormat="1" x14ac:dyDescent="0.25">
      <c r="A27" s="232"/>
      <c r="B27" s="561"/>
      <c r="C27" s="562"/>
      <c r="D27" s="565"/>
      <c r="E27" s="567"/>
      <c r="F27" s="567"/>
      <c r="G27" s="567"/>
      <c r="H27" s="567"/>
      <c r="I27" s="567"/>
      <c r="J27" s="567"/>
      <c r="K27" s="567"/>
      <c r="L27" s="568"/>
      <c r="O27" s="11"/>
      <c r="P27" s="10"/>
    </row>
    <row r="28" spans="1:16" s="107" customFormat="1" x14ac:dyDescent="0.25">
      <c r="A28" s="232"/>
      <c r="B28" s="561"/>
      <c r="C28" s="562"/>
      <c r="D28" s="565"/>
      <c r="E28" s="567"/>
      <c r="F28" s="567"/>
      <c r="G28" s="567"/>
      <c r="H28" s="567"/>
      <c r="I28" s="567"/>
      <c r="J28" s="567"/>
      <c r="K28" s="567"/>
      <c r="L28" s="568"/>
    </row>
    <row r="29" spans="1:16" s="134" customFormat="1" x14ac:dyDescent="0.25">
      <c r="A29" s="237"/>
      <c r="B29" s="561"/>
      <c r="C29" s="562"/>
      <c r="D29" s="565"/>
      <c r="E29" s="567"/>
      <c r="F29" s="567"/>
      <c r="G29" s="567"/>
      <c r="H29" s="567"/>
      <c r="I29" s="567"/>
      <c r="J29" s="567"/>
      <c r="K29" s="567"/>
      <c r="L29" s="568"/>
      <c r="N29" s="238"/>
    </row>
    <row r="30" spans="1:16" x14ac:dyDescent="0.25">
      <c r="B30" s="561"/>
      <c r="C30" s="562"/>
      <c r="D30" s="565"/>
      <c r="E30" s="567"/>
      <c r="F30" s="567"/>
      <c r="G30" s="567"/>
      <c r="H30" s="567"/>
      <c r="I30" s="567"/>
      <c r="J30" s="567"/>
      <c r="K30" s="567"/>
      <c r="L30" s="568"/>
    </row>
    <row r="31" spans="1:16" x14ac:dyDescent="0.25">
      <c r="B31" s="561"/>
      <c r="C31" s="562"/>
      <c r="D31" s="565"/>
      <c r="E31" s="567"/>
      <c r="F31" s="567"/>
      <c r="G31" s="567"/>
      <c r="H31" s="567"/>
      <c r="I31" s="567"/>
      <c r="J31" s="567"/>
      <c r="K31" s="567"/>
      <c r="L31" s="568"/>
    </row>
    <row r="32" spans="1:16" x14ac:dyDescent="0.25">
      <c r="B32" s="561"/>
      <c r="C32" s="562"/>
      <c r="D32" s="565"/>
      <c r="E32" s="567"/>
      <c r="F32" s="567"/>
      <c r="G32" s="567"/>
      <c r="H32" s="567"/>
      <c r="I32" s="567"/>
      <c r="J32" s="567"/>
      <c r="K32" s="567"/>
      <c r="L32" s="568"/>
    </row>
    <row r="33" spans="1:16" x14ac:dyDescent="0.25">
      <c r="B33" s="561" t="str">
        <f>IF(Intro!$G$21="English",O33,P33)</f>
        <v>Commentaire 3</v>
      </c>
      <c r="C33" s="562"/>
      <c r="D33" s="565"/>
      <c r="E33" s="567"/>
      <c r="F33" s="567"/>
      <c r="G33" s="567"/>
      <c r="H33" s="567"/>
      <c r="I33" s="567"/>
      <c r="J33" s="567"/>
      <c r="K33" s="567"/>
      <c r="L33" s="568"/>
      <c r="O33" s="11" t="s">
        <v>219</v>
      </c>
      <c r="P33" s="10" t="s">
        <v>220</v>
      </c>
    </row>
    <row r="34" spans="1:16" x14ac:dyDescent="0.25">
      <c r="B34" s="561"/>
      <c r="C34" s="562"/>
      <c r="D34" s="565"/>
      <c r="E34" s="567"/>
      <c r="F34" s="567"/>
      <c r="G34" s="567"/>
      <c r="H34" s="567"/>
      <c r="I34" s="567"/>
      <c r="J34" s="567"/>
      <c r="K34" s="567"/>
      <c r="L34" s="568"/>
    </row>
    <row r="35" spans="1:16" x14ac:dyDescent="0.25">
      <c r="B35" s="561"/>
      <c r="C35" s="562"/>
      <c r="D35" s="565"/>
      <c r="E35" s="567"/>
      <c r="F35" s="567"/>
      <c r="G35" s="567"/>
      <c r="H35" s="567"/>
      <c r="I35" s="567"/>
      <c r="J35" s="567"/>
      <c r="K35" s="567"/>
      <c r="L35" s="568"/>
    </row>
    <row r="36" spans="1:16" x14ac:dyDescent="0.25">
      <c r="B36" s="561"/>
      <c r="C36" s="562"/>
      <c r="D36" s="565"/>
      <c r="E36" s="567"/>
      <c r="F36" s="567"/>
      <c r="G36" s="567"/>
      <c r="H36" s="567"/>
      <c r="I36" s="567"/>
      <c r="J36" s="567"/>
      <c r="K36" s="567"/>
      <c r="L36" s="568"/>
    </row>
    <row r="37" spans="1:16" s="107" customFormat="1" x14ac:dyDescent="0.25">
      <c r="A37" s="232"/>
      <c r="B37" s="561"/>
      <c r="C37" s="562"/>
      <c r="D37" s="565"/>
      <c r="E37" s="567"/>
      <c r="F37" s="567"/>
      <c r="G37" s="567"/>
      <c r="H37" s="567"/>
      <c r="I37" s="567"/>
      <c r="J37" s="567"/>
      <c r="K37" s="567"/>
      <c r="L37" s="568"/>
      <c r="O37" s="11"/>
      <c r="P37" s="10"/>
    </row>
    <row r="38" spans="1:16" s="107" customFormat="1" x14ac:dyDescent="0.25">
      <c r="A38" s="232"/>
      <c r="B38" s="561"/>
      <c r="C38" s="562"/>
      <c r="D38" s="565"/>
      <c r="E38" s="567"/>
      <c r="F38" s="567"/>
      <c r="G38" s="567"/>
      <c r="H38" s="567"/>
      <c r="I38" s="567"/>
      <c r="J38" s="567"/>
      <c r="K38" s="567"/>
      <c r="L38" s="568"/>
      <c r="O38" s="11"/>
      <c r="P38" s="10"/>
    </row>
    <row r="39" spans="1:16" x14ac:dyDescent="0.25">
      <c r="B39" s="561"/>
      <c r="C39" s="562"/>
      <c r="D39" s="565"/>
      <c r="E39" s="567"/>
      <c r="F39" s="567"/>
      <c r="G39" s="567"/>
      <c r="H39" s="567"/>
      <c r="I39" s="567"/>
      <c r="J39" s="567"/>
      <c r="K39" s="567"/>
      <c r="L39" s="568"/>
    </row>
    <row r="40" spans="1:16" x14ac:dyDescent="0.25">
      <c r="B40" s="561"/>
      <c r="C40" s="562"/>
      <c r="D40" s="565"/>
      <c r="E40" s="567"/>
      <c r="F40" s="567"/>
      <c r="G40" s="567"/>
      <c r="H40" s="567"/>
      <c r="I40" s="567"/>
      <c r="J40" s="567"/>
      <c r="K40" s="567"/>
      <c r="L40" s="568"/>
    </row>
    <row r="41" spans="1:16" x14ac:dyDescent="0.25">
      <c r="B41" s="561"/>
      <c r="C41" s="562"/>
      <c r="D41" s="565"/>
      <c r="E41" s="567"/>
      <c r="F41" s="567"/>
      <c r="G41" s="567"/>
      <c r="H41" s="567"/>
      <c r="I41" s="567"/>
      <c r="J41" s="567"/>
      <c r="K41" s="567"/>
      <c r="L41" s="568"/>
    </row>
    <row r="42" spans="1:16" x14ac:dyDescent="0.25">
      <c r="B42" s="561"/>
      <c r="C42" s="562"/>
      <c r="D42" s="565"/>
      <c r="E42" s="567"/>
      <c r="F42" s="567"/>
      <c r="G42" s="567"/>
      <c r="H42" s="567"/>
      <c r="I42" s="567"/>
      <c r="J42" s="567"/>
      <c r="K42" s="567"/>
      <c r="L42" s="568"/>
    </row>
    <row r="43" spans="1:16" x14ac:dyDescent="0.25">
      <c r="B43" s="561" t="str">
        <f>IF(Intro!$G$21="English",O43,P43)</f>
        <v>Commentaire 4</v>
      </c>
      <c r="C43" s="562"/>
      <c r="D43" s="565"/>
      <c r="E43" s="567"/>
      <c r="F43" s="567"/>
      <c r="G43" s="567"/>
      <c r="H43" s="567"/>
      <c r="I43" s="567"/>
      <c r="J43" s="567"/>
      <c r="K43" s="567"/>
      <c r="L43" s="568"/>
      <c r="O43" s="11" t="s">
        <v>221</v>
      </c>
      <c r="P43" s="10" t="s">
        <v>222</v>
      </c>
    </row>
    <row r="44" spans="1:16" x14ac:dyDescent="0.25">
      <c r="B44" s="561"/>
      <c r="C44" s="562"/>
      <c r="D44" s="565"/>
      <c r="E44" s="567"/>
      <c r="F44" s="567"/>
      <c r="G44" s="567"/>
      <c r="H44" s="567"/>
      <c r="I44" s="567"/>
      <c r="J44" s="567"/>
      <c r="K44" s="567"/>
      <c r="L44" s="568"/>
    </row>
    <row r="45" spans="1:16" x14ac:dyDescent="0.25">
      <c r="B45" s="561"/>
      <c r="C45" s="562"/>
      <c r="D45" s="565"/>
      <c r="E45" s="567"/>
      <c r="F45" s="567"/>
      <c r="G45" s="567"/>
      <c r="H45" s="567"/>
      <c r="I45" s="567"/>
      <c r="J45" s="567"/>
      <c r="K45" s="567"/>
      <c r="L45" s="568"/>
    </row>
    <row r="46" spans="1:16" x14ac:dyDescent="0.25">
      <c r="B46" s="561"/>
      <c r="C46" s="562"/>
      <c r="D46" s="565"/>
      <c r="E46" s="567"/>
      <c r="F46" s="567"/>
      <c r="G46" s="567"/>
      <c r="H46" s="567"/>
      <c r="I46" s="567"/>
      <c r="J46" s="567"/>
      <c r="K46" s="567"/>
      <c r="L46" s="568"/>
    </row>
    <row r="47" spans="1:16" s="107" customFormat="1" x14ac:dyDescent="0.25">
      <c r="A47" s="232"/>
      <c r="B47" s="561"/>
      <c r="C47" s="562"/>
      <c r="D47" s="565"/>
      <c r="E47" s="567"/>
      <c r="F47" s="567"/>
      <c r="G47" s="567"/>
      <c r="H47" s="567"/>
      <c r="I47" s="567"/>
      <c r="J47" s="567"/>
      <c r="K47" s="567"/>
      <c r="L47" s="568"/>
      <c r="O47" s="11"/>
      <c r="P47" s="10"/>
    </row>
    <row r="48" spans="1:16" s="107" customFormat="1" x14ac:dyDescent="0.25">
      <c r="A48" s="232"/>
      <c r="B48" s="561"/>
      <c r="C48" s="562"/>
      <c r="D48" s="565"/>
      <c r="E48" s="567"/>
      <c r="F48" s="567"/>
      <c r="G48" s="567"/>
      <c r="H48" s="567"/>
      <c r="I48" s="567"/>
      <c r="J48" s="567"/>
      <c r="K48" s="567"/>
      <c r="L48" s="568"/>
      <c r="O48" s="11"/>
      <c r="P48" s="10"/>
    </row>
    <row r="49" spans="1:16" x14ac:dyDescent="0.25">
      <c r="B49" s="561"/>
      <c r="C49" s="562"/>
      <c r="D49" s="565"/>
      <c r="E49" s="567"/>
      <c r="F49" s="567"/>
      <c r="G49" s="567"/>
      <c r="H49" s="567"/>
      <c r="I49" s="567"/>
      <c r="J49" s="567"/>
      <c r="K49" s="567"/>
      <c r="L49" s="568"/>
    </row>
    <row r="50" spans="1:16" x14ac:dyDescent="0.25">
      <c r="B50" s="561"/>
      <c r="C50" s="562"/>
      <c r="D50" s="565"/>
      <c r="E50" s="567"/>
      <c r="F50" s="567"/>
      <c r="G50" s="567"/>
      <c r="H50" s="567"/>
      <c r="I50" s="567"/>
      <c r="J50" s="567"/>
      <c r="K50" s="567"/>
      <c r="L50" s="568"/>
    </row>
    <row r="51" spans="1:16" x14ac:dyDescent="0.25">
      <c r="B51" s="561"/>
      <c r="C51" s="562"/>
      <c r="D51" s="565"/>
      <c r="E51" s="567"/>
      <c r="F51" s="567"/>
      <c r="G51" s="567"/>
      <c r="H51" s="567"/>
      <c r="I51" s="567"/>
      <c r="J51" s="567"/>
      <c r="K51" s="567"/>
      <c r="L51" s="568"/>
    </row>
    <row r="52" spans="1:16" x14ac:dyDescent="0.25">
      <c r="B52" s="561"/>
      <c r="C52" s="562"/>
      <c r="D52" s="565"/>
      <c r="E52" s="567"/>
      <c r="F52" s="567"/>
      <c r="G52" s="567"/>
      <c r="H52" s="567"/>
      <c r="I52" s="567"/>
      <c r="J52" s="567"/>
      <c r="K52" s="567"/>
      <c r="L52" s="568"/>
    </row>
    <row r="53" spans="1:16" x14ac:dyDescent="0.25">
      <c r="B53" s="561" t="str">
        <f>IF(Intro!$G$21="English",O53,P53)</f>
        <v>Commentaire 5</v>
      </c>
      <c r="C53" s="562"/>
      <c r="D53" s="565"/>
      <c r="E53" s="567"/>
      <c r="F53" s="567"/>
      <c r="G53" s="567"/>
      <c r="H53" s="567"/>
      <c r="I53" s="567"/>
      <c r="J53" s="567"/>
      <c r="K53" s="567"/>
      <c r="L53" s="568"/>
      <c r="O53" s="11" t="s">
        <v>223</v>
      </c>
      <c r="P53" s="10" t="s">
        <v>224</v>
      </c>
    </row>
    <row r="54" spans="1:16" x14ac:dyDescent="0.25">
      <c r="B54" s="561"/>
      <c r="C54" s="562"/>
      <c r="D54" s="565"/>
      <c r="E54" s="567"/>
      <c r="F54" s="567"/>
      <c r="G54" s="567"/>
      <c r="H54" s="567"/>
      <c r="I54" s="567"/>
      <c r="J54" s="567"/>
      <c r="K54" s="567"/>
      <c r="L54" s="568"/>
    </row>
    <row r="55" spans="1:16" x14ac:dyDescent="0.25">
      <c r="B55" s="561"/>
      <c r="C55" s="562"/>
      <c r="D55" s="565"/>
      <c r="E55" s="567"/>
      <c r="F55" s="567"/>
      <c r="G55" s="567"/>
      <c r="H55" s="567"/>
      <c r="I55" s="567"/>
      <c r="J55" s="567"/>
      <c r="K55" s="567"/>
      <c r="L55" s="568"/>
    </row>
    <row r="56" spans="1:16" s="107" customFormat="1" x14ac:dyDescent="0.25">
      <c r="A56" s="232"/>
      <c r="B56" s="561"/>
      <c r="C56" s="562"/>
      <c r="D56" s="565"/>
      <c r="E56" s="567"/>
      <c r="F56" s="567"/>
      <c r="G56" s="567"/>
      <c r="H56" s="567"/>
      <c r="I56" s="567"/>
      <c r="J56" s="567"/>
      <c r="K56" s="567"/>
      <c r="L56" s="568"/>
      <c r="O56" s="11"/>
      <c r="P56" s="10"/>
    </row>
    <row r="57" spans="1:16" s="107" customFormat="1" x14ac:dyDescent="0.25">
      <c r="A57" s="232"/>
      <c r="B57" s="561"/>
      <c r="C57" s="562"/>
      <c r="D57" s="565"/>
      <c r="E57" s="567"/>
      <c r="F57" s="567"/>
      <c r="G57" s="567"/>
      <c r="H57" s="567"/>
      <c r="I57" s="567"/>
      <c r="J57" s="567"/>
      <c r="K57" s="567"/>
      <c r="L57" s="568"/>
      <c r="O57" s="11"/>
      <c r="P57" s="10"/>
    </row>
    <row r="58" spans="1:16" x14ac:dyDescent="0.25">
      <c r="B58" s="561"/>
      <c r="C58" s="562"/>
      <c r="D58" s="565"/>
      <c r="E58" s="567"/>
      <c r="F58" s="567"/>
      <c r="G58" s="567"/>
      <c r="H58" s="567"/>
      <c r="I58" s="567"/>
      <c r="J58" s="567"/>
      <c r="K58" s="567"/>
      <c r="L58" s="568"/>
    </row>
    <row r="59" spans="1:16" x14ac:dyDescent="0.25">
      <c r="B59" s="561"/>
      <c r="C59" s="562"/>
      <c r="D59" s="565"/>
      <c r="E59" s="567"/>
      <c r="F59" s="567"/>
      <c r="G59" s="567"/>
      <c r="H59" s="567"/>
      <c r="I59" s="567"/>
      <c r="J59" s="567"/>
      <c r="K59" s="567"/>
      <c r="L59" s="568"/>
    </row>
    <row r="60" spans="1:16" x14ac:dyDescent="0.25">
      <c r="B60" s="561"/>
      <c r="C60" s="562"/>
      <c r="D60" s="565"/>
      <c r="E60" s="567"/>
      <c r="F60" s="567"/>
      <c r="G60" s="567"/>
      <c r="H60" s="567"/>
      <c r="I60" s="567"/>
      <c r="J60" s="567"/>
      <c r="K60" s="567"/>
      <c r="L60" s="568"/>
    </row>
    <row r="61" spans="1:16" x14ac:dyDescent="0.25">
      <c r="B61" s="561"/>
      <c r="C61" s="562"/>
      <c r="D61" s="565"/>
      <c r="E61" s="567"/>
      <c r="F61" s="567"/>
      <c r="G61" s="567"/>
      <c r="H61" s="567"/>
      <c r="I61" s="567"/>
      <c r="J61" s="567"/>
      <c r="K61" s="567"/>
      <c r="L61" s="568"/>
    </row>
    <row r="62" spans="1:16" x14ac:dyDescent="0.25">
      <c r="B62" s="563"/>
      <c r="C62" s="564"/>
      <c r="D62" s="566"/>
      <c r="E62" s="569"/>
      <c r="F62" s="569"/>
      <c r="G62" s="569"/>
      <c r="H62" s="569"/>
      <c r="I62" s="569"/>
      <c r="J62" s="569"/>
      <c r="K62" s="569"/>
      <c r="L62" s="570"/>
    </row>
  </sheetData>
  <sheetProtection algorithmName="SHA-512" hashValue="8pQOEu30+PuaF6K2cruiEuXls3ExIfRBhVCoQBXQ5HXC03FsBUMqWLuzFi5ZWxRn35h+WASGIr+duHfEyfOZBQ==" saltValue="7v0cuG14x4kCJ2G4ae5jhQ==" spinCount="100000" sheet="1" objects="1" scenarios="1" selectLockedCells="1"/>
  <mergeCells count="21">
    <mergeCell ref="B13:C22"/>
    <mergeCell ref="D13:D22"/>
    <mergeCell ref="E13:L22"/>
    <mergeCell ref="E12:L12"/>
    <mergeCell ref="B4:L4"/>
    <mergeCell ref="B5:L5"/>
    <mergeCell ref="B6:L6"/>
    <mergeCell ref="B10:L10"/>
    <mergeCell ref="B8:L8"/>
    <mergeCell ref="B23:C32"/>
    <mergeCell ref="D23:D32"/>
    <mergeCell ref="E23:L32"/>
    <mergeCell ref="B33:C42"/>
    <mergeCell ref="D33:D42"/>
    <mergeCell ref="E33:L42"/>
    <mergeCell ref="B43:C52"/>
    <mergeCell ref="D43:D52"/>
    <mergeCell ref="E43:L52"/>
    <mergeCell ref="B53:C62"/>
    <mergeCell ref="D53:D62"/>
    <mergeCell ref="E53:L62"/>
  </mergeCells>
  <phoneticPr fontId="17" type="noConversion"/>
  <dataValidations count="2">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E23 E33 E43 E53 E13" xr:uid="{CB9E09A2-6216-46AA-AC79-311139B5EFD5}">
      <formula1>1000</formula1>
    </dataValidation>
    <dataValidation allowBlank="1" showInputMessage="1" showErrorMessage="1" sqref="D13:D62" xr:uid="{6F689230-8450-44EE-8D58-C41DC764743B}"/>
  </dataValidations>
  <printOptions horizontalCentered="1"/>
  <pageMargins left="0.25" right="0.25" top="0.75" bottom="0.75" header="0.3" footer="0.3"/>
  <pageSetup scale="63" fitToHeight="0" orientation="portrait" r:id="rId1"/>
  <headerFooter>
    <oddFooter>&amp;L&amp;A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F07A1-970C-4876-9646-4168019D28DD}">
  <sheetPr>
    <tabColor rgb="FF00B0F0"/>
    <pageSetUpPr fitToPage="1"/>
  </sheetPr>
  <dimension ref="A1:P44"/>
  <sheetViews>
    <sheetView showGridLines="0" zoomScaleNormal="100" workbookViewId="0"/>
  </sheetViews>
  <sheetFormatPr defaultColWidth="9.42578125" defaultRowHeight="14.25" x14ac:dyDescent="0.25"/>
  <cols>
    <col min="1" max="1" width="1.5703125" style="12" customWidth="1"/>
    <col min="2" max="12" width="14.5703125" style="22" customWidth="1"/>
    <col min="13" max="13" width="6.42578125" style="1" customWidth="1"/>
    <col min="14" max="14" width="9.42578125" style="2" customWidth="1"/>
    <col min="15" max="15" width="47.42578125" style="2" hidden="1" customWidth="1"/>
    <col min="16" max="16" width="50.42578125" style="2" hidden="1" customWidth="1"/>
    <col min="17" max="18" width="9.42578125" style="2" customWidth="1"/>
    <col min="19" max="16384" width="9.42578125" style="2"/>
  </cols>
  <sheetData>
    <row r="1" spans="1:16" x14ac:dyDescent="0.25">
      <c r="O1" s="2" t="s">
        <v>608</v>
      </c>
      <c r="P1" s="2" t="s">
        <v>608</v>
      </c>
    </row>
    <row r="2" spans="1:16" x14ac:dyDescent="0.25">
      <c r="B2" s="23" t="s">
        <v>0</v>
      </c>
      <c r="C2" s="23"/>
      <c r="O2" s="3" t="s">
        <v>127</v>
      </c>
      <c r="P2" s="3" t="s">
        <v>129</v>
      </c>
    </row>
    <row r="3" spans="1:16" x14ac:dyDescent="0.25">
      <c r="B3" s="24"/>
      <c r="C3" s="24"/>
      <c r="O3" s="7"/>
      <c r="P3" s="7"/>
    </row>
    <row r="4" spans="1:16" s="7" customFormat="1" x14ac:dyDescent="0.25">
      <c r="A4" s="18"/>
      <c r="B4" s="470" t="str">
        <f>Info!B4</f>
        <v>QUESTIONNAIRE À L’INTENTION DES PRODUCTEURS</v>
      </c>
      <c r="C4" s="470"/>
      <c r="D4" s="470"/>
      <c r="E4" s="470"/>
      <c r="F4" s="470"/>
      <c r="G4" s="470"/>
      <c r="H4" s="470"/>
      <c r="I4" s="470"/>
      <c r="J4" s="470"/>
      <c r="K4" s="470"/>
      <c r="L4" s="470"/>
      <c r="M4" s="19"/>
      <c r="N4" s="19"/>
      <c r="O4" s="15"/>
      <c r="P4" s="15"/>
    </row>
    <row r="5" spans="1:16" s="7" customFormat="1" x14ac:dyDescent="0.25">
      <c r="A5" s="18"/>
      <c r="B5" s="470" t="str">
        <f>Info!B5</f>
        <v>RR-2025-005</v>
      </c>
      <c r="C5" s="470"/>
      <c r="D5" s="470"/>
      <c r="E5" s="470"/>
      <c r="F5" s="470"/>
      <c r="G5" s="470"/>
      <c r="H5" s="470"/>
      <c r="I5" s="470"/>
      <c r="J5" s="470"/>
      <c r="K5" s="470"/>
      <c r="L5" s="470"/>
      <c r="M5" s="19"/>
      <c r="N5" s="19"/>
      <c r="O5" s="15"/>
      <c r="P5" s="15"/>
    </row>
    <row r="6" spans="1:16" s="16" customFormat="1" x14ac:dyDescent="0.25">
      <c r="A6" s="18"/>
      <c r="B6" s="470" t="str">
        <f>Info!B6</f>
        <v>FTPP I</v>
      </c>
      <c r="C6" s="470"/>
      <c r="D6" s="470"/>
      <c r="E6" s="470"/>
      <c r="F6" s="470"/>
      <c r="G6" s="470"/>
      <c r="H6" s="470"/>
      <c r="I6" s="470"/>
      <c r="J6" s="470"/>
      <c r="K6" s="470"/>
      <c r="L6" s="470"/>
      <c r="M6" s="15"/>
      <c r="N6" s="15"/>
      <c r="O6" s="17"/>
      <c r="P6" s="17"/>
    </row>
    <row r="7" spans="1:16" s="8" customFormat="1" x14ac:dyDescent="0.25">
      <c r="A7" s="18"/>
      <c r="B7" s="25"/>
      <c r="C7" s="25"/>
      <c r="D7" s="26"/>
      <c r="E7" s="26"/>
      <c r="F7" s="26"/>
      <c r="G7" s="26"/>
      <c r="H7" s="26"/>
      <c r="I7" s="26"/>
      <c r="J7" s="26"/>
      <c r="K7" s="26"/>
      <c r="L7" s="26"/>
      <c r="O7" s="9"/>
      <c r="P7" s="9"/>
    </row>
    <row r="8" spans="1:16" x14ac:dyDescent="0.25">
      <c r="B8" s="516" t="str">
        <f>IF(Intro!$G$21="English",O8,P8)</f>
        <v>CONFIRMATION DES DONNÉES DÉCLARÉES</v>
      </c>
      <c r="C8" s="517"/>
      <c r="D8" s="517"/>
      <c r="E8" s="517"/>
      <c r="F8" s="517"/>
      <c r="G8" s="517"/>
      <c r="H8" s="517"/>
      <c r="I8" s="517"/>
      <c r="J8" s="517"/>
      <c r="K8" s="517"/>
      <c r="L8" s="518"/>
      <c r="M8" s="107"/>
      <c r="O8" s="2" t="s">
        <v>18</v>
      </c>
      <c r="P8" s="2" t="s">
        <v>19</v>
      </c>
    </row>
    <row r="9" spans="1:16" x14ac:dyDescent="0.25">
      <c r="B9" s="492" t="str">
        <f>IF(Intro!$G$21="English",O9,P9)</f>
        <v>GÉNÉRAL</v>
      </c>
      <c r="C9" s="493"/>
      <c r="D9" s="493"/>
      <c r="E9" s="493"/>
      <c r="F9" s="493"/>
      <c r="G9" s="493"/>
      <c r="H9" s="493"/>
      <c r="I9" s="493"/>
      <c r="J9" s="493"/>
      <c r="K9" s="493"/>
      <c r="L9" s="494"/>
      <c r="M9" s="107"/>
      <c r="O9" s="2" t="s">
        <v>547</v>
      </c>
      <c r="P9" s="216" t="s">
        <v>548</v>
      </c>
    </row>
    <row r="10" spans="1:16" s="107" customFormat="1" x14ac:dyDescent="0.25">
      <c r="A10" s="232"/>
      <c r="B10" s="190"/>
      <c r="C10" s="177"/>
      <c r="D10" s="177"/>
      <c r="E10" s="177"/>
      <c r="F10" s="177"/>
      <c r="G10" s="177"/>
      <c r="H10" s="177"/>
      <c r="I10" s="177"/>
      <c r="J10" s="177"/>
      <c r="K10" s="177"/>
      <c r="L10" s="178"/>
    </row>
    <row r="11" spans="1:16" s="133" customFormat="1" ht="14.1" customHeight="1" x14ac:dyDescent="0.25">
      <c r="A11" s="233"/>
      <c r="B11" s="734" t="str">
        <f>IF(Intro!$G$21="English",O11,P11)</f>
        <v>Confirmez que toutes les données déclarées dans ce questionnaire concernent les marchandises telles que définies dans l’onglet « Intro ».</v>
      </c>
      <c r="C11" s="735"/>
      <c r="D11" s="735"/>
      <c r="E11" s="735"/>
      <c r="F11" s="735"/>
      <c r="G11" s="735"/>
      <c r="H11" s="735"/>
      <c r="I11" s="736"/>
      <c r="J11" s="304"/>
      <c r="L11" s="234"/>
      <c r="O11" s="133" t="s">
        <v>590</v>
      </c>
      <c r="P11" s="133" t="s">
        <v>591</v>
      </c>
    </row>
    <row r="12" spans="1:16" s="133" customFormat="1" ht="14.1" customHeight="1" x14ac:dyDescent="0.25">
      <c r="A12" s="233"/>
      <c r="B12" s="734" t="str">
        <f>IF(Intro!$G$21="English",O12,P12)</f>
        <v>Confirmez que tous les volumes déclarés dans ce questionnaire sont en tonnes.</v>
      </c>
      <c r="C12" s="735"/>
      <c r="D12" s="735"/>
      <c r="E12" s="735"/>
      <c r="F12" s="735"/>
      <c r="G12" s="735"/>
      <c r="H12" s="735"/>
      <c r="I12" s="736"/>
      <c r="J12" s="201"/>
      <c r="L12" s="234"/>
      <c r="O12" s="133" t="str">
        <f>"Confirm that all volumes reported in this questionnaire are in "&amp;Variables!B23&amp;"."</f>
        <v>Confirm that all volumes reported in this questionnaire are in tonnes.</v>
      </c>
      <c r="P12" s="133" t="str">
        <f>"Confirmez que tous les volumes déclarés dans ce questionnaire sont en "&amp;Variables!C23&amp;"."</f>
        <v>Confirmez que tous les volumes déclarés dans ce questionnaire sont en tonnes.</v>
      </c>
    </row>
    <row r="13" spans="1:16" s="133" customFormat="1" ht="14.1" customHeight="1" x14ac:dyDescent="0.25">
      <c r="A13" s="233"/>
      <c r="B13" s="734" t="str">
        <f>IF(Intro!$G$21="English",O13,P13)</f>
        <v>Confirmez que toutes les valeurs déclarées dans ce questionnaire sont en dollars canadiens.</v>
      </c>
      <c r="C13" s="735"/>
      <c r="D13" s="735"/>
      <c r="E13" s="735"/>
      <c r="F13" s="735"/>
      <c r="G13" s="735"/>
      <c r="H13" s="735"/>
      <c r="I13" s="736"/>
      <c r="J13" s="201"/>
      <c r="L13" s="234"/>
      <c r="O13" s="133" t="s">
        <v>351</v>
      </c>
      <c r="P13" s="133" t="s">
        <v>350</v>
      </c>
    </row>
    <row r="14" spans="1:16" s="133" customFormat="1" ht="14.1" customHeight="1" x14ac:dyDescent="0.25">
      <c r="A14" s="233"/>
      <c r="B14" s="734" t="str">
        <f>IF(Intro!$G$21="English",O14,P14)</f>
        <v>Confirmez que tous les renseignements déclarés le sont selon l’année civile.</v>
      </c>
      <c r="C14" s="735"/>
      <c r="D14" s="735"/>
      <c r="E14" s="735"/>
      <c r="F14" s="735"/>
      <c r="G14" s="735"/>
      <c r="H14" s="735"/>
      <c r="I14" s="736"/>
      <c r="J14" s="201"/>
      <c r="L14" s="234"/>
      <c r="O14" s="133" t="s">
        <v>118</v>
      </c>
      <c r="P14" s="133" t="s">
        <v>119</v>
      </c>
    </row>
    <row r="15" spans="1:16" s="133" customFormat="1" x14ac:dyDescent="0.25">
      <c r="A15" s="233"/>
      <c r="B15" s="207"/>
      <c r="C15" s="208"/>
      <c r="D15" s="208"/>
      <c r="E15" s="208"/>
      <c r="F15" s="208"/>
      <c r="G15" s="208"/>
      <c r="H15" s="208"/>
      <c r="I15" s="208"/>
      <c r="J15" s="208"/>
      <c r="K15" s="208"/>
      <c r="L15" s="234"/>
    </row>
    <row r="16" spans="1:16" s="133" customFormat="1" x14ac:dyDescent="0.25">
      <c r="A16" s="233"/>
      <c r="B16" s="344" t="str">
        <f>IF(Intro!$G$21="English",O16,P16)</f>
        <v>Si non, expliquez.</v>
      </c>
      <c r="C16" s="345"/>
      <c r="D16" s="345"/>
      <c r="E16" s="345"/>
      <c r="F16" s="345"/>
      <c r="G16" s="345"/>
      <c r="H16" s="345"/>
      <c r="I16" s="345"/>
      <c r="J16" s="345"/>
      <c r="K16" s="208"/>
      <c r="L16" s="234"/>
      <c r="O16" s="281" t="s">
        <v>445</v>
      </c>
      <c r="P16" s="130" t="s">
        <v>446</v>
      </c>
    </row>
    <row r="17" spans="1:16" s="133" customFormat="1" x14ac:dyDescent="0.25">
      <c r="A17" s="233"/>
      <c r="B17" s="287"/>
      <c r="C17" s="288"/>
      <c r="D17" s="288"/>
      <c r="E17" s="288"/>
      <c r="F17" s="288"/>
      <c r="G17" s="288"/>
      <c r="H17" s="288"/>
      <c r="I17" s="288"/>
      <c r="J17" s="288"/>
      <c r="K17" s="290"/>
      <c r="L17" s="234"/>
      <c r="O17" s="281"/>
      <c r="P17" s="130"/>
    </row>
    <row r="18" spans="1:16" s="133" customFormat="1" x14ac:dyDescent="0.25">
      <c r="A18" s="233"/>
      <c r="B18" s="729"/>
      <c r="C18" s="730"/>
      <c r="D18" s="730"/>
      <c r="E18" s="730"/>
      <c r="F18" s="730"/>
      <c r="G18" s="730"/>
      <c r="H18" s="730"/>
      <c r="I18" s="730"/>
      <c r="J18" s="730"/>
      <c r="K18" s="730"/>
      <c r="L18" s="731"/>
    </row>
    <row r="19" spans="1:16" s="133" customFormat="1" x14ac:dyDescent="0.25">
      <c r="A19" s="233"/>
      <c r="B19" s="729"/>
      <c r="C19" s="730"/>
      <c r="D19" s="730"/>
      <c r="E19" s="730"/>
      <c r="F19" s="730"/>
      <c r="G19" s="730"/>
      <c r="H19" s="730"/>
      <c r="I19" s="730"/>
      <c r="J19" s="730"/>
      <c r="K19" s="730"/>
      <c r="L19" s="731"/>
    </row>
    <row r="20" spans="1:16" s="133" customFormat="1" x14ac:dyDescent="0.25">
      <c r="A20" s="233"/>
      <c r="B20" s="729"/>
      <c r="C20" s="730"/>
      <c r="D20" s="730"/>
      <c r="E20" s="730"/>
      <c r="F20" s="730"/>
      <c r="G20" s="730"/>
      <c r="H20" s="730"/>
      <c r="I20" s="730"/>
      <c r="J20" s="730"/>
      <c r="K20" s="730"/>
      <c r="L20" s="731"/>
    </row>
    <row r="21" spans="1:16" s="133" customFormat="1" x14ac:dyDescent="0.25">
      <c r="A21" s="233"/>
      <c r="B21" s="729"/>
      <c r="C21" s="730"/>
      <c r="D21" s="730"/>
      <c r="E21" s="730"/>
      <c r="F21" s="730"/>
      <c r="G21" s="730"/>
      <c r="H21" s="730"/>
      <c r="I21" s="730"/>
      <c r="J21" s="730"/>
      <c r="K21" s="730"/>
      <c r="L21" s="731"/>
    </row>
    <row r="22" spans="1:16" s="133" customFormat="1" x14ac:dyDescent="0.25">
      <c r="A22" s="233"/>
      <c r="B22" s="729"/>
      <c r="C22" s="730"/>
      <c r="D22" s="730"/>
      <c r="E22" s="730"/>
      <c r="F22" s="730"/>
      <c r="G22" s="730"/>
      <c r="H22" s="730"/>
      <c r="I22" s="730"/>
      <c r="J22" s="730"/>
      <c r="K22" s="730"/>
      <c r="L22" s="731"/>
    </row>
    <row r="23" spans="1:16" s="133" customFormat="1" x14ac:dyDescent="0.25">
      <c r="A23" s="233"/>
      <c r="B23" s="729"/>
      <c r="C23" s="730"/>
      <c r="D23" s="730"/>
      <c r="E23" s="730"/>
      <c r="F23" s="730"/>
      <c r="G23" s="730"/>
      <c r="H23" s="730"/>
      <c r="I23" s="730"/>
      <c r="J23" s="730"/>
      <c r="K23" s="730"/>
      <c r="L23" s="731"/>
    </row>
    <row r="24" spans="1:16" s="133" customFormat="1" x14ac:dyDescent="0.25">
      <c r="A24" s="233"/>
      <c r="B24" s="729"/>
      <c r="C24" s="730"/>
      <c r="D24" s="730"/>
      <c r="E24" s="730"/>
      <c r="F24" s="730"/>
      <c r="G24" s="730"/>
      <c r="H24" s="730"/>
      <c r="I24" s="730"/>
      <c r="J24" s="730"/>
      <c r="K24" s="730"/>
      <c r="L24" s="731"/>
    </row>
    <row r="25" spans="1:16" s="133" customFormat="1" x14ac:dyDescent="0.25">
      <c r="A25" s="233"/>
      <c r="B25" s="729"/>
      <c r="C25" s="730"/>
      <c r="D25" s="730"/>
      <c r="E25" s="730"/>
      <c r="F25" s="730"/>
      <c r="G25" s="730"/>
      <c r="H25" s="730"/>
      <c r="I25" s="730"/>
      <c r="J25" s="730"/>
      <c r="K25" s="730"/>
      <c r="L25" s="731"/>
    </row>
    <row r="26" spans="1:16" s="107" customFormat="1" x14ac:dyDescent="0.25">
      <c r="A26" s="232"/>
      <c r="B26" s="228"/>
      <c r="C26" s="229"/>
      <c r="D26" s="229"/>
      <c r="E26" s="229"/>
      <c r="F26" s="229"/>
      <c r="G26" s="229"/>
      <c r="H26" s="229"/>
      <c r="I26" s="229"/>
      <c r="J26" s="229"/>
      <c r="K26" s="229"/>
      <c r="L26" s="230"/>
    </row>
    <row r="27" spans="1:16" x14ac:dyDescent="0.25">
      <c r="B27" s="372" t="str">
        <f>IF(Intro!$G$21="English",O27,P27)</f>
        <v>PRODUCTION ET VENTES</v>
      </c>
      <c r="C27" s="373"/>
      <c r="D27" s="373"/>
      <c r="E27" s="373"/>
      <c r="F27" s="373"/>
      <c r="G27" s="373"/>
      <c r="H27" s="373"/>
      <c r="I27" s="373"/>
      <c r="J27" s="373"/>
      <c r="K27" s="373"/>
      <c r="L27" s="374"/>
      <c r="M27" s="107"/>
      <c r="O27" s="2" t="s">
        <v>545</v>
      </c>
      <c r="P27" s="2" t="s">
        <v>546</v>
      </c>
    </row>
    <row r="28" spans="1:16" s="107" customFormat="1" x14ac:dyDescent="0.25">
      <c r="A28" s="232"/>
      <c r="B28" s="190"/>
      <c r="C28" s="177"/>
      <c r="D28" s="177"/>
      <c r="E28" s="177"/>
      <c r="F28" s="177"/>
      <c r="G28" s="177"/>
      <c r="H28" s="177"/>
      <c r="I28" s="177"/>
      <c r="J28" s="177"/>
      <c r="K28" s="177"/>
      <c r="L28" s="178"/>
    </row>
    <row r="29" spans="1:16" s="107" customFormat="1" x14ac:dyDescent="0.25">
      <c r="A29" s="232"/>
      <c r="B29" s="477" t="str">
        <f>IF(Intro!$G$21="English",O29,P29)</f>
        <v>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v>
      </c>
      <c r="C29" s="478"/>
      <c r="D29" s="478"/>
      <c r="E29" s="478"/>
      <c r="F29" s="478"/>
      <c r="G29" s="478"/>
      <c r="H29" s="478"/>
      <c r="I29" s="478"/>
      <c r="J29" s="478"/>
      <c r="K29" s="478"/>
      <c r="L29" s="479"/>
      <c r="O29" s="107" t="s">
        <v>271</v>
      </c>
      <c r="P29" s="107" t="s">
        <v>272</v>
      </c>
    </row>
    <row r="30" spans="1:16" s="107" customFormat="1" x14ac:dyDescent="0.25">
      <c r="A30" s="232"/>
      <c r="B30" s="477"/>
      <c r="C30" s="478"/>
      <c r="D30" s="478"/>
      <c r="E30" s="478"/>
      <c r="F30" s="478"/>
      <c r="G30" s="478"/>
      <c r="H30" s="478"/>
      <c r="I30" s="478"/>
      <c r="J30" s="478"/>
      <c r="K30" s="478"/>
      <c r="L30" s="479"/>
    </row>
    <row r="31" spans="1:16" s="107" customFormat="1" x14ac:dyDescent="0.25">
      <c r="A31" s="232"/>
      <c r="B31" s="190"/>
      <c r="C31" s="177"/>
      <c r="D31" s="177"/>
      <c r="E31" s="177"/>
      <c r="F31" s="177"/>
      <c r="G31" s="177"/>
      <c r="H31" s="177"/>
      <c r="I31" s="177"/>
      <c r="J31" s="177"/>
      <c r="K31" s="177"/>
      <c r="L31" s="178"/>
    </row>
    <row r="32" spans="1:16" s="10" customFormat="1" x14ac:dyDescent="0.25">
      <c r="A32" s="12"/>
      <c r="B32" s="203"/>
      <c r="C32" s="28"/>
      <c r="F32" s="582">
        <f>Variables!B6</f>
        <v>2023</v>
      </c>
      <c r="G32" s="582">
        <f>F32+1</f>
        <v>2024</v>
      </c>
      <c r="H32" s="582">
        <f>G32+1</f>
        <v>2025</v>
      </c>
      <c r="I32" s="177"/>
      <c r="J32" s="177"/>
      <c r="K32" s="235"/>
      <c r="L32" s="236"/>
      <c r="O32" s="11"/>
    </row>
    <row r="33" spans="1:16" s="10" customFormat="1" x14ac:dyDescent="0.25">
      <c r="A33" s="12"/>
      <c r="B33" s="203"/>
      <c r="C33" s="28"/>
      <c r="F33" s="583"/>
      <c r="G33" s="583"/>
      <c r="H33" s="583"/>
      <c r="I33" s="177"/>
      <c r="J33" s="177"/>
      <c r="K33" s="235"/>
      <c r="L33" s="236"/>
      <c r="O33" s="11"/>
    </row>
    <row r="34" spans="1:16" s="133" customFormat="1" x14ac:dyDescent="0.25">
      <c r="A34" s="233"/>
      <c r="B34" s="519" t="str">
        <f>IF(Intro!$G$21="English",O34,P34)</f>
        <v>Production - FTPP I</v>
      </c>
      <c r="C34" s="520"/>
      <c r="D34" s="520"/>
      <c r="E34" s="520"/>
      <c r="F34" s="175" t="str">
        <f>IF(('Pro 1'!G20+'Pro 1'!G23+'Pro 1'!G26)&lt;&gt;0,"X","-")</f>
        <v>-</v>
      </c>
      <c r="G34" s="175" t="str">
        <f>IF(('Pro 1'!H20+'Pro 1'!H23+'Pro 1'!H26)&lt;&gt;0,"X","-")</f>
        <v>-</v>
      </c>
      <c r="H34" s="175" t="str">
        <f>IF(('Pro 1'!I20+'Pro 1'!I23+'Pro 1'!I26)&lt;&gt;0,"X","-")</f>
        <v>-</v>
      </c>
      <c r="I34" s="177"/>
      <c r="J34" s="177"/>
      <c r="K34" s="235"/>
      <c r="L34" s="236"/>
      <c r="O34" s="133" t="s">
        <v>671</v>
      </c>
      <c r="P34" s="133" t="s">
        <v>672</v>
      </c>
    </row>
    <row r="35" spans="1:16" s="133" customFormat="1" x14ac:dyDescent="0.25">
      <c r="A35" s="233"/>
      <c r="B35" s="519" t="str">
        <f>IF(Intro!$G$21="English",O35,P35)</f>
        <v>Production - Caissons sans soudures</v>
      </c>
      <c r="C35" s="520"/>
      <c r="D35" s="520"/>
      <c r="E35" s="520"/>
      <c r="F35" s="175" t="str">
        <f>IF(('Pro 1'!G21+'Pro 1'!G24+'Pro 1'!G27)&lt;&gt;0,"X","-")</f>
        <v>-</v>
      </c>
      <c r="G35" s="175" t="str">
        <f>IF(('Pro 1'!H21+'Pro 1'!H24+'Pro 1'!H27)&lt;&gt;0,"X","-")</f>
        <v>-</v>
      </c>
      <c r="H35" s="175" t="str">
        <f>IF(('Pro 1'!I21+'Pro 1'!I24+'Pro 1'!I27)&lt;&gt;0,"X","-")</f>
        <v>-</v>
      </c>
      <c r="I35" s="177"/>
      <c r="J35" s="177"/>
      <c r="K35" s="235"/>
      <c r="L35" s="236"/>
      <c r="O35" s="133" t="s">
        <v>673</v>
      </c>
      <c r="P35" s="133" t="s">
        <v>688</v>
      </c>
    </row>
    <row r="36" spans="1:16" s="133" customFormat="1" x14ac:dyDescent="0.25">
      <c r="A36" s="233"/>
      <c r="B36" s="326"/>
      <c r="C36" s="327"/>
      <c r="D36" s="327"/>
      <c r="E36" s="329"/>
      <c r="F36" s="177"/>
      <c r="G36" s="330" t="str">
        <f>IF(Intro!$G$21="English",O36,P36)</f>
        <v>FTPP I</v>
      </c>
      <c r="H36" s="177"/>
      <c r="I36" s="177"/>
      <c r="J36" s="177"/>
      <c r="K36" s="235"/>
      <c r="L36" s="236"/>
      <c r="O36" s="133" t="s">
        <v>635</v>
      </c>
      <c r="P36" s="133" t="s">
        <v>636</v>
      </c>
    </row>
    <row r="37" spans="1:16" s="133" customFormat="1" x14ac:dyDescent="0.25">
      <c r="A37" s="233"/>
      <c r="B37" s="519" t="str">
        <f>IF(Intro!$G$21="English",$O$37,$P$37)</f>
        <v>Ventes au Canada aux distributeurs</v>
      </c>
      <c r="C37" s="520"/>
      <c r="D37" s="520"/>
      <c r="E37" s="520"/>
      <c r="F37" s="175" t="str">
        <f>IF(SUM('Pro 2'!H29)&lt;&gt;0,"X","-")</f>
        <v>-</v>
      </c>
      <c r="G37" s="175" t="str">
        <f>IF(SUM('Pro 2'!I29)&lt;&gt;0,"X","-")</f>
        <v>-</v>
      </c>
      <c r="H37" s="175" t="str">
        <f>IF(SUM('Pro 2'!J29)&lt;&gt;0,"X","-")</f>
        <v>-</v>
      </c>
      <c r="I37" s="177"/>
      <c r="J37" s="177"/>
      <c r="K37" s="235"/>
      <c r="L37" s="236"/>
      <c r="O37" s="133" t="str">
        <f>"Sales in Canada to "&amp;Variables!B26</f>
        <v>Sales in Canada to distributors</v>
      </c>
      <c r="P37" s="133" t="str">
        <f>"Ventes au Canada aux "&amp;Variables!C26</f>
        <v>Ventes au Canada aux distributeurs</v>
      </c>
    </row>
    <row r="38" spans="1:16" s="133" customFormat="1" x14ac:dyDescent="0.25">
      <c r="A38" s="233"/>
      <c r="B38" s="519" t="str">
        <f>IF(Intro!$G$21="English",O38,P38)</f>
        <v>Ventes au Canada aux utilisateurs finals</v>
      </c>
      <c r="C38" s="520"/>
      <c r="D38" s="520"/>
      <c r="E38" s="520"/>
      <c r="F38" s="175" t="str">
        <f>IF(SUM('Pro 2'!H32)&lt;&gt;0,"X","-")</f>
        <v>-</v>
      </c>
      <c r="G38" s="175" t="str">
        <f>IF(SUM('Pro 2'!I32)&lt;&gt;0,"X","-")</f>
        <v>-</v>
      </c>
      <c r="H38" s="175" t="str">
        <f>IF(SUM('Pro 2'!J32)&lt;&gt;0,"X","-")</f>
        <v>-</v>
      </c>
      <c r="I38" s="177"/>
      <c r="J38" s="177"/>
      <c r="K38" s="235"/>
      <c r="L38" s="236"/>
      <c r="O38" s="133" t="str">
        <f>"Sales in Canada to "&amp;Variables!B27</f>
        <v>Sales in Canada to end users</v>
      </c>
      <c r="P38" s="133" t="str">
        <f>"Ventes au Canada aux "&amp;Variables!C27</f>
        <v>Ventes au Canada aux utilisateurs finals</v>
      </c>
    </row>
    <row r="39" spans="1:16" s="133" customFormat="1" ht="15" customHeight="1" x14ac:dyDescent="0.25">
      <c r="A39" s="233"/>
      <c r="B39" s="326"/>
      <c r="C39" s="327"/>
      <c r="D39" s="327"/>
      <c r="E39" s="327"/>
      <c r="F39" s="338"/>
      <c r="G39" s="338" t="str">
        <f>IF(Intro!$G$21="English",O39,P39)</f>
        <v>Caissons sans soudures</v>
      </c>
      <c r="H39" s="338"/>
      <c r="I39" s="177"/>
      <c r="J39" s="177"/>
      <c r="K39" s="235"/>
      <c r="L39" s="236"/>
      <c r="O39" s="133" t="s">
        <v>675</v>
      </c>
      <c r="P39" s="133" t="s">
        <v>663</v>
      </c>
    </row>
    <row r="40" spans="1:16" s="133" customFormat="1" ht="15" customHeight="1" x14ac:dyDescent="0.25">
      <c r="A40" s="233"/>
      <c r="B40" s="326"/>
      <c r="C40" s="327"/>
      <c r="D40" s="732" t="s">
        <v>674</v>
      </c>
      <c r="E40" s="733"/>
      <c r="F40" s="175" t="str">
        <f>IF(SUM('Pro 2'!H36)&lt;&gt;0,"X","-")</f>
        <v>-</v>
      </c>
      <c r="G40" s="175" t="str">
        <f>IF(SUM('Pro 2'!I36)&lt;&gt;0,"X","-")</f>
        <v>-</v>
      </c>
      <c r="H40" s="175" t="str">
        <f>IF(SUM('Pro 2'!J36)&lt;&gt;0,"X","-")</f>
        <v>-</v>
      </c>
      <c r="I40" s="177"/>
      <c r="J40" s="177"/>
      <c r="K40" s="235"/>
      <c r="L40" s="236"/>
      <c r="O40" s="133" t="str">
        <f>"Sales in Canada to "&amp;Variables!B29</f>
        <v xml:space="preserve">Sales in Canada to </v>
      </c>
      <c r="P40" s="133" t="str">
        <f>"Ventes au Canada aux "&amp;Variables!C29</f>
        <v xml:space="preserve">Ventes au Canada aux </v>
      </c>
    </row>
    <row r="41" spans="1:16" s="133" customFormat="1" ht="14.25" customHeight="1" x14ac:dyDescent="0.25">
      <c r="A41" s="233"/>
      <c r="B41" s="326"/>
      <c r="C41" s="327"/>
      <c r="D41" s="327"/>
      <c r="E41" s="328" t="str">
        <f>IF(Intro!$G$21="English",O38,P38)</f>
        <v>Ventes au Canada aux utilisateurs finals</v>
      </c>
      <c r="F41" s="175" t="str">
        <f>IF(SUM('Pro 2'!H39)&lt;&gt;0,"X","-")</f>
        <v>-</v>
      </c>
      <c r="G41" s="175" t="str">
        <f>IF(SUM('Pro 2'!I39)&lt;&gt;0,"X","-")</f>
        <v>-</v>
      </c>
      <c r="H41" s="175" t="str">
        <f>IF(SUM('Pro 2'!J39)&lt;&gt;0,"X","-")</f>
        <v>-</v>
      </c>
      <c r="I41" s="177"/>
      <c r="J41" s="177"/>
      <c r="K41" s="235"/>
      <c r="L41" s="236"/>
      <c r="O41" s="133" t="str">
        <f>"Sales in Canada to "&amp;Variables!B30</f>
        <v>Sales in Canada to Yes</v>
      </c>
      <c r="P41" s="133" t="str">
        <f>"Ventes au Canada aux "&amp;Variables!C30</f>
        <v>Ventes au Canada aux Oui</v>
      </c>
    </row>
    <row r="42" spans="1:16" s="133" customFormat="1" ht="14.25" customHeight="1" x14ac:dyDescent="0.25">
      <c r="A42" s="233"/>
      <c r="B42" s="326"/>
      <c r="C42" s="327"/>
      <c r="D42" s="327"/>
      <c r="E42" s="328"/>
      <c r="F42" s="177"/>
      <c r="G42" s="177"/>
      <c r="H42" s="177"/>
      <c r="I42" s="177"/>
      <c r="J42" s="177"/>
      <c r="K42" s="235"/>
      <c r="L42" s="236"/>
    </row>
    <row r="43" spans="1:16" s="133" customFormat="1" x14ac:dyDescent="0.25">
      <c r="A43" s="233"/>
      <c r="B43" s="519" t="str">
        <f>IF(Intro!$G$21="English",O43,P43)</f>
        <v>Ventes à l'exportation</v>
      </c>
      <c r="C43" s="520"/>
      <c r="D43" s="520"/>
      <c r="E43" s="520"/>
      <c r="F43" s="175" t="str">
        <f>IF(SUM('Pro 2'!H43)&lt;&gt;0,"X","-")</f>
        <v>-</v>
      </c>
      <c r="G43" s="175" t="str">
        <f>IF(SUM('Pro 2'!I43)&lt;&gt;0,"X","-")</f>
        <v>-</v>
      </c>
      <c r="H43" s="175" t="str">
        <f>IF(SUM('Pro 2'!J43)&lt;&gt;0,"X","-")</f>
        <v>-</v>
      </c>
      <c r="I43" s="177"/>
      <c r="J43" s="177"/>
      <c r="K43" s="235"/>
      <c r="L43" s="236"/>
      <c r="O43" s="133" t="s">
        <v>40</v>
      </c>
      <c r="P43" s="133" t="s">
        <v>41</v>
      </c>
    </row>
    <row r="44" spans="1:16" s="107" customFormat="1" x14ac:dyDescent="0.25">
      <c r="A44" s="232"/>
      <c r="B44" s="228"/>
      <c r="C44" s="229"/>
      <c r="D44" s="229"/>
      <c r="E44" s="229"/>
      <c r="F44" s="229"/>
      <c r="G44" s="229"/>
      <c r="H44" s="229"/>
      <c r="I44" s="229"/>
      <c r="J44" s="229"/>
      <c r="K44" s="229"/>
      <c r="L44" s="230"/>
    </row>
  </sheetData>
  <sheetProtection algorithmName="SHA-512" hashValue="xskIqb4pHQiw3Dc1cW20l1FWHJKSpFdMVjbxVaitWWcgIKOgcK7LQFnKArY81lxW0Hnpg7MsPFg2bS0SLj04mQ==" saltValue="iJ6OR8E0TvIDViiPuKOLJQ==" spinCount="100000" sheet="1" objects="1" scenarios="1" selectLockedCells="1"/>
  <mergeCells count="22">
    <mergeCell ref="B14:I14"/>
    <mergeCell ref="B4:L4"/>
    <mergeCell ref="B5:L5"/>
    <mergeCell ref="B6:L6"/>
    <mergeCell ref="B37:E37"/>
    <mergeCell ref="B9:L9"/>
    <mergeCell ref="B8:L8"/>
    <mergeCell ref="B11:I11"/>
    <mergeCell ref="B12:I12"/>
    <mergeCell ref="B13:I13"/>
    <mergeCell ref="B35:E35"/>
    <mergeCell ref="B43:E43"/>
    <mergeCell ref="B27:L27"/>
    <mergeCell ref="B34:E34"/>
    <mergeCell ref="B16:J16"/>
    <mergeCell ref="B18:L25"/>
    <mergeCell ref="F32:F33"/>
    <mergeCell ref="G32:G33"/>
    <mergeCell ref="H32:H33"/>
    <mergeCell ref="B38:E38"/>
    <mergeCell ref="B29:L30"/>
    <mergeCell ref="D40:E40"/>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18:B23" xr:uid="{98189501-58D8-41C6-8064-4494BB217640}">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0FF472E-7929-47C8-A771-4AA6BB51FDD5}">
          <x14:formula1>
            <xm:f>Variables!$D$30:$D$31</xm:f>
          </x14:formula1>
          <xm:sqref>J11:J14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B7314-293C-4439-8435-EFB2FE16A054}">
  <sheetPr>
    <tabColor rgb="FFFF0000"/>
  </sheetPr>
  <dimension ref="D3:AA96"/>
  <sheetViews>
    <sheetView showGridLines="0" zoomScale="85" zoomScaleNormal="85" workbookViewId="0">
      <selection activeCell="U21" sqref="U21"/>
    </sheetView>
  </sheetViews>
  <sheetFormatPr defaultColWidth="9.42578125" defaultRowHeight="12.75" x14ac:dyDescent="0.2"/>
  <cols>
    <col min="1" max="2" width="9.42578125" style="48"/>
    <col min="3" max="3" width="12.42578125" style="48" customWidth="1"/>
    <col min="4" max="4" width="57.5703125" style="48" customWidth="1"/>
    <col min="5" max="9" width="9.42578125" style="48"/>
    <col min="10" max="10" width="12" style="48" customWidth="1"/>
    <col min="11" max="15" width="9.42578125" style="48"/>
    <col min="16" max="16" width="24" style="48" customWidth="1"/>
    <col min="17" max="16384" width="9.42578125" style="48"/>
  </cols>
  <sheetData>
    <row r="3" spans="4:27" x14ac:dyDescent="0.2">
      <c r="D3" s="90" t="s">
        <v>354</v>
      </c>
      <c r="E3" s="51" t="s">
        <v>355</v>
      </c>
      <c r="F3" s="51"/>
      <c r="G3" s="51"/>
      <c r="H3" s="51"/>
      <c r="I3" s="51"/>
      <c r="J3" s="51"/>
      <c r="K3" s="51" t="s">
        <v>40</v>
      </c>
      <c r="L3" s="51"/>
      <c r="M3" s="51"/>
      <c r="N3" s="51"/>
      <c r="O3" s="51"/>
      <c r="P3" s="51"/>
      <c r="Q3" s="51"/>
      <c r="R3" s="51"/>
      <c r="S3" s="52"/>
    </row>
    <row r="4" spans="4:27" x14ac:dyDescent="0.2">
      <c r="D4" s="54"/>
      <c r="E4" s="73"/>
      <c r="F4" s="73">
        <v>2023</v>
      </c>
      <c r="G4" s="73">
        <v>2024</v>
      </c>
      <c r="H4" s="73">
        <v>2025</v>
      </c>
      <c r="I4" s="73"/>
      <c r="J4" s="73"/>
      <c r="K4" s="73"/>
      <c r="L4" s="73">
        <v>2023</v>
      </c>
      <c r="M4" s="73">
        <v>2024</v>
      </c>
      <c r="N4" s="73">
        <v>2025</v>
      </c>
      <c r="O4" s="73"/>
      <c r="P4" s="73"/>
      <c r="Q4" s="73"/>
      <c r="R4" s="73"/>
      <c r="S4" s="55"/>
      <c r="Z4" s="73"/>
      <c r="AA4" s="73"/>
    </row>
    <row r="5" spans="4:27" x14ac:dyDescent="0.2">
      <c r="D5" s="54" t="s">
        <v>357</v>
      </c>
      <c r="E5" s="73"/>
      <c r="F5" s="73"/>
      <c r="G5" s="73"/>
      <c r="H5" s="73"/>
      <c r="I5" s="73"/>
      <c r="J5" s="73" t="s">
        <v>357</v>
      </c>
      <c r="K5" s="73"/>
      <c r="L5" s="73"/>
      <c r="M5" s="73"/>
      <c r="N5" s="73"/>
      <c r="O5" s="73"/>
      <c r="P5" s="73" t="s">
        <v>356</v>
      </c>
      <c r="Q5" s="73"/>
      <c r="R5" s="73"/>
      <c r="S5" s="55"/>
      <c r="Z5" s="73"/>
      <c r="AA5" s="73"/>
    </row>
    <row r="6" spans="4:27" x14ac:dyDescent="0.2">
      <c r="D6" s="54"/>
      <c r="E6" s="73"/>
      <c r="F6" s="73"/>
      <c r="G6" s="73"/>
      <c r="H6" s="73"/>
      <c r="I6" s="73"/>
      <c r="J6" s="73"/>
      <c r="K6" s="73"/>
      <c r="L6" s="73"/>
      <c r="M6" s="73"/>
      <c r="N6" s="73"/>
      <c r="O6" s="73"/>
      <c r="P6" s="73"/>
      <c r="Q6" s="73">
        <v>2023</v>
      </c>
      <c r="R6" s="73">
        <v>2024</v>
      </c>
      <c r="S6" s="55">
        <v>2025</v>
      </c>
      <c r="Z6" s="73"/>
      <c r="AA6" s="73"/>
    </row>
    <row r="7" spans="4:27" ht="13.5" thickBot="1" x14ac:dyDescent="0.25">
      <c r="D7" s="54" t="s">
        <v>359</v>
      </c>
      <c r="E7" s="73"/>
      <c r="F7" s="73"/>
      <c r="G7" s="73"/>
      <c r="H7" s="73"/>
      <c r="I7" s="73"/>
      <c r="J7" s="73" t="s">
        <v>359</v>
      </c>
      <c r="K7" s="73"/>
      <c r="L7" s="73"/>
      <c r="M7" s="73"/>
      <c r="N7" s="73"/>
      <c r="O7" s="73"/>
      <c r="P7" s="73" t="s">
        <v>358</v>
      </c>
      <c r="Q7" s="73"/>
      <c r="R7" s="73"/>
      <c r="S7" s="55"/>
      <c r="Z7" s="73"/>
      <c r="AA7" s="73"/>
    </row>
    <row r="8" spans="4:27" x14ac:dyDescent="0.2">
      <c r="D8" s="54" t="s">
        <v>360</v>
      </c>
      <c r="E8" s="73"/>
      <c r="F8" s="49">
        <f>'Pro 1'!G19</f>
        <v>0</v>
      </c>
      <c r="G8" s="49">
        <f>'Pro 1'!H19</f>
        <v>0</v>
      </c>
      <c r="H8" s="49">
        <f>'Pro 1'!I19</f>
        <v>0</v>
      </c>
      <c r="I8" s="73"/>
      <c r="J8" s="73" t="s">
        <v>360</v>
      </c>
      <c r="K8" s="73"/>
      <c r="L8" s="49">
        <f>'Pro 1'!G22</f>
        <v>0</v>
      </c>
      <c r="M8" s="49">
        <f>'Pro 1'!H22</f>
        <v>0</v>
      </c>
      <c r="N8" s="49">
        <f>'Pro 1'!I22</f>
        <v>0</v>
      </c>
      <c r="O8" s="73"/>
      <c r="P8" s="73" t="s">
        <v>305</v>
      </c>
      <c r="Q8" s="73">
        <f>'Pro 3'!G24</f>
        <v>0</v>
      </c>
      <c r="R8" s="73">
        <f>'Pro 3'!H24</f>
        <v>0</v>
      </c>
      <c r="S8" s="55">
        <f>'Pro 3'!I24</f>
        <v>0</v>
      </c>
      <c r="Z8" s="73"/>
      <c r="AA8" s="73"/>
    </row>
    <row r="9" spans="4:27" x14ac:dyDescent="0.2">
      <c r="D9" s="54"/>
      <c r="E9" s="73"/>
      <c r="F9" s="73"/>
      <c r="G9" s="73"/>
      <c r="H9" s="73"/>
      <c r="I9" s="73"/>
      <c r="J9" s="73"/>
      <c r="K9" s="73"/>
      <c r="L9" s="73"/>
      <c r="M9" s="73"/>
      <c r="N9" s="73"/>
      <c r="O9" s="73"/>
      <c r="P9" s="73" t="s">
        <v>299</v>
      </c>
      <c r="Q9" s="73">
        <f>'Pro 3'!G25</f>
        <v>0</v>
      </c>
      <c r="R9" s="73">
        <f>'Pro 3'!H25</f>
        <v>0</v>
      </c>
      <c r="S9" s="55">
        <f>'Pro 3'!I25</f>
        <v>0</v>
      </c>
      <c r="Z9" s="73"/>
      <c r="AA9" s="73"/>
    </row>
    <row r="10" spans="4:27" x14ac:dyDescent="0.2">
      <c r="D10" s="54" t="s">
        <v>358</v>
      </c>
      <c r="E10" s="73"/>
      <c r="F10" s="73"/>
      <c r="G10" s="73"/>
      <c r="H10" s="73"/>
      <c r="I10" s="73"/>
      <c r="J10" s="73" t="s">
        <v>358</v>
      </c>
      <c r="K10" s="73"/>
      <c r="L10" s="73"/>
      <c r="M10" s="73"/>
      <c r="N10" s="73"/>
      <c r="O10" s="73"/>
      <c r="P10" s="73" t="s">
        <v>361</v>
      </c>
      <c r="Q10" s="73"/>
      <c r="R10" s="73"/>
      <c r="S10" s="55"/>
      <c r="Z10" s="73"/>
      <c r="AA10" s="73"/>
    </row>
    <row r="11" spans="4:27" x14ac:dyDescent="0.2">
      <c r="D11" s="54" t="s">
        <v>125</v>
      </c>
      <c r="E11" s="73"/>
      <c r="F11" s="73">
        <f>'Pro 3'!H67/1000</f>
        <v>0</v>
      </c>
      <c r="G11" s="73">
        <f>'Pro 3'!I67/1000</f>
        <v>0</v>
      </c>
      <c r="H11" s="73">
        <f>'Pro 3'!J67/1000</f>
        <v>0</v>
      </c>
      <c r="I11" s="73"/>
      <c r="J11" s="73" t="s">
        <v>125</v>
      </c>
      <c r="K11" s="73"/>
      <c r="L11" s="73">
        <f>'Pro 3'!H90/1000</f>
        <v>0</v>
      </c>
      <c r="M11" s="73">
        <f>'Pro 3'!I90/1000</f>
        <v>0</v>
      </c>
      <c r="N11" s="73">
        <f>'Pro 3'!J90/1000</f>
        <v>0</v>
      </c>
      <c r="O11" s="73"/>
      <c r="P11" s="73" t="s">
        <v>302</v>
      </c>
      <c r="Q11" s="73">
        <f>'Pro 3'!G27</f>
        <v>0</v>
      </c>
      <c r="R11" s="73">
        <f>'Pro 3'!H27</f>
        <v>0</v>
      </c>
      <c r="S11" s="55">
        <f>'Pro 3'!I27</f>
        <v>0</v>
      </c>
      <c r="Z11" s="73"/>
      <c r="AA11" s="73"/>
    </row>
    <row r="12" spans="4:27" x14ac:dyDescent="0.2">
      <c r="D12" s="54" t="s">
        <v>362</v>
      </c>
      <c r="E12" s="73"/>
      <c r="F12" s="73">
        <f>SUM('Pro 3'!H68:H71)/1000</f>
        <v>0</v>
      </c>
      <c r="G12" s="73">
        <f>SUM('Pro 3'!I68:I71)/1000</f>
        <v>0</v>
      </c>
      <c r="H12" s="73">
        <f>SUM('Pro 3'!J68:J71)/1000</f>
        <v>0</v>
      </c>
      <c r="I12" s="73"/>
      <c r="J12" s="73" t="s">
        <v>362</v>
      </c>
      <c r="K12" s="73"/>
      <c r="L12" s="73">
        <f>SUM('Pro 3'!H91:H94)/1000</f>
        <v>0</v>
      </c>
      <c r="M12" s="73">
        <f>SUM('Pro 3'!I91:I94)/1000</f>
        <v>0</v>
      </c>
      <c r="N12" s="73">
        <f>SUM('Pro 3'!J91:J94)/1000</f>
        <v>0</v>
      </c>
      <c r="O12" s="73"/>
      <c r="P12" s="73" t="s">
        <v>301</v>
      </c>
      <c r="Q12" s="73">
        <f>'Pro 3'!G28</f>
        <v>0</v>
      </c>
      <c r="R12" s="73">
        <f>'Pro 3'!H28</f>
        <v>0</v>
      </c>
      <c r="S12" s="55">
        <f>'Pro 3'!I28</f>
        <v>0</v>
      </c>
      <c r="Z12" s="73"/>
      <c r="AA12" s="73"/>
    </row>
    <row r="13" spans="4:27" x14ac:dyDescent="0.2">
      <c r="D13" s="54" t="s">
        <v>363</v>
      </c>
      <c r="E13" s="73"/>
      <c r="F13" s="73">
        <f>'Pro 3'!H72/1000</f>
        <v>0</v>
      </c>
      <c r="G13" s="73">
        <f>'Pro 3'!I72/1000</f>
        <v>0</v>
      </c>
      <c r="H13" s="73">
        <f>'Pro 3'!J72/1000</f>
        <v>0</v>
      </c>
      <c r="I13" s="73"/>
      <c r="J13" s="73" t="s">
        <v>363</v>
      </c>
      <c r="K13" s="73"/>
      <c r="L13" s="73">
        <f>'Pro 3'!H95/1000</f>
        <v>0</v>
      </c>
      <c r="M13" s="73">
        <f>'Pro 3'!I95/1000</f>
        <v>0</v>
      </c>
      <c r="N13" s="73">
        <f>'Pro 3'!J95/1000</f>
        <v>0</v>
      </c>
      <c r="O13" s="73"/>
      <c r="P13" s="73" t="s">
        <v>364</v>
      </c>
      <c r="Q13" s="73">
        <f>'Pro 3'!G29</f>
        <v>0</v>
      </c>
      <c r="R13" s="73">
        <f>'Pro 3'!H29</f>
        <v>0</v>
      </c>
      <c r="S13" s="55">
        <f>'Pro 3'!I29</f>
        <v>0</v>
      </c>
      <c r="Z13" s="73"/>
      <c r="AA13" s="73"/>
    </row>
    <row r="14" spans="4:27" ht="13.5" thickBot="1" x14ac:dyDescent="0.25">
      <c r="D14" s="54" t="s">
        <v>342</v>
      </c>
      <c r="E14" s="73"/>
      <c r="F14" s="73">
        <f>'Pro 3'!H73/1000</f>
        <v>0</v>
      </c>
      <c r="G14" s="73">
        <f>'Pro 3'!I73/1000</f>
        <v>0</v>
      </c>
      <c r="H14" s="73">
        <f>'Pro 3'!J73/1000</f>
        <v>0</v>
      </c>
      <c r="I14" s="73"/>
      <c r="J14" s="73" t="s">
        <v>342</v>
      </c>
      <c r="K14" s="73"/>
      <c r="L14" s="73">
        <f>'Pro 3'!H96/1000</f>
        <v>0</v>
      </c>
      <c r="M14" s="73">
        <f>'Pro 3'!I96/1000</f>
        <v>0</v>
      </c>
      <c r="N14" s="73">
        <f>'Pro 3'!J96/1000</f>
        <v>0</v>
      </c>
      <c r="O14" s="73"/>
      <c r="P14" s="73" t="s">
        <v>366</v>
      </c>
      <c r="Q14" s="50"/>
      <c r="R14" s="50"/>
      <c r="S14" s="89"/>
      <c r="Z14" s="73"/>
      <c r="AA14" s="73"/>
    </row>
    <row r="15" spans="4:27" x14ac:dyDescent="0.2">
      <c r="D15" s="54" t="s">
        <v>365</v>
      </c>
      <c r="E15" s="73"/>
      <c r="F15" s="73">
        <f>'Pro 3'!H74/1000</f>
        <v>0</v>
      </c>
      <c r="G15" s="73">
        <f>'Pro 3'!I74/1000</f>
        <v>0</v>
      </c>
      <c r="H15" s="73">
        <f>'Pro 3'!J74/1000</f>
        <v>0</v>
      </c>
      <c r="I15" s="73"/>
      <c r="J15" s="73" t="s">
        <v>365</v>
      </c>
      <c r="K15" s="73"/>
      <c r="L15" s="73">
        <f>'Pro 3'!H97/1000</f>
        <v>0</v>
      </c>
      <c r="M15" s="73">
        <f>'Pro 3'!I97/1000</f>
        <v>0</v>
      </c>
      <c r="N15" s="73">
        <f>'Pro 3'!J97/1000</f>
        <v>0</v>
      </c>
      <c r="O15" s="73"/>
      <c r="P15" s="73"/>
      <c r="Q15" s="73"/>
      <c r="R15" s="73"/>
      <c r="S15" s="55"/>
      <c r="Z15" s="73"/>
      <c r="AA15" s="73"/>
    </row>
    <row r="16" spans="4:27" x14ac:dyDescent="0.2">
      <c r="D16" s="54" t="s">
        <v>367</v>
      </c>
      <c r="E16" s="73"/>
      <c r="F16" s="73"/>
      <c r="G16" s="73"/>
      <c r="H16" s="73"/>
      <c r="I16" s="73"/>
      <c r="J16" s="73" t="s">
        <v>367</v>
      </c>
      <c r="K16" s="73"/>
      <c r="L16" s="73"/>
      <c r="M16" s="73"/>
      <c r="N16" s="73"/>
      <c r="O16" s="73"/>
      <c r="P16" s="73"/>
      <c r="Q16" s="73"/>
      <c r="R16" s="73"/>
      <c r="S16" s="55"/>
      <c r="Z16" s="73"/>
      <c r="AA16" s="73"/>
    </row>
    <row r="17" spans="4:27" x14ac:dyDescent="0.2">
      <c r="D17" s="54"/>
      <c r="E17" s="73"/>
      <c r="F17" s="73"/>
      <c r="G17" s="73"/>
      <c r="H17" s="73"/>
      <c r="I17" s="73"/>
      <c r="J17" s="73"/>
      <c r="K17" s="73"/>
      <c r="L17" s="73"/>
      <c r="M17" s="73"/>
      <c r="N17" s="73"/>
      <c r="O17" s="73"/>
      <c r="P17" s="73"/>
      <c r="Q17" s="73"/>
      <c r="R17" s="73"/>
      <c r="S17" s="55"/>
      <c r="Z17" s="73"/>
      <c r="AA17" s="73"/>
    </row>
    <row r="18" spans="4:27" x14ac:dyDescent="0.2">
      <c r="D18" s="54" t="s">
        <v>368</v>
      </c>
      <c r="E18" s="73"/>
      <c r="F18" s="73"/>
      <c r="G18" s="73"/>
      <c r="H18" s="73"/>
      <c r="I18" s="73"/>
      <c r="J18" s="73" t="s">
        <v>368</v>
      </c>
      <c r="K18" s="73"/>
      <c r="L18" s="73"/>
      <c r="M18" s="73"/>
      <c r="N18" s="73"/>
      <c r="O18" s="73"/>
      <c r="P18" s="73"/>
      <c r="Q18" s="73"/>
      <c r="R18" s="73"/>
      <c r="S18" s="55"/>
      <c r="Z18" s="73"/>
      <c r="AA18" s="73"/>
    </row>
    <row r="19" spans="4:27" x14ac:dyDescent="0.2">
      <c r="D19" s="54"/>
      <c r="E19" s="73"/>
      <c r="F19" s="73"/>
      <c r="G19" s="73"/>
      <c r="H19" s="73"/>
      <c r="I19" s="73"/>
      <c r="J19" s="73"/>
      <c r="K19" s="73"/>
      <c r="L19" s="73"/>
      <c r="M19" s="73"/>
      <c r="N19" s="73"/>
      <c r="O19" s="73"/>
      <c r="P19" s="73"/>
      <c r="Q19" s="73"/>
      <c r="R19" s="73"/>
      <c r="S19" s="55"/>
    </row>
    <row r="20" spans="4:27" x14ac:dyDescent="0.2">
      <c r="D20" s="54" t="s">
        <v>369</v>
      </c>
      <c r="E20" s="73"/>
      <c r="F20" s="73">
        <f>'Pro 2'!H29+'Pro 2'!H32+'Pro 2'!H36+'Pro 2'!H39</f>
        <v>0</v>
      </c>
      <c r="G20" s="73">
        <f>'Pro 2'!I29+'Pro 2'!I32+'Pro 2'!I36+'Pro 2'!I39</f>
        <v>0</v>
      </c>
      <c r="H20" s="73">
        <f>'Pro 2'!J29+'Pro 2'!J32+'Pro 2'!J36+'Pro 2'!J39</f>
        <v>0</v>
      </c>
      <c r="I20" s="73"/>
      <c r="J20" s="73" t="s">
        <v>369</v>
      </c>
      <c r="K20" s="73"/>
      <c r="L20" s="73">
        <f>'Pro 2'!H43</f>
        <v>0</v>
      </c>
      <c r="M20" s="73">
        <f>'Pro 2'!I43</f>
        <v>0</v>
      </c>
      <c r="N20" s="73">
        <f>'Pro 2'!J43</f>
        <v>0</v>
      </c>
      <c r="O20" s="73"/>
      <c r="P20" s="73"/>
      <c r="Q20" s="73"/>
      <c r="R20" s="73"/>
      <c r="S20" s="55"/>
    </row>
    <row r="21" spans="4:27" x14ac:dyDescent="0.2">
      <c r="D21" s="54"/>
      <c r="E21" s="73"/>
      <c r="F21" s="73"/>
      <c r="G21" s="73"/>
      <c r="H21" s="73"/>
      <c r="I21" s="73"/>
      <c r="J21" s="73"/>
      <c r="K21" s="73"/>
      <c r="L21" s="73"/>
      <c r="M21" s="73"/>
      <c r="N21" s="73"/>
      <c r="O21" s="73"/>
      <c r="P21" s="73"/>
      <c r="Q21" s="73"/>
      <c r="R21" s="73"/>
      <c r="S21" s="55"/>
      <c r="T21" s="73"/>
    </row>
    <row r="22" spans="4:27" x14ac:dyDescent="0.2">
      <c r="D22" s="54" t="s">
        <v>358</v>
      </c>
      <c r="E22" s="73"/>
      <c r="F22" s="73"/>
      <c r="G22" s="73"/>
      <c r="H22" s="73"/>
      <c r="I22" s="73"/>
      <c r="J22" s="73" t="s">
        <v>358</v>
      </c>
      <c r="K22" s="73"/>
      <c r="L22" s="73"/>
      <c r="M22" s="73"/>
      <c r="N22" s="73"/>
      <c r="O22" s="73"/>
      <c r="P22" s="73"/>
      <c r="Q22" s="73"/>
      <c r="R22" s="73"/>
      <c r="S22" s="55"/>
      <c r="T22" s="73"/>
    </row>
    <row r="23" spans="4:27" x14ac:dyDescent="0.2">
      <c r="D23" s="54" t="s">
        <v>305</v>
      </c>
      <c r="E23" s="73"/>
      <c r="F23" s="73">
        <f>'Pro 3'!G228</f>
        <v>0</v>
      </c>
      <c r="G23" s="73">
        <f>'Pro 3'!H228</f>
        <v>0</v>
      </c>
      <c r="H23" s="73">
        <f>'Pro 3'!I228</f>
        <v>0</v>
      </c>
      <c r="I23" s="73"/>
      <c r="J23" s="73" t="s">
        <v>305</v>
      </c>
      <c r="K23" s="73"/>
      <c r="L23" s="73">
        <f>'Pro 3'!G252</f>
        <v>0</v>
      </c>
      <c r="M23" s="73">
        <f>'Pro 3'!H252</f>
        <v>0</v>
      </c>
      <c r="N23" s="73">
        <f>'Pro 3'!I252</f>
        <v>0</v>
      </c>
      <c r="O23" s="73"/>
      <c r="P23" s="73"/>
      <c r="Q23" s="73"/>
      <c r="R23" s="73"/>
      <c r="S23" s="55"/>
      <c r="T23" s="73"/>
    </row>
    <row r="24" spans="4:27" x14ac:dyDescent="0.2">
      <c r="D24" s="54"/>
      <c r="E24" s="73"/>
      <c r="F24" s="73"/>
      <c r="G24" s="73"/>
      <c r="H24" s="73"/>
      <c r="I24" s="73"/>
      <c r="J24" s="73"/>
      <c r="K24" s="73"/>
      <c r="L24" s="73"/>
      <c r="M24" s="73"/>
      <c r="N24" s="73"/>
      <c r="O24" s="73"/>
      <c r="P24" s="73"/>
      <c r="Q24" s="73"/>
      <c r="R24" s="73"/>
      <c r="S24" s="55"/>
      <c r="T24" s="73"/>
    </row>
    <row r="25" spans="4:27" x14ac:dyDescent="0.2">
      <c r="D25" s="54"/>
      <c r="E25" s="73"/>
      <c r="F25" s="73"/>
      <c r="G25" s="73"/>
      <c r="H25" s="73"/>
      <c r="I25" s="73"/>
      <c r="J25" s="73"/>
      <c r="K25" s="73"/>
      <c r="L25" s="73"/>
      <c r="M25" s="73"/>
      <c r="N25" s="73"/>
      <c r="O25" s="73"/>
      <c r="P25" s="73"/>
      <c r="Q25" s="73"/>
      <c r="R25" s="73"/>
      <c r="S25" s="55"/>
      <c r="T25" s="73"/>
    </row>
    <row r="26" spans="4:27" x14ac:dyDescent="0.2">
      <c r="D26" s="54"/>
      <c r="E26" s="73"/>
      <c r="F26" s="73"/>
      <c r="G26" s="73"/>
      <c r="H26" s="73"/>
      <c r="I26" s="73"/>
      <c r="J26" s="73"/>
      <c r="K26" s="73"/>
      <c r="L26" s="73"/>
      <c r="M26" s="73"/>
      <c r="N26" s="73"/>
      <c r="O26" s="73"/>
      <c r="P26" s="73"/>
      <c r="Q26" s="73"/>
      <c r="R26" s="73"/>
      <c r="S26" s="55"/>
      <c r="T26" s="73"/>
    </row>
    <row r="27" spans="4:27" x14ac:dyDescent="0.2">
      <c r="D27" s="54" t="s">
        <v>125</v>
      </c>
      <c r="E27" s="73"/>
      <c r="F27" s="73">
        <f>'Pro 3'!G229</f>
        <v>0</v>
      </c>
      <c r="G27" s="73">
        <f>'Pro 3'!H229</f>
        <v>0</v>
      </c>
      <c r="H27" s="73">
        <f>'Pro 3'!I229</f>
        <v>0</v>
      </c>
      <c r="I27" s="73"/>
      <c r="J27" s="73" t="s">
        <v>125</v>
      </c>
      <c r="K27" s="73"/>
      <c r="L27" s="73">
        <f>'Pro 3'!G253</f>
        <v>0</v>
      </c>
      <c r="M27" s="73">
        <f>'Pro 3'!H253</f>
        <v>0</v>
      </c>
      <c r="N27" s="73">
        <f>'Pro 3'!I253</f>
        <v>0</v>
      </c>
      <c r="O27" s="73"/>
      <c r="P27" s="73"/>
      <c r="Q27" s="73"/>
      <c r="R27" s="73"/>
      <c r="S27" s="55"/>
      <c r="T27" s="73"/>
    </row>
    <row r="28" spans="4:27" x14ac:dyDescent="0.2">
      <c r="D28" s="54" t="s">
        <v>367</v>
      </c>
      <c r="E28" s="73"/>
      <c r="F28" s="73"/>
      <c r="G28" s="73"/>
      <c r="H28" s="73"/>
      <c r="I28" s="73"/>
      <c r="J28" s="73" t="s">
        <v>367</v>
      </c>
      <c r="K28" s="73"/>
      <c r="L28" s="73"/>
      <c r="M28" s="73"/>
      <c r="N28" s="73"/>
      <c r="O28" s="73"/>
      <c r="P28" s="73"/>
      <c r="Q28" s="73"/>
      <c r="R28" s="73"/>
      <c r="S28" s="55"/>
      <c r="T28" s="73"/>
    </row>
    <row r="29" spans="4:27" x14ac:dyDescent="0.2">
      <c r="D29" s="54" t="s">
        <v>126</v>
      </c>
      <c r="E29" s="73"/>
      <c r="F29" s="73">
        <f>'Pro 3'!G231</f>
        <v>0</v>
      </c>
      <c r="G29" s="73">
        <f>'Pro 3'!H231</f>
        <v>0</v>
      </c>
      <c r="H29" s="73">
        <f>'Pro 3'!I231</f>
        <v>0</v>
      </c>
      <c r="I29" s="73"/>
      <c r="J29" s="73" t="s">
        <v>126</v>
      </c>
      <c r="K29" s="73"/>
      <c r="L29" s="73">
        <f>'Pro 3'!G255</f>
        <v>0</v>
      </c>
      <c r="M29" s="73">
        <f>'Pro 3'!H255</f>
        <v>0</v>
      </c>
      <c r="N29" s="73">
        <f>'Pro 3'!I255</f>
        <v>0</v>
      </c>
      <c r="O29" s="73"/>
      <c r="P29" s="73"/>
      <c r="Q29" s="73"/>
      <c r="R29" s="73"/>
      <c r="S29" s="55"/>
      <c r="T29" s="73"/>
    </row>
    <row r="30" spans="4:27" x14ac:dyDescent="0.2">
      <c r="D30" s="54" t="s">
        <v>299</v>
      </c>
      <c r="E30" s="73"/>
      <c r="F30" s="73"/>
      <c r="G30" s="73"/>
      <c r="H30" s="73"/>
      <c r="I30" s="73"/>
      <c r="J30" s="73" t="s">
        <v>299</v>
      </c>
      <c r="K30" s="73"/>
      <c r="L30" s="73"/>
      <c r="M30" s="73"/>
      <c r="N30" s="73"/>
      <c r="O30" s="73"/>
      <c r="P30" s="73"/>
      <c r="Q30" s="73"/>
      <c r="R30" s="73"/>
      <c r="S30" s="55"/>
      <c r="T30" s="73"/>
    </row>
    <row r="31" spans="4:27" x14ac:dyDescent="0.2">
      <c r="D31" s="54" t="s">
        <v>361</v>
      </c>
      <c r="E31" s="73"/>
      <c r="F31" s="73"/>
      <c r="G31" s="73"/>
      <c r="H31" s="73"/>
      <c r="I31" s="73"/>
      <c r="J31" s="73" t="s">
        <v>361</v>
      </c>
      <c r="K31" s="73"/>
      <c r="L31" s="73"/>
      <c r="M31" s="73"/>
      <c r="N31" s="73"/>
      <c r="O31" s="73"/>
      <c r="P31" s="73"/>
      <c r="Q31" s="73"/>
      <c r="R31" s="73"/>
      <c r="S31" s="55"/>
      <c r="T31" s="73"/>
    </row>
    <row r="32" spans="4:27" x14ac:dyDescent="0.2">
      <c r="D32" s="54" t="s">
        <v>302</v>
      </c>
      <c r="E32" s="73"/>
      <c r="F32" s="73">
        <f>'Pro 3'!G234</f>
        <v>0</v>
      </c>
      <c r="G32" s="73">
        <f>'Pro 3'!H234</f>
        <v>0</v>
      </c>
      <c r="H32" s="73">
        <f>'Pro 3'!I234</f>
        <v>0</v>
      </c>
      <c r="I32" s="73"/>
      <c r="J32" s="73" t="s">
        <v>302</v>
      </c>
      <c r="K32" s="73"/>
      <c r="L32" s="73">
        <f>'Pro 3'!G258</f>
        <v>0</v>
      </c>
      <c r="M32" s="73">
        <f>'Pro 3'!H258</f>
        <v>0</v>
      </c>
      <c r="N32" s="73">
        <f>'Pro 3'!I258</f>
        <v>0</v>
      </c>
      <c r="O32" s="73"/>
      <c r="P32" s="73"/>
      <c r="Q32" s="73"/>
      <c r="R32" s="73"/>
      <c r="S32" s="55"/>
      <c r="T32" s="73"/>
    </row>
    <row r="33" spans="4:20" x14ac:dyDescent="0.2">
      <c r="D33" s="54" t="s">
        <v>301</v>
      </c>
      <c r="E33" s="73"/>
      <c r="F33" s="73">
        <f>'Pro 3'!G235</f>
        <v>0</v>
      </c>
      <c r="G33" s="73">
        <f>'Pro 3'!H235</f>
        <v>0</v>
      </c>
      <c r="H33" s="73">
        <f>'Pro 3'!I235</f>
        <v>0</v>
      </c>
      <c r="I33" s="73"/>
      <c r="J33" s="73" t="s">
        <v>301</v>
      </c>
      <c r="K33" s="73"/>
      <c r="L33" s="73">
        <f>'Pro 3'!G259</f>
        <v>0</v>
      </c>
      <c r="M33" s="73">
        <f>'Pro 3'!H259</f>
        <v>0</v>
      </c>
      <c r="N33" s="73">
        <f>'Pro 3'!I259</f>
        <v>0</v>
      </c>
      <c r="O33" s="73"/>
      <c r="P33" s="73"/>
      <c r="Q33" s="73"/>
      <c r="R33" s="73"/>
      <c r="S33" s="55"/>
      <c r="T33" s="73"/>
    </row>
    <row r="34" spans="4:20" ht="13.5" thickBot="1" x14ac:dyDescent="0.25">
      <c r="D34" s="54" t="s">
        <v>364</v>
      </c>
      <c r="E34" s="73"/>
      <c r="F34" s="50">
        <f>'Pro 3'!G236</f>
        <v>0</v>
      </c>
      <c r="G34" s="50">
        <f>'Pro 3'!H236</f>
        <v>0</v>
      </c>
      <c r="H34" s="50">
        <f>'Pro 3'!I236</f>
        <v>0</v>
      </c>
      <c r="I34" s="73"/>
      <c r="J34" s="73" t="s">
        <v>364</v>
      </c>
      <c r="K34" s="73"/>
      <c r="L34" s="50">
        <f>'Pro 3'!G260</f>
        <v>0</v>
      </c>
      <c r="M34" s="50">
        <f>'Pro 3'!H260</f>
        <v>0</v>
      </c>
      <c r="N34" s="50">
        <f>'Pro 3'!I260</f>
        <v>0</v>
      </c>
      <c r="O34" s="73"/>
      <c r="P34" s="73"/>
      <c r="Q34" s="73"/>
      <c r="R34" s="73"/>
      <c r="S34" s="55"/>
      <c r="T34" s="73"/>
    </row>
    <row r="35" spans="4:20" x14ac:dyDescent="0.2">
      <c r="D35" s="57" t="s">
        <v>366</v>
      </c>
      <c r="E35" s="58"/>
      <c r="F35" s="58"/>
      <c r="G35" s="58"/>
      <c r="H35" s="58"/>
      <c r="I35" s="58"/>
      <c r="J35" s="58" t="s">
        <v>366</v>
      </c>
      <c r="K35" s="58"/>
      <c r="L35" s="58"/>
      <c r="M35" s="58"/>
      <c r="N35" s="58"/>
      <c r="O35" s="58"/>
      <c r="P35" s="58"/>
      <c r="Q35" s="58"/>
      <c r="R35" s="58"/>
      <c r="S35" s="59"/>
      <c r="T35" s="73"/>
    </row>
    <row r="36" spans="4:20" x14ac:dyDescent="0.2">
      <c r="I36" s="73"/>
      <c r="R36" s="73"/>
      <c r="S36" s="73"/>
      <c r="T36" s="73"/>
    </row>
    <row r="37" spans="4:20" x14ac:dyDescent="0.2">
      <c r="D37" s="90" t="s">
        <v>370</v>
      </c>
      <c r="E37" s="51"/>
      <c r="F37" s="51">
        <v>2023</v>
      </c>
      <c r="G37" s="51">
        <v>2024</v>
      </c>
      <c r="H37" s="51">
        <v>2025</v>
      </c>
      <c r="I37" s="51"/>
      <c r="J37" s="51"/>
      <c r="K37" s="51">
        <v>2023</v>
      </c>
      <c r="L37" s="51">
        <v>2024</v>
      </c>
      <c r="M37" s="52">
        <v>2025</v>
      </c>
      <c r="R37" s="73"/>
      <c r="S37" s="73"/>
      <c r="T37" s="73"/>
    </row>
    <row r="38" spans="4:20" x14ac:dyDescent="0.2">
      <c r="D38" s="92" t="s">
        <v>430</v>
      </c>
      <c r="E38" s="91"/>
      <c r="F38" s="53">
        <f>'Pro 3'!H68</f>
        <v>0</v>
      </c>
      <c r="G38" s="53">
        <f>'Pro 3'!I68</f>
        <v>0</v>
      </c>
      <c r="H38" s="53">
        <f>'Pro 3'!J68</f>
        <v>0</v>
      </c>
      <c r="I38" s="53"/>
      <c r="J38" s="73" t="s">
        <v>371</v>
      </c>
      <c r="K38" s="73">
        <f>'Pro 3'!H91</f>
        <v>0</v>
      </c>
      <c r="L38" s="73">
        <f>'Pro 3'!I91</f>
        <v>0</v>
      </c>
      <c r="M38" s="55">
        <f>'Pro 3'!J91</f>
        <v>0</v>
      </c>
      <c r="R38" s="73"/>
    </row>
    <row r="39" spans="4:20" x14ac:dyDescent="0.2">
      <c r="D39" s="92" t="s">
        <v>431</v>
      </c>
      <c r="E39" s="91"/>
      <c r="F39" s="53">
        <f>'Pro 3'!H69</f>
        <v>0</v>
      </c>
      <c r="G39" s="53">
        <f>'Pro 3'!I69</f>
        <v>0</v>
      </c>
      <c r="H39" s="53">
        <f>'Pro 3'!J69</f>
        <v>0</v>
      </c>
      <c r="I39" s="53"/>
      <c r="J39" s="73" t="s">
        <v>372</v>
      </c>
      <c r="K39" s="73">
        <f>'Pro 3'!H92</f>
        <v>0</v>
      </c>
      <c r="L39" s="73">
        <f>'Pro 3'!I92</f>
        <v>0</v>
      </c>
      <c r="M39" s="55">
        <f>'Pro 3'!J92</f>
        <v>0</v>
      </c>
      <c r="R39" s="73"/>
    </row>
    <row r="40" spans="4:20" x14ac:dyDescent="0.2">
      <c r="D40" s="92" t="s">
        <v>432</v>
      </c>
      <c r="E40" s="91"/>
      <c r="F40" s="53">
        <f>'Pro 3'!H70</f>
        <v>0</v>
      </c>
      <c r="G40" s="53">
        <f>'Pro 3'!I70</f>
        <v>0</v>
      </c>
      <c r="H40" s="53">
        <f>'Pro 3'!J70</f>
        <v>0</v>
      </c>
      <c r="I40" s="53"/>
      <c r="J40" s="73" t="s">
        <v>373</v>
      </c>
      <c r="K40" s="73">
        <f>'Pro 3'!H93</f>
        <v>0</v>
      </c>
      <c r="L40" s="73">
        <f>'Pro 3'!I93</f>
        <v>0</v>
      </c>
      <c r="M40" s="55">
        <f>'Pro 3'!J93</f>
        <v>0</v>
      </c>
      <c r="R40" s="73"/>
    </row>
    <row r="41" spans="4:20" x14ac:dyDescent="0.2">
      <c r="D41" s="93" t="s">
        <v>374</v>
      </c>
      <c r="E41" s="94"/>
      <c r="F41" s="56">
        <f>'Pro 3'!H71</f>
        <v>0</v>
      </c>
      <c r="G41" s="56">
        <f>'Pro 3'!I71</f>
        <v>0</v>
      </c>
      <c r="H41" s="56">
        <f>'Pro 3'!J71</f>
        <v>0</v>
      </c>
      <c r="I41" s="56"/>
      <c r="J41" s="58" t="s">
        <v>374</v>
      </c>
      <c r="K41" s="58">
        <f>'Pro 3'!H94</f>
        <v>0</v>
      </c>
      <c r="L41" s="58">
        <f>'Pro 3'!I94</f>
        <v>0</v>
      </c>
      <c r="M41" s="59">
        <f>'Pro 3'!J94</f>
        <v>0</v>
      </c>
      <c r="R41" s="73"/>
    </row>
    <row r="42" spans="4:20" x14ac:dyDescent="0.2">
      <c r="I42" s="73"/>
      <c r="J42" s="73"/>
      <c r="K42" s="73"/>
      <c r="R42" s="73"/>
    </row>
    <row r="43" spans="4:20" x14ac:dyDescent="0.2">
      <c r="D43" s="90" t="s">
        <v>375</v>
      </c>
      <c r="E43" s="87">
        <v>2023</v>
      </c>
      <c r="F43" s="87">
        <v>2024</v>
      </c>
      <c r="G43" s="87">
        <v>2025</v>
      </c>
      <c r="H43" s="51"/>
      <c r="I43" s="87"/>
      <c r="J43" s="51"/>
      <c r="K43" s="87"/>
      <c r="L43" s="737" t="s">
        <v>416</v>
      </c>
      <c r="M43" s="737"/>
      <c r="N43" s="737"/>
      <c r="O43" s="737" t="s">
        <v>417</v>
      </c>
      <c r="P43" s="737"/>
      <c r="Q43" s="737"/>
      <c r="R43" s="737" t="s">
        <v>418</v>
      </c>
      <c r="S43" s="737"/>
      <c r="T43" s="738"/>
    </row>
    <row r="44" spans="4:20" x14ac:dyDescent="0.2">
      <c r="D44" s="77"/>
      <c r="E44" s="74"/>
      <c r="F44" s="74"/>
      <c r="G44" s="74"/>
      <c r="H44" s="73"/>
      <c r="I44" s="86"/>
      <c r="J44" s="74" t="s">
        <v>412</v>
      </c>
      <c r="K44" s="74"/>
      <c r="L44" s="73">
        <v>2023</v>
      </c>
      <c r="M44" s="73">
        <v>2024</v>
      </c>
      <c r="N44" s="73">
        <v>2025</v>
      </c>
      <c r="O44" s="73">
        <v>2023</v>
      </c>
      <c r="P44" s="73">
        <v>2024</v>
      </c>
      <c r="Q44" s="73">
        <v>2025</v>
      </c>
      <c r="R44" s="73">
        <v>2023</v>
      </c>
      <c r="S44" s="73">
        <v>2024</v>
      </c>
      <c r="T44" s="55">
        <v>2025</v>
      </c>
    </row>
    <row r="45" spans="4:20" x14ac:dyDescent="0.2">
      <c r="D45" s="78" t="s">
        <v>376</v>
      </c>
      <c r="E45" s="75">
        <f>'Pro 1'!G31</f>
        <v>0</v>
      </c>
      <c r="F45" s="75">
        <f>'Pro 1'!H31</f>
        <v>0</v>
      </c>
      <c r="G45" s="75">
        <f>'Pro 1'!I31</f>
        <v>0</v>
      </c>
      <c r="H45" s="73"/>
      <c r="I45" s="61"/>
      <c r="J45" s="76" t="s">
        <v>413</v>
      </c>
      <c r="K45" s="76" t="s">
        <v>690</v>
      </c>
      <c r="L45" s="73">
        <f>'Pro 1'!G20</f>
        <v>0</v>
      </c>
      <c r="M45" s="73">
        <f>'Pro 1'!H20</f>
        <v>0</v>
      </c>
      <c r="N45" s="73">
        <f>'Pro 1'!I20</f>
        <v>0</v>
      </c>
      <c r="O45" s="73"/>
      <c r="P45" s="73"/>
      <c r="Q45" s="73"/>
      <c r="R45" s="73"/>
      <c r="S45" s="73"/>
      <c r="T45" s="55"/>
    </row>
    <row r="46" spans="4:20" x14ac:dyDescent="0.2">
      <c r="D46" s="77"/>
      <c r="E46" s="60"/>
      <c r="F46" s="60"/>
      <c r="G46" s="60"/>
      <c r="H46" s="73"/>
      <c r="I46" s="85"/>
      <c r="J46" s="76" t="s">
        <v>413</v>
      </c>
      <c r="K46" s="76" t="s">
        <v>689</v>
      </c>
      <c r="L46" s="73">
        <f>'Pro 1'!G21</f>
        <v>0</v>
      </c>
      <c r="M46" s="73">
        <f>'Pro 1'!H21</f>
        <v>0</v>
      </c>
      <c r="N46" s="73">
        <f>'Pro 1'!I21</f>
        <v>0</v>
      </c>
      <c r="O46" s="73"/>
      <c r="P46" s="73"/>
      <c r="Q46" s="73"/>
      <c r="R46" s="73"/>
      <c r="S46" s="73"/>
      <c r="T46" s="55"/>
    </row>
    <row r="47" spans="4:20" x14ac:dyDescent="0.2">
      <c r="D47" s="78" t="s">
        <v>377</v>
      </c>
      <c r="E47" s="60"/>
      <c r="F47" s="60"/>
      <c r="G47" s="60"/>
      <c r="H47" s="73"/>
      <c r="I47" s="85"/>
      <c r="J47" s="76" t="s">
        <v>414</v>
      </c>
      <c r="K47" s="76" t="s">
        <v>690</v>
      </c>
      <c r="L47" s="73">
        <f>'Pro 1'!G23</f>
        <v>0</v>
      </c>
      <c r="M47" s="73">
        <f>'Pro 1'!H23</f>
        <v>0</v>
      </c>
      <c r="N47" s="73">
        <f>'Pro 1'!I23</f>
        <v>0</v>
      </c>
      <c r="O47" s="73"/>
      <c r="P47" s="73"/>
      <c r="Q47" s="73"/>
      <c r="R47" s="73"/>
      <c r="S47" s="73"/>
      <c r="T47" s="55"/>
    </row>
    <row r="48" spans="4:20" x14ac:dyDescent="0.2">
      <c r="D48" s="79" t="s">
        <v>378</v>
      </c>
      <c r="E48" s="61"/>
      <c r="F48" s="61"/>
      <c r="G48" s="61"/>
      <c r="H48" s="73"/>
      <c r="I48" s="61"/>
      <c r="J48" s="76" t="s">
        <v>414</v>
      </c>
      <c r="K48" s="76" t="s">
        <v>689</v>
      </c>
      <c r="L48" s="73">
        <f>'Pro 1'!G24</f>
        <v>0</v>
      </c>
      <c r="M48" s="73">
        <f>'Pro 1'!H24</f>
        <v>0</v>
      </c>
      <c r="N48" s="73">
        <f>'Pro 1'!I24</f>
        <v>0</v>
      </c>
      <c r="O48" s="73"/>
      <c r="P48" s="73"/>
      <c r="Q48" s="73"/>
      <c r="R48" s="73"/>
      <c r="S48" s="73"/>
      <c r="T48" s="55"/>
    </row>
    <row r="49" spans="4:20" x14ac:dyDescent="0.2">
      <c r="D49" s="79" t="s">
        <v>379</v>
      </c>
      <c r="E49" s="61"/>
      <c r="F49" s="61"/>
      <c r="G49" s="61"/>
      <c r="H49" s="73"/>
      <c r="I49" s="61"/>
      <c r="J49" s="76" t="s">
        <v>415</v>
      </c>
      <c r="K49" s="76" t="s">
        <v>690</v>
      </c>
      <c r="L49" s="73">
        <f>'Pro 1'!G26</f>
        <v>0</v>
      </c>
      <c r="M49" s="73">
        <f>'Pro 1'!H26</f>
        <v>0</v>
      </c>
      <c r="N49" s="73">
        <f>'Pro 1'!I26</f>
        <v>0</v>
      </c>
      <c r="O49" s="73"/>
      <c r="P49" s="73"/>
      <c r="Q49" s="73"/>
      <c r="R49" s="73"/>
      <c r="S49" s="73"/>
      <c r="T49" s="55"/>
    </row>
    <row r="50" spans="4:20" x14ac:dyDescent="0.2">
      <c r="D50" s="79" t="s">
        <v>380</v>
      </c>
      <c r="E50" s="62">
        <f>'Pro 1'!G25</f>
        <v>0</v>
      </c>
      <c r="F50" s="62">
        <f>'Pro 1'!H25</f>
        <v>0</v>
      </c>
      <c r="G50" s="62">
        <f>'Pro 1'!I25</f>
        <v>0</v>
      </c>
      <c r="H50" s="73"/>
      <c r="I50" s="65"/>
      <c r="J50" s="76" t="s">
        <v>415</v>
      </c>
      <c r="K50" s="76" t="s">
        <v>689</v>
      </c>
      <c r="L50" s="73">
        <f>'Pro 1'!G27</f>
        <v>0</v>
      </c>
      <c r="M50" s="73">
        <f>'Pro 1'!H27</f>
        <v>0</v>
      </c>
      <c r="N50" s="73">
        <f>'Pro 1'!I27</f>
        <v>0</v>
      </c>
      <c r="O50" s="73"/>
      <c r="P50" s="73"/>
      <c r="Q50" s="73"/>
      <c r="R50" s="73"/>
      <c r="S50" s="73"/>
      <c r="T50" s="55"/>
    </row>
    <row r="51" spans="4:20" x14ac:dyDescent="0.2">
      <c r="D51" s="80" t="s">
        <v>381</v>
      </c>
      <c r="E51" s="63"/>
      <c r="F51" s="63"/>
      <c r="G51" s="63"/>
      <c r="H51" s="73"/>
      <c r="I51" s="65"/>
      <c r="J51" s="65"/>
      <c r="K51" s="63"/>
      <c r="L51" s="73"/>
      <c r="M51" s="73"/>
      <c r="N51" s="73"/>
      <c r="O51" s="73"/>
      <c r="P51" s="73"/>
      <c r="Q51" s="73"/>
      <c r="R51" s="73"/>
      <c r="S51" s="73"/>
      <c r="T51" s="55"/>
    </row>
    <row r="52" spans="4:20" ht="12.75" customHeight="1" x14ac:dyDescent="0.2">
      <c r="D52" s="80" t="s">
        <v>382</v>
      </c>
      <c r="E52" s="63"/>
      <c r="F52" s="63"/>
      <c r="G52" s="63"/>
      <c r="H52" s="73"/>
      <c r="I52" s="63"/>
      <c r="J52" s="63"/>
      <c r="K52" s="63"/>
      <c r="L52" s="73"/>
      <c r="M52" s="73"/>
      <c r="N52" s="73"/>
      <c r="O52" s="73"/>
      <c r="P52" s="73"/>
      <c r="Q52" s="73"/>
      <c r="R52" s="73"/>
      <c r="S52" s="73"/>
      <c r="T52" s="55"/>
    </row>
    <row r="53" spans="4:20" x14ac:dyDescent="0.2">
      <c r="D53" s="54"/>
      <c r="E53" s="63"/>
      <c r="F53" s="63"/>
      <c r="G53" s="63"/>
      <c r="H53" s="73"/>
      <c r="I53" s="63"/>
      <c r="J53" s="63"/>
      <c r="K53" s="64"/>
      <c r="L53" s="73"/>
      <c r="M53" s="73"/>
      <c r="N53" s="73"/>
      <c r="O53" s="73"/>
      <c r="P53" s="73"/>
      <c r="Q53" s="73"/>
      <c r="R53" s="73"/>
      <c r="S53" s="73"/>
      <c r="T53" s="55"/>
    </row>
    <row r="54" spans="4:20" x14ac:dyDescent="0.2">
      <c r="D54" s="78" t="s">
        <v>383</v>
      </c>
      <c r="E54" s="64"/>
      <c r="F54" s="64"/>
      <c r="G54" s="64"/>
      <c r="H54" s="73"/>
      <c r="I54" s="64"/>
      <c r="J54" s="64"/>
      <c r="K54" s="64"/>
      <c r="L54" s="73"/>
      <c r="M54" s="73"/>
      <c r="N54" s="73"/>
      <c r="O54" s="73"/>
      <c r="P54" s="73"/>
      <c r="Q54" s="73"/>
      <c r="R54" s="73"/>
      <c r="S54" s="73"/>
      <c r="T54" s="55"/>
    </row>
    <row r="55" spans="4:20" x14ac:dyDescent="0.2">
      <c r="D55" s="79" t="s">
        <v>384</v>
      </c>
      <c r="E55" s="61"/>
      <c r="F55" s="61"/>
      <c r="G55" s="61"/>
      <c r="H55" s="73"/>
      <c r="I55" s="61"/>
      <c r="J55" s="61"/>
      <c r="K55" s="65"/>
      <c r="L55" s="73"/>
      <c r="M55" s="73"/>
      <c r="N55" s="73"/>
      <c r="O55" s="73"/>
      <c r="P55" s="73"/>
      <c r="Q55" s="73"/>
      <c r="R55" s="73"/>
      <c r="S55" s="73"/>
      <c r="T55" s="55"/>
    </row>
    <row r="56" spans="4:20" x14ac:dyDescent="0.2">
      <c r="D56" s="79" t="s">
        <v>385</v>
      </c>
      <c r="E56" s="65">
        <f>'Pro 2'!H44/1000</f>
        <v>0</v>
      </c>
      <c r="F56" s="65">
        <f>'Pro 2'!I44/1000</f>
        <v>0</v>
      </c>
      <c r="G56" s="65">
        <f>'Pro 2'!J44/1000</f>
        <v>0</v>
      </c>
      <c r="H56" s="73"/>
      <c r="I56" s="65"/>
      <c r="J56" s="65"/>
      <c r="K56" s="65"/>
      <c r="L56" s="73"/>
      <c r="M56" s="73"/>
      <c r="N56" s="73"/>
      <c r="O56" s="73"/>
      <c r="P56" s="73"/>
      <c r="Q56" s="73"/>
      <c r="R56" s="73"/>
      <c r="S56" s="73"/>
      <c r="T56" s="55"/>
    </row>
    <row r="57" spans="4:20" x14ac:dyDescent="0.2">
      <c r="D57" s="80" t="s">
        <v>386</v>
      </c>
      <c r="E57" s="63"/>
      <c r="F57" s="63"/>
      <c r="G57" s="63"/>
      <c r="H57" s="73"/>
      <c r="I57" s="63"/>
      <c r="J57" s="63"/>
      <c r="K57" s="63"/>
      <c r="L57" s="73"/>
      <c r="M57" s="73"/>
      <c r="N57" s="73"/>
      <c r="O57" s="73"/>
      <c r="P57" s="73"/>
      <c r="Q57" s="73"/>
      <c r="R57" s="73"/>
      <c r="S57" s="73"/>
      <c r="T57" s="55"/>
    </row>
    <row r="58" spans="4:20" x14ac:dyDescent="0.2">
      <c r="D58" s="54"/>
      <c r="E58" s="64"/>
      <c r="F58" s="64"/>
      <c r="G58" s="64"/>
      <c r="H58" s="73"/>
      <c r="I58" s="64"/>
      <c r="J58" s="64"/>
      <c r="K58" s="63"/>
      <c r="L58" s="73"/>
      <c r="M58" s="73"/>
      <c r="N58" s="73"/>
      <c r="O58" s="73"/>
      <c r="P58" s="73"/>
      <c r="Q58" s="73"/>
      <c r="R58" s="73"/>
      <c r="S58" s="73"/>
      <c r="T58" s="55"/>
    </row>
    <row r="59" spans="4:20" x14ac:dyDescent="0.2">
      <c r="D59" s="78" t="s">
        <v>387</v>
      </c>
      <c r="E59" s="64"/>
      <c r="F59" s="64"/>
      <c r="G59" s="64"/>
      <c r="H59" s="73"/>
      <c r="I59" s="64"/>
      <c r="J59" s="64"/>
      <c r="K59" s="64"/>
      <c r="L59" s="73"/>
      <c r="M59" s="73"/>
      <c r="N59" s="73"/>
      <c r="O59" s="73"/>
      <c r="P59" s="73"/>
      <c r="Q59" s="73"/>
      <c r="R59" s="73"/>
      <c r="S59" s="73"/>
      <c r="T59" s="55"/>
    </row>
    <row r="60" spans="4:20" x14ac:dyDescent="0.2">
      <c r="D60" s="79" t="s">
        <v>388</v>
      </c>
      <c r="E60" s="65">
        <f>'Pro 3'!H132</f>
        <v>0</v>
      </c>
      <c r="F60" s="65">
        <f>'Pro 3'!I132</f>
        <v>0</v>
      </c>
      <c r="G60" s="65">
        <f>'Pro 3'!J132</f>
        <v>0</v>
      </c>
      <c r="H60" s="73"/>
      <c r="I60" s="65"/>
      <c r="J60" s="65"/>
      <c r="K60" s="65"/>
      <c r="L60" s="73"/>
      <c r="M60" s="73"/>
      <c r="N60" s="73"/>
      <c r="O60" s="73"/>
      <c r="P60" s="73"/>
      <c r="Q60" s="73"/>
      <c r="R60" s="73"/>
      <c r="S60" s="73"/>
      <c r="T60" s="55"/>
    </row>
    <row r="61" spans="4:20" x14ac:dyDescent="0.2">
      <c r="D61" s="79" t="s">
        <v>389</v>
      </c>
      <c r="E61" s="65">
        <f>'Pro 3'!H133</f>
        <v>0</v>
      </c>
      <c r="F61" s="65">
        <f>'Pro 3'!I133</f>
        <v>0</v>
      </c>
      <c r="G61" s="65">
        <f>'Pro 3'!J133</f>
        <v>0</v>
      </c>
      <c r="H61" s="73"/>
      <c r="I61" s="65"/>
      <c r="J61" s="65"/>
      <c r="K61" s="65"/>
      <c r="L61" s="73"/>
      <c r="M61" s="73"/>
      <c r="N61" s="73"/>
      <c r="O61" s="73"/>
      <c r="P61" s="73"/>
      <c r="Q61" s="73"/>
      <c r="R61" s="73"/>
      <c r="S61" s="73"/>
      <c r="T61" s="55"/>
    </row>
    <row r="62" spans="4:20" x14ac:dyDescent="0.2">
      <c r="D62" s="78" t="s">
        <v>390</v>
      </c>
      <c r="E62" s="63"/>
      <c r="F62" s="63"/>
      <c r="G62" s="63"/>
      <c r="H62" s="73"/>
      <c r="I62" s="63"/>
      <c r="J62" s="63"/>
      <c r="K62" s="63"/>
      <c r="L62" s="73"/>
      <c r="M62" s="73"/>
      <c r="N62" s="73"/>
      <c r="O62" s="73"/>
      <c r="P62" s="73"/>
      <c r="Q62" s="73"/>
      <c r="R62" s="73"/>
      <c r="S62" s="73"/>
      <c r="T62" s="55"/>
    </row>
    <row r="63" spans="4:20" x14ac:dyDescent="0.2">
      <c r="D63" s="79"/>
      <c r="E63" s="64"/>
      <c r="F63" s="64"/>
      <c r="G63" s="64"/>
      <c r="H63" s="73"/>
      <c r="I63" s="64"/>
      <c r="J63" s="64"/>
      <c r="K63" s="64"/>
      <c r="L63" s="73"/>
      <c r="M63" s="73"/>
      <c r="N63" s="73"/>
      <c r="O63" s="73"/>
      <c r="P63" s="73"/>
      <c r="Q63" s="73"/>
      <c r="R63" s="73"/>
      <c r="S63" s="73"/>
      <c r="T63" s="55"/>
    </row>
    <row r="64" spans="4:20" x14ac:dyDescent="0.2">
      <c r="D64" s="78" t="s">
        <v>391</v>
      </c>
      <c r="E64" s="64"/>
      <c r="F64" s="64"/>
      <c r="G64" s="64"/>
      <c r="H64" s="73"/>
      <c r="I64" s="64"/>
      <c r="J64" s="64"/>
      <c r="K64" s="64"/>
      <c r="L64" s="73"/>
      <c r="M64" s="73"/>
      <c r="N64" s="73"/>
      <c r="O64" s="73"/>
      <c r="P64" s="73"/>
      <c r="Q64" s="73"/>
      <c r="R64" s="73"/>
      <c r="S64" s="73"/>
      <c r="T64" s="55"/>
    </row>
    <row r="65" spans="4:20" x14ac:dyDescent="0.2">
      <c r="D65" s="79" t="s">
        <v>388</v>
      </c>
      <c r="E65" s="65">
        <f>'Pro 3'!H138/1000</f>
        <v>0</v>
      </c>
      <c r="F65" s="65">
        <f>'Pro 3'!I138/1000</f>
        <v>0</v>
      </c>
      <c r="G65" s="65">
        <f>'Pro 3'!J138/1000</f>
        <v>0</v>
      </c>
      <c r="H65" s="73"/>
      <c r="I65" s="65"/>
      <c r="J65" s="65"/>
      <c r="K65" s="65"/>
      <c r="L65" s="73"/>
      <c r="M65" s="73"/>
      <c r="N65" s="73"/>
      <c r="O65" s="73"/>
      <c r="P65" s="73"/>
      <c r="Q65" s="73"/>
      <c r="R65" s="73"/>
      <c r="S65" s="73"/>
      <c r="T65" s="55"/>
    </row>
    <row r="66" spans="4:20" x14ac:dyDescent="0.2">
      <c r="D66" s="79" t="s">
        <v>389</v>
      </c>
      <c r="E66" s="65">
        <f>'Pro 3'!H139/1000</f>
        <v>0</v>
      </c>
      <c r="F66" s="65">
        <f>'Pro 3'!I139/1000</f>
        <v>0</v>
      </c>
      <c r="G66" s="65">
        <f>'Pro 3'!J139/1000</f>
        <v>0</v>
      </c>
      <c r="H66" s="73"/>
      <c r="I66" s="65"/>
      <c r="J66" s="65"/>
      <c r="K66" s="65"/>
      <c r="L66" s="73"/>
      <c r="M66" s="73"/>
      <c r="N66" s="73"/>
      <c r="O66" s="73"/>
      <c r="P66" s="73"/>
      <c r="Q66" s="73"/>
      <c r="R66" s="73"/>
      <c r="S66" s="73"/>
      <c r="T66" s="55"/>
    </row>
    <row r="67" spans="4:20" x14ac:dyDescent="0.2">
      <c r="D67" s="81" t="s">
        <v>392</v>
      </c>
      <c r="E67" s="63"/>
      <c r="F67" s="63"/>
      <c r="G67" s="63"/>
      <c r="H67" s="73"/>
      <c r="I67" s="63"/>
      <c r="J67" s="63"/>
      <c r="K67" s="63"/>
      <c r="L67" s="73"/>
      <c r="M67" s="73"/>
      <c r="N67" s="73"/>
      <c r="O67" s="73"/>
      <c r="P67" s="73"/>
      <c r="Q67" s="73"/>
      <c r="R67" s="73"/>
      <c r="S67" s="73"/>
      <c r="T67" s="55"/>
    </row>
    <row r="68" spans="4:20" x14ac:dyDescent="0.2">
      <c r="D68" s="79"/>
      <c r="E68" s="65"/>
      <c r="F68" s="65"/>
      <c r="G68" s="65"/>
      <c r="H68" s="73"/>
      <c r="I68" s="65"/>
      <c r="J68" s="65"/>
      <c r="K68" s="64"/>
      <c r="L68" s="73"/>
      <c r="M68" s="73"/>
      <c r="N68" s="73"/>
      <c r="O68" s="73"/>
      <c r="P68" s="73"/>
      <c r="Q68" s="73"/>
      <c r="R68" s="73"/>
      <c r="S68" s="73"/>
      <c r="T68" s="55"/>
    </row>
    <row r="69" spans="4:20" x14ac:dyDescent="0.2">
      <c r="D69" s="78" t="s">
        <v>419</v>
      </c>
      <c r="E69" s="64"/>
      <c r="F69" s="64"/>
      <c r="G69" s="64"/>
      <c r="H69" s="73"/>
      <c r="I69" s="64"/>
      <c r="J69" s="64"/>
      <c r="K69" s="64"/>
      <c r="L69" s="73"/>
      <c r="M69" s="73"/>
      <c r="N69" s="73"/>
      <c r="O69" s="73"/>
      <c r="P69" s="73"/>
      <c r="Q69" s="73"/>
      <c r="R69" s="73"/>
      <c r="S69" s="73"/>
      <c r="T69" s="55"/>
    </row>
    <row r="70" spans="4:20" x14ac:dyDescent="0.2">
      <c r="D70" s="79" t="s">
        <v>300</v>
      </c>
      <c r="E70" s="65">
        <f>'Pro 3'!H144+'Pro 3'!H145</f>
        <v>0</v>
      </c>
      <c r="F70" s="65">
        <f>'Pro 3'!I144+'Pro 3'!I145</f>
        <v>0</v>
      </c>
      <c r="G70" s="65">
        <f>'Pro 3'!J144+'Pro 3'!J145</f>
        <v>0</v>
      </c>
      <c r="H70" s="73"/>
      <c r="I70" s="64"/>
      <c r="J70" s="64"/>
      <c r="K70" s="65"/>
      <c r="L70" s="73"/>
      <c r="M70" s="73"/>
      <c r="N70" s="73"/>
      <c r="O70" s="73"/>
      <c r="P70" s="73"/>
      <c r="Q70" s="73"/>
      <c r="R70" s="73"/>
      <c r="S70" s="73"/>
      <c r="T70" s="55"/>
    </row>
    <row r="71" spans="4:20" x14ac:dyDescent="0.2">
      <c r="D71" s="79" t="s">
        <v>303</v>
      </c>
      <c r="E71" s="65">
        <f>'Pro 3'!H146</f>
        <v>0</v>
      </c>
      <c r="F71" s="65">
        <f>'Pro 3'!I146</f>
        <v>0</v>
      </c>
      <c r="G71" s="65">
        <f>'Pro 3'!J146</f>
        <v>0</v>
      </c>
      <c r="H71" s="73"/>
      <c r="I71" s="64"/>
      <c r="J71" s="64"/>
      <c r="K71" s="65"/>
      <c r="L71" s="73"/>
      <c r="M71" s="73"/>
      <c r="N71" s="73"/>
      <c r="O71" s="73"/>
      <c r="P71" s="73"/>
      <c r="Q71" s="73"/>
      <c r="R71" s="73"/>
      <c r="S71" s="73"/>
      <c r="T71" s="55"/>
    </row>
    <row r="72" spans="4:20" x14ac:dyDescent="0.2">
      <c r="D72" s="82" t="s">
        <v>420</v>
      </c>
      <c r="E72" s="73"/>
      <c r="F72" s="73"/>
      <c r="G72" s="73"/>
      <c r="H72" s="73"/>
      <c r="I72" s="64"/>
      <c r="J72" s="64"/>
      <c r="K72" s="63"/>
      <c r="L72" s="73"/>
      <c r="M72" s="73"/>
      <c r="N72" s="73"/>
      <c r="O72" s="73"/>
      <c r="P72" s="73"/>
      <c r="Q72" s="73"/>
      <c r="R72" s="73"/>
      <c r="S72" s="73"/>
      <c r="T72" s="55"/>
    </row>
    <row r="73" spans="4:20" x14ac:dyDescent="0.2">
      <c r="D73" s="82"/>
      <c r="E73" s="63"/>
      <c r="F73" s="63"/>
      <c r="G73" s="63"/>
      <c r="H73" s="73"/>
      <c r="I73" s="63"/>
      <c r="J73" s="63"/>
      <c r="K73" s="65"/>
      <c r="L73" s="73"/>
      <c r="M73" s="73"/>
      <c r="N73" s="73"/>
      <c r="O73" s="73"/>
      <c r="P73" s="73"/>
      <c r="Q73" s="73"/>
      <c r="R73" s="73"/>
      <c r="S73" s="73"/>
      <c r="T73" s="55"/>
    </row>
    <row r="74" spans="4:20" x14ac:dyDescent="0.2">
      <c r="D74" s="82" t="s">
        <v>81</v>
      </c>
      <c r="E74" s="65"/>
      <c r="F74" s="65"/>
      <c r="G74" s="65"/>
      <c r="H74" s="73"/>
      <c r="I74" s="65"/>
      <c r="J74" s="65"/>
      <c r="K74" s="64"/>
      <c r="L74" s="73"/>
      <c r="M74" s="73"/>
      <c r="N74" s="73"/>
      <c r="O74" s="73"/>
      <c r="P74" s="73"/>
      <c r="Q74" s="73"/>
      <c r="R74" s="73"/>
      <c r="S74" s="73"/>
      <c r="T74" s="55"/>
    </row>
    <row r="75" spans="4:20" x14ac:dyDescent="0.2">
      <c r="D75" s="79" t="s">
        <v>421</v>
      </c>
      <c r="E75" s="65"/>
      <c r="F75" s="65"/>
      <c r="G75" s="65"/>
      <c r="H75" s="73"/>
      <c r="I75" s="65"/>
      <c r="J75" s="65"/>
      <c r="K75" s="65"/>
      <c r="L75" s="73"/>
      <c r="M75" s="73"/>
      <c r="N75" s="73"/>
      <c r="O75" s="73"/>
      <c r="P75" s="73"/>
      <c r="Q75" s="73"/>
      <c r="R75" s="73"/>
      <c r="S75" s="73"/>
      <c r="T75" s="55"/>
    </row>
    <row r="76" spans="4:20" x14ac:dyDescent="0.2">
      <c r="D76" s="88" t="s">
        <v>422</v>
      </c>
      <c r="E76" s="63"/>
      <c r="F76" s="63"/>
      <c r="G76" s="63"/>
      <c r="H76" s="73"/>
      <c r="I76" s="63"/>
      <c r="J76" s="63"/>
      <c r="K76" s="65"/>
      <c r="L76" s="73"/>
      <c r="M76" s="73"/>
      <c r="N76" s="73"/>
      <c r="O76" s="73"/>
      <c r="P76" s="73"/>
      <c r="Q76" s="73"/>
      <c r="R76" s="73"/>
      <c r="S76" s="73"/>
      <c r="T76" s="55"/>
    </row>
    <row r="77" spans="4:20" x14ac:dyDescent="0.2">
      <c r="D77" s="79"/>
      <c r="E77" s="65"/>
      <c r="F77" s="65"/>
      <c r="G77" s="65"/>
      <c r="H77" s="73"/>
      <c r="I77" s="65"/>
      <c r="J77" s="65"/>
      <c r="K77" s="65"/>
      <c r="L77" s="73"/>
      <c r="M77" s="73"/>
      <c r="N77" s="73"/>
      <c r="O77" s="73"/>
      <c r="P77" s="73"/>
      <c r="Q77" s="73"/>
      <c r="R77" s="73"/>
      <c r="S77" s="73"/>
      <c r="T77" s="55"/>
    </row>
    <row r="78" spans="4:20" x14ac:dyDescent="0.2">
      <c r="D78" s="78" t="s">
        <v>423</v>
      </c>
      <c r="E78" s="65"/>
      <c r="F78" s="65"/>
      <c r="G78" s="65"/>
      <c r="H78" s="73"/>
      <c r="I78" s="65"/>
      <c r="J78" s="65"/>
      <c r="K78" s="65"/>
      <c r="L78" s="73"/>
      <c r="M78" s="73"/>
      <c r="N78" s="73"/>
      <c r="O78" s="73"/>
      <c r="P78" s="73"/>
      <c r="Q78" s="73"/>
      <c r="R78" s="73"/>
      <c r="S78" s="73"/>
      <c r="T78" s="55"/>
    </row>
    <row r="79" spans="4:20" x14ac:dyDescent="0.2">
      <c r="D79" s="79" t="s">
        <v>384</v>
      </c>
      <c r="E79" s="65">
        <f>'Pro 2'!H46</f>
        <v>0</v>
      </c>
      <c r="F79" s="65">
        <f>'Pro 2'!I46</f>
        <v>0</v>
      </c>
      <c r="G79" s="65">
        <f>'Pro 2'!J46</f>
        <v>0</v>
      </c>
      <c r="H79" s="73"/>
      <c r="I79" s="65"/>
      <c r="J79" s="65"/>
      <c r="K79" s="65"/>
      <c r="L79" s="73"/>
      <c r="M79" s="73"/>
      <c r="N79" s="73"/>
      <c r="O79" s="73"/>
      <c r="P79" s="73"/>
      <c r="Q79" s="73"/>
      <c r="R79" s="73"/>
      <c r="S79" s="73"/>
      <c r="T79" s="55"/>
    </row>
    <row r="80" spans="4:20" x14ac:dyDescent="0.2">
      <c r="D80" s="79" t="s">
        <v>424</v>
      </c>
      <c r="E80" s="65">
        <f>'Pro 2'!H47/1000</f>
        <v>0</v>
      </c>
      <c r="F80" s="65">
        <f>'Pro 2'!I47/1000</f>
        <v>0</v>
      </c>
      <c r="G80" s="65">
        <f>'Pro 2'!J47/1000</f>
        <v>0</v>
      </c>
      <c r="H80" s="73"/>
      <c r="I80" s="65"/>
      <c r="J80" s="65"/>
      <c r="K80" s="63"/>
      <c r="L80" s="73"/>
      <c r="M80" s="73"/>
      <c r="N80" s="73"/>
      <c r="O80" s="73"/>
      <c r="P80" s="73"/>
      <c r="Q80" s="73"/>
      <c r="R80" s="73"/>
      <c r="S80" s="73"/>
      <c r="T80" s="55"/>
    </row>
    <row r="81" spans="4:26" x14ac:dyDescent="0.2">
      <c r="D81" s="80" t="s">
        <v>425</v>
      </c>
      <c r="E81" s="63"/>
      <c r="F81" s="63"/>
      <c r="G81" s="63"/>
      <c r="H81" s="63"/>
      <c r="I81" s="63"/>
      <c r="J81" s="63"/>
      <c r="K81" s="65"/>
      <c r="L81" s="73"/>
      <c r="M81" s="73"/>
      <c r="N81" s="73"/>
      <c r="O81" s="73"/>
      <c r="P81" s="73"/>
      <c r="Q81" s="73"/>
      <c r="R81" s="73"/>
      <c r="S81" s="73"/>
      <c r="T81" s="55"/>
    </row>
    <row r="82" spans="4:26" x14ac:dyDescent="0.2">
      <c r="D82" s="79"/>
      <c r="E82" s="65"/>
      <c r="F82" s="65"/>
      <c r="G82" s="65"/>
      <c r="H82" s="65"/>
      <c r="I82" s="65"/>
      <c r="J82" s="65"/>
      <c r="K82" s="65"/>
      <c r="L82" s="73"/>
      <c r="M82" s="73"/>
      <c r="N82" s="73"/>
      <c r="O82" s="73"/>
      <c r="P82" s="73"/>
      <c r="Q82" s="73"/>
      <c r="R82" s="73"/>
      <c r="S82" s="73"/>
      <c r="T82" s="55"/>
    </row>
    <row r="83" spans="4:26" ht="15" customHeight="1" x14ac:dyDescent="0.2">
      <c r="D83" s="79"/>
      <c r="E83" s="65"/>
      <c r="F83" s="65"/>
      <c r="G83" s="65"/>
      <c r="H83" s="739" t="s">
        <v>393</v>
      </c>
      <c r="I83" s="739"/>
      <c r="J83" s="739"/>
      <c r="K83" s="65"/>
      <c r="L83" s="73"/>
      <c r="M83" s="73"/>
      <c r="N83" s="73"/>
      <c r="O83" s="73"/>
      <c r="P83" s="73"/>
      <c r="Q83" s="73"/>
      <c r="R83" s="73"/>
      <c r="S83" s="73"/>
      <c r="T83" s="55"/>
    </row>
    <row r="84" spans="4:26" x14ac:dyDescent="0.2">
      <c r="D84" s="79"/>
      <c r="E84" s="74">
        <v>2023</v>
      </c>
      <c r="F84" s="74">
        <v>2024</v>
      </c>
      <c r="G84" s="74">
        <v>2025</v>
      </c>
      <c r="H84" s="74">
        <v>2026</v>
      </c>
      <c r="I84" s="60">
        <v>2027</v>
      </c>
      <c r="J84" s="60">
        <v>2028</v>
      </c>
      <c r="K84" s="60"/>
      <c r="L84" s="73"/>
      <c r="M84" s="73"/>
      <c r="N84" s="73"/>
      <c r="O84" s="73"/>
      <c r="P84" s="73"/>
      <c r="Q84" s="73"/>
      <c r="R84" s="73"/>
      <c r="S84" s="73"/>
      <c r="T84" s="55"/>
    </row>
    <row r="85" spans="4:26" x14ac:dyDescent="0.2">
      <c r="D85" s="83" t="s">
        <v>394</v>
      </c>
      <c r="E85" s="84">
        <f>'Pro 3'!E350/1000</f>
        <v>0</v>
      </c>
      <c r="F85" s="84">
        <f>'Pro 3'!F350/1000</f>
        <v>0</v>
      </c>
      <c r="G85" s="84">
        <f>'Pro 3'!G350/1000</f>
        <v>0</v>
      </c>
      <c r="H85" s="84">
        <f>'Pro 3'!H350/1000</f>
        <v>0</v>
      </c>
      <c r="I85" s="84">
        <f>'Pro 3'!I350/1000</f>
        <v>0</v>
      </c>
      <c r="J85" s="84">
        <f>'Pro 3'!J350/1000</f>
        <v>0</v>
      </c>
      <c r="K85" s="84"/>
      <c r="L85" s="58"/>
      <c r="M85" s="58"/>
      <c r="N85" s="58"/>
      <c r="O85" s="58"/>
      <c r="P85" s="58"/>
      <c r="Q85" s="58"/>
      <c r="R85" s="58"/>
      <c r="S85" s="58"/>
      <c r="T85" s="59"/>
    </row>
    <row r="86" spans="4:26" x14ac:dyDescent="0.2">
      <c r="D86" s="73"/>
      <c r="E86" s="73"/>
      <c r="F86" s="73"/>
      <c r="G86" s="73"/>
      <c r="H86" s="73"/>
      <c r="I86" s="73"/>
      <c r="J86" s="73"/>
      <c r="K86" s="65"/>
    </row>
    <row r="87" spans="4:26" x14ac:dyDescent="0.2">
      <c r="D87" s="90" t="s">
        <v>395</v>
      </c>
      <c r="E87" s="51"/>
      <c r="F87" s="51"/>
      <c r="G87" s="51"/>
      <c r="H87" s="51"/>
      <c r="I87" s="51"/>
      <c r="J87" s="51"/>
      <c r="K87" s="95"/>
      <c r="L87" s="51"/>
      <c r="M87" s="51"/>
      <c r="N87" s="51"/>
      <c r="O87" s="51"/>
      <c r="P87" s="51"/>
      <c r="Q87" s="51"/>
      <c r="R87" s="51"/>
      <c r="S87" s="51"/>
      <c r="T87" s="51"/>
      <c r="U87" s="51"/>
      <c r="V87" s="51"/>
      <c r="W87" s="51"/>
      <c r="X87" s="51"/>
      <c r="Y87" s="51"/>
      <c r="Z87" s="52"/>
    </row>
    <row r="88" spans="4:26" ht="13.5" thickBot="1" x14ac:dyDescent="0.25">
      <c r="D88" s="96" t="s">
        <v>396</v>
      </c>
      <c r="E88" s="66" t="s">
        <v>397</v>
      </c>
      <c r="F88" s="66" t="s">
        <v>398</v>
      </c>
      <c r="G88" s="66" t="s">
        <v>399</v>
      </c>
      <c r="H88" s="66" t="s">
        <v>400</v>
      </c>
      <c r="I88" s="66" t="s">
        <v>401</v>
      </c>
      <c r="J88" s="66" t="s">
        <v>402</v>
      </c>
      <c r="K88" s="67" t="s">
        <v>403</v>
      </c>
      <c r="L88" s="67" t="s">
        <v>426</v>
      </c>
      <c r="M88" s="66" t="s">
        <v>404</v>
      </c>
      <c r="N88" s="66" t="s">
        <v>405</v>
      </c>
      <c r="O88" s="66" t="s">
        <v>427</v>
      </c>
      <c r="P88" s="68" t="s">
        <v>691</v>
      </c>
      <c r="Q88" s="68" t="s">
        <v>692</v>
      </c>
      <c r="R88" s="68" t="s">
        <v>693</v>
      </c>
      <c r="S88" s="68" t="s">
        <v>694</v>
      </c>
      <c r="T88" s="68" t="s">
        <v>695</v>
      </c>
      <c r="U88" s="68" t="s">
        <v>696</v>
      </c>
      <c r="V88" s="73"/>
      <c r="W88" s="73"/>
      <c r="X88" s="73">
        <v>2022</v>
      </c>
      <c r="Y88" s="73">
        <v>2023</v>
      </c>
      <c r="Z88" s="55">
        <v>2024</v>
      </c>
    </row>
    <row r="89" spans="4:26" x14ac:dyDescent="0.2">
      <c r="D89" s="97">
        <f>Intro!D83</f>
        <v>0</v>
      </c>
      <c r="E89" s="98" t="s">
        <v>406</v>
      </c>
      <c r="F89" s="98" t="s">
        <v>407</v>
      </c>
      <c r="G89" s="98" t="s">
        <v>407</v>
      </c>
      <c r="H89" s="98" t="s">
        <v>407</v>
      </c>
      <c r="I89" s="98" t="s">
        <v>408</v>
      </c>
      <c r="J89" s="98" t="s">
        <v>408</v>
      </c>
      <c r="K89" s="98"/>
      <c r="L89" s="98" t="s">
        <v>408</v>
      </c>
      <c r="M89" s="98" t="s">
        <v>409</v>
      </c>
      <c r="N89" s="98" t="s">
        <v>410</v>
      </c>
      <c r="O89" s="98" t="s">
        <v>690</v>
      </c>
      <c r="P89" s="69">
        <f>'Pro 2'!H29</f>
        <v>0</v>
      </c>
      <c r="Q89" s="70">
        <f>'Pro 2'!I29</f>
        <v>0</v>
      </c>
      <c r="R89" s="70">
        <f>'Pro 2'!J29</f>
        <v>0</v>
      </c>
      <c r="S89" s="69">
        <f>'Pro 2'!H30</f>
        <v>0</v>
      </c>
      <c r="T89" s="70">
        <f>'Pro 2'!I30</f>
        <v>0</v>
      </c>
      <c r="U89" s="70">
        <f>'Pro 2'!J30</f>
        <v>0</v>
      </c>
      <c r="V89" s="73"/>
      <c r="W89" s="73" t="s">
        <v>428</v>
      </c>
      <c r="X89" s="73">
        <f>'Pro 2'!E146*0.01</f>
        <v>0</v>
      </c>
      <c r="Y89" s="73">
        <f>'Pro 2'!F146*0.01</f>
        <v>0</v>
      </c>
      <c r="Z89" s="55">
        <f>'Pro 2'!G146*0.01</f>
        <v>0</v>
      </c>
    </row>
    <row r="90" spans="4:26" x14ac:dyDescent="0.2">
      <c r="D90" s="99">
        <f t="shared" ref="D90:E92" si="0">D89</f>
        <v>0</v>
      </c>
      <c r="E90" s="100" t="str">
        <f t="shared" si="0"/>
        <v>1 - Producer</v>
      </c>
      <c r="F90" s="100" t="s">
        <v>407</v>
      </c>
      <c r="G90" s="100" t="s">
        <v>407</v>
      </c>
      <c r="H90" s="100" t="s">
        <v>407</v>
      </c>
      <c r="I90" s="100" t="str">
        <f t="shared" ref="I90:J92" si="1">I89</f>
        <v>DOM</v>
      </c>
      <c r="J90" s="100" t="str">
        <f t="shared" si="1"/>
        <v>DOM</v>
      </c>
      <c r="K90" s="100"/>
      <c r="L90" s="100" t="str">
        <f>L89</f>
        <v>DOM</v>
      </c>
      <c r="M90" s="100" t="s">
        <v>409</v>
      </c>
      <c r="N90" s="100" t="s">
        <v>411</v>
      </c>
      <c r="O90" s="100" t="s">
        <v>690</v>
      </c>
      <c r="P90" s="71">
        <f>'Pro 2'!H32</f>
        <v>0</v>
      </c>
      <c r="Q90" s="100">
        <f>'Pro 2'!I32</f>
        <v>0</v>
      </c>
      <c r="R90" s="100">
        <f>'Pro 2'!J32</f>
        <v>0</v>
      </c>
      <c r="S90" s="71">
        <f>'Pro 2'!H33</f>
        <v>0</v>
      </c>
      <c r="T90" s="100">
        <f>'Pro 2'!I33</f>
        <v>0</v>
      </c>
      <c r="U90" s="100">
        <f>'Pro 2'!J33</f>
        <v>0</v>
      </c>
      <c r="V90" s="73"/>
      <c r="W90" s="73"/>
      <c r="X90" s="73"/>
      <c r="Y90" s="73"/>
      <c r="Z90" s="55"/>
    </row>
    <row r="91" spans="4:26" x14ac:dyDescent="0.2">
      <c r="D91" s="101">
        <f t="shared" si="0"/>
        <v>0</v>
      </c>
      <c r="E91" s="102" t="str">
        <f t="shared" si="0"/>
        <v>1 - Producer</v>
      </c>
      <c r="F91" s="102" t="s">
        <v>407</v>
      </c>
      <c r="G91" s="102" t="s">
        <v>407</v>
      </c>
      <c r="H91" s="102" t="s">
        <v>407</v>
      </c>
      <c r="I91" s="102" t="str">
        <f t="shared" si="1"/>
        <v>DOM</v>
      </c>
      <c r="J91" s="102" t="str">
        <f t="shared" si="1"/>
        <v>DOM</v>
      </c>
      <c r="K91" s="102"/>
      <c r="L91" s="102" t="str">
        <f>L90</f>
        <v>DOM</v>
      </c>
      <c r="M91" s="102" t="s">
        <v>409</v>
      </c>
      <c r="N91" s="102" t="s">
        <v>410</v>
      </c>
      <c r="O91" s="102" t="s">
        <v>689</v>
      </c>
      <c r="P91" s="72">
        <f>'Pro 2'!H36</f>
        <v>0</v>
      </c>
      <c r="Q91" s="102">
        <f>'Pro 2'!I36</f>
        <v>0</v>
      </c>
      <c r="R91" s="102">
        <f>'Pro 2'!J36</f>
        <v>0</v>
      </c>
      <c r="S91" s="72">
        <f>'Pro 2'!H37</f>
        <v>0</v>
      </c>
      <c r="T91" s="102">
        <f>'Pro 2'!I37</f>
        <v>0</v>
      </c>
      <c r="U91" s="102">
        <f>'Pro 2'!J37</f>
        <v>0</v>
      </c>
      <c r="V91" s="73"/>
      <c r="W91" s="73"/>
      <c r="X91" s="73"/>
      <c r="Y91" s="73"/>
      <c r="Z91" s="55"/>
    </row>
    <row r="92" spans="4:26" x14ac:dyDescent="0.2">
      <c r="D92" s="103">
        <f t="shared" si="0"/>
        <v>0</v>
      </c>
      <c r="E92" s="104" t="str">
        <f t="shared" si="0"/>
        <v>1 - Producer</v>
      </c>
      <c r="F92" s="104" t="s">
        <v>407</v>
      </c>
      <c r="G92" s="104" t="s">
        <v>407</v>
      </c>
      <c r="H92" s="104" t="s">
        <v>407</v>
      </c>
      <c r="I92" s="104" t="str">
        <f t="shared" si="1"/>
        <v>DOM</v>
      </c>
      <c r="J92" s="104" t="str">
        <f t="shared" si="1"/>
        <v>DOM</v>
      </c>
      <c r="K92" s="104"/>
      <c r="L92" s="104" t="str">
        <f>L91</f>
        <v>DOM</v>
      </c>
      <c r="M92" s="104" t="s">
        <v>409</v>
      </c>
      <c r="N92" s="104" t="s">
        <v>411</v>
      </c>
      <c r="O92" s="104" t="s">
        <v>689</v>
      </c>
      <c r="P92" s="105">
        <f>'Pro 2'!H39</f>
        <v>0</v>
      </c>
      <c r="Q92" s="104">
        <f>'Pro 2'!I39</f>
        <v>0</v>
      </c>
      <c r="R92" s="104">
        <f>'Pro 2'!J39</f>
        <v>0</v>
      </c>
      <c r="S92" s="105">
        <f>'Pro 2'!H40</f>
        <v>0</v>
      </c>
      <c r="T92" s="104">
        <f>'Pro 2'!I40</f>
        <v>0</v>
      </c>
      <c r="U92" s="104">
        <f>'Pro 2'!J40</f>
        <v>0</v>
      </c>
      <c r="V92" s="58"/>
      <c r="W92" s="58"/>
      <c r="X92" s="58"/>
      <c r="Y92" s="58"/>
      <c r="Z92" s="59"/>
    </row>
    <row r="95" spans="4:26" ht="15" customHeight="1" x14ac:dyDescent="0.2"/>
    <row r="96" spans="4:26" ht="12.75" customHeight="1" x14ac:dyDescent="0.2"/>
  </sheetData>
  <sheetProtection algorithmName="SHA-512" hashValue="/Led1O6reP0Qxh/VWRBigWWpvAvriKzy9GrsMXH5yeTKiBqEVjwyfppiB1PH8eOh+B4KLNPq312v37tFhWSyAw==" saltValue="GTQJ+ZJJbJAGfi0f0H1uHQ==" spinCount="100000" sheet="1" objects="1" scenarios="1" selectLockedCells="1"/>
  <mergeCells count="4">
    <mergeCell ref="R43:T43"/>
    <mergeCell ref="H83:J83"/>
    <mergeCell ref="L43:N43"/>
    <mergeCell ref="O43:Q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DF96-1179-4B28-B0AC-5C6454D4E763}">
  <sheetPr>
    <tabColor rgb="FF00B0F0"/>
    <pageSetUpPr fitToPage="1"/>
  </sheetPr>
  <dimension ref="A1:V135"/>
  <sheetViews>
    <sheetView showGridLines="0" tabSelected="1" zoomScaleNormal="100" workbookViewId="0">
      <selection activeCell="G21" sqref="G21:G22"/>
    </sheetView>
  </sheetViews>
  <sheetFormatPr defaultColWidth="9.42578125" defaultRowHeight="14.25" x14ac:dyDescent="0.25"/>
  <cols>
    <col min="1" max="1" width="1.5703125" style="13" customWidth="1"/>
    <col min="2" max="12" width="14.5703125" style="22" customWidth="1"/>
    <col min="13" max="13" width="6.42578125" style="1" customWidth="1"/>
    <col min="14" max="14" width="9" style="2" customWidth="1"/>
    <col min="15" max="15" width="15.5703125" style="2" hidden="1" customWidth="1"/>
    <col min="16" max="16" width="9" style="2" hidden="1" customWidth="1"/>
    <col min="17" max="23" width="9" style="2" customWidth="1"/>
    <col min="24" max="16384" width="9.42578125" style="2"/>
  </cols>
  <sheetData>
    <row r="1" spans="1:22" x14ac:dyDescent="0.25">
      <c r="O1" s="2" t="s">
        <v>608</v>
      </c>
      <c r="P1" s="2" t="s">
        <v>608</v>
      </c>
      <c r="Q1" s="3"/>
      <c r="R1" s="3"/>
      <c r="S1" s="3"/>
      <c r="T1" s="3"/>
      <c r="U1" s="3"/>
      <c r="V1" s="3"/>
    </row>
    <row r="2" spans="1:22" x14ac:dyDescent="0.25">
      <c r="B2" s="23" t="s">
        <v>0</v>
      </c>
      <c r="C2" s="23"/>
      <c r="O2" s="3" t="s">
        <v>127</v>
      </c>
      <c r="P2" s="3" t="s">
        <v>129</v>
      </c>
    </row>
    <row r="3" spans="1:22" x14ac:dyDescent="0.25">
      <c r="B3" s="24"/>
      <c r="C3" s="24"/>
      <c r="O3" s="7"/>
      <c r="P3" s="7"/>
    </row>
    <row r="4" spans="1:22" s="7" customFormat="1" x14ac:dyDescent="0.25">
      <c r="A4" s="14"/>
      <c r="B4" s="396" t="s">
        <v>513</v>
      </c>
      <c r="C4" s="396"/>
      <c r="D4" s="396"/>
      <c r="E4" s="396"/>
      <c r="F4" s="396"/>
      <c r="G4" s="396"/>
      <c r="H4" s="396"/>
      <c r="I4" s="396"/>
      <c r="J4" s="396"/>
      <c r="K4" s="396"/>
      <c r="L4" s="396"/>
      <c r="M4" s="19"/>
      <c r="N4" s="19"/>
      <c r="O4" s="192"/>
      <c r="P4" s="192"/>
    </row>
    <row r="5" spans="1:22" s="7" customFormat="1" x14ac:dyDescent="0.25">
      <c r="A5" s="14"/>
      <c r="B5" s="396" t="str">
        <f>Variables!B2</f>
        <v>RR-2025-005</v>
      </c>
      <c r="C5" s="396"/>
      <c r="D5" s="396"/>
      <c r="E5" s="396"/>
      <c r="F5" s="396"/>
      <c r="G5" s="396"/>
      <c r="H5" s="396"/>
      <c r="I5" s="396"/>
      <c r="J5" s="396"/>
      <c r="K5" s="396"/>
      <c r="L5" s="396"/>
      <c r="M5" s="19"/>
      <c r="N5" s="19"/>
      <c r="O5" s="15"/>
      <c r="P5" s="15"/>
    </row>
    <row r="6" spans="1:22" s="16" customFormat="1" x14ac:dyDescent="0.25">
      <c r="A6" s="14"/>
      <c r="B6" s="396" t="str">
        <f>UPPER(Variables!B3&amp;" | "&amp;Variables!C3)</f>
        <v>OCTG I | FTPP I</v>
      </c>
      <c r="C6" s="396"/>
      <c r="D6" s="396"/>
      <c r="E6" s="396"/>
      <c r="F6" s="396"/>
      <c r="G6" s="396"/>
      <c r="H6" s="396"/>
      <c r="I6" s="396"/>
      <c r="J6" s="396"/>
      <c r="K6" s="396"/>
      <c r="L6" s="396"/>
      <c r="M6" s="15"/>
      <c r="N6" s="15"/>
      <c r="O6" s="17"/>
      <c r="P6" s="17"/>
    </row>
    <row r="7" spans="1:22" s="8" customFormat="1" x14ac:dyDescent="0.25">
      <c r="A7" s="18"/>
      <c r="B7" s="25"/>
      <c r="C7" s="25"/>
      <c r="D7" s="26"/>
      <c r="E7" s="26"/>
      <c r="F7" s="26"/>
      <c r="G7" s="26"/>
      <c r="H7" s="26"/>
      <c r="I7" s="26"/>
      <c r="J7" s="26"/>
      <c r="K7" s="26"/>
      <c r="L7" s="26"/>
      <c r="O7" s="9"/>
      <c r="P7" s="9"/>
    </row>
    <row r="8" spans="1:22" s="7" customFormat="1" x14ac:dyDescent="0.25">
      <c r="A8" s="14"/>
      <c r="B8" s="372" t="s">
        <v>514</v>
      </c>
      <c r="C8" s="373"/>
      <c r="D8" s="373"/>
      <c r="E8" s="373"/>
      <c r="F8" s="373"/>
      <c r="G8" s="373"/>
      <c r="H8" s="373"/>
      <c r="I8" s="373"/>
      <c r="J8" s="373"/>
      <c r="K8" s="373"/>
      <c r="L8" s="374"/>
      <c r="M8" s="19"/>
      <c r="N8" s="19"/>
      <c r="O8" s="15"/>
      <c r="P8" s="15"/>
    </row>
    <row r="9" spans="1:22" s="10" customFormat="1" x14ac:dyDescent="0.25">
      <c r="A9" s="12"/>
      <c r="B9" s="27"/>
      <c r="C9" s="28"/>
      <c r="D9" s="29"/>
      <c r="E9" s="29"/>
      <c r="F9" s="29"/>
      <c r="G9" s="29"/>
      <c r="H9" s="29"/>
      <c r="I9" s="29"/>
      <c r="J9" s="29"/>
      <c r="K9" s="29"/>
      <c r="L9" s="30"/>
      <c r="O9" s="343" t="s">
        <v>594</v>
      </c>
      <c r="P9" s="343"/>
    </row>
    <row r="10" spans="1:22" s="107" customFormat="1" x14ac:dyDescent="0.25">
      <c r="A10" s="227"/>
      <c r="B10" s="344" t="str">
        <f>"The information requested in this questionnaire is for use by the Canadian International Trade Tribunal (the Tribunal) in connection with its expiry review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information requested in this questionnaire is for use by the Canadian International Trade Tribunal (the Tribunal) in connection with its expiry review concerning the dumping and the subsidizing of OCTG I (as defined below) originating in or exported from China. Your firm's knowledge and experience would aid the Tribunal in the proper conduct of its inquiry by helping it better understand the Canadian market for OCTG I. The Tribunal therefore requests a response to this questionnaire from your firm.</v>
      </c>
      <c r="C10" s="345"/>
      <c r="D10" s="345"/>
      <c r="E10" s="345"/>
      <c r="F10" s="345"/>
      <c r="G10" s="191"/>
      <c r="H10" s="397" t="str">
        <f>"Les renseignements demandés dans le présent questionnaire seront utilisés par le Tribunal canadien du commerce extérieur (le Tribunal) dans le cadre de son réexamen relatif à l'expiration concernant "&amp;Variables!C4&amp;" de "&amp;Variables!C3&amp;" (telles que définies ci-dessous) originaires ou exportées "&amp;Variables!C5&amp;". Les connaissances et l'expérience de votre entreprise aideraient le Tribunal à mener correctement son enquête en lui permettant de mieux comprendre le marché canadien de "&amp;Variables!C3&amp;". Le Tribunal demande donc à votre entreprise de répondre à ce questionnaire."</f>
        <v>Les renseignements demandés dans le présent questionnaire seront utilisés par le Tribunal canadien du commerce extérieur (le Tribunal) dans le cadre de son réexamen relatif à l'expiration concernant le dumping et le subventionnement de FTPP I (telles que définies ci-dessous) originaires ou exportées de la Chine. Les connaissances et l'expérience de votre entreprise aideraient le Tribunal à mener correctement son enquête en lui permettant de mieux comprendre le marché canadien de FTPP I. Le Tribunal demande donc à votre entreprise de répondre à ce questionnaire.</v>
      </c>
      <c r="I10" s="397"/>
      <c r="J10" s="397"/>
      <c r="K10" s="397"/>
      <c r="L10" s="398"/>
      <c r="O10" s="343"/>
      <c r="P10" s="343"/>
    </row>
    <row r="11" spans="1:22" s="107" customFormat="1" x14ac:dyDescent="0.25">
      <c r="A11" s="227"/>
      <c r="B11" s="344"/>
      <c r="C11" s="345"/>
      <c r="D11" s="345"/>
      <c r="E11" s="345"/>
      <c r="F11" s="345"/>
      <c r="G11" s="191"/>
      <c r="H11" s="397"/>
      <c r="I11" s="397"/>
      <c r="J11" s="397"/>
      <c r="K11" s="397"/>
      <c r="L11" s="398"/>
      <c r="O11" s="343"/>
      <c r="P11" s="343"/>
    </row>
    <row r="12" spans="1:22" s="107" customFormat="1" x14ac:dyDescent="0.25">
      <c r="A12" s="227"/>
      <c r="B12" s="344"/>
      <c r="C12" s="345"/>
      <c r="D12" s="345"/>
      <c r="E12" s="345"/>
      <c r="F12" s="345"/>
      <c r="G12" s="191"/>
      <c r="H12" s="397"/>
      <c r="I12" s="397"/>
      <c r="J12" s="397"/>
      <c r="K12" s="397"/>
      <c r="L12" s="398"/>
      <c r="O12" s="343"/>
      <c r="P12" s="343"/>
    </row>
    <row r="13" spans="1:22" s="107" customFormat="1" x14ac:dyDescent="0.25">
      <c r="A13" s="227"/>
      <c r="B13" s="344"/>
      <c r="C13" s="345"/>
      <c r="D13" s="345"/>
      <c r="E13" s="345"/>
      <c r="F13" s="345"/>
      <c r="G13" s="191"/>
      <c r="H13" s="397"/>
      <c r="I13" s="397"/>
      <c r="J13" s="397"/>
      <c r="K13" s="397"/>
      <c r="L13" s="398"/>
      <c r="O13" s="343"/>
      <c r="P13" s="343"/>
    </row>
    <row r="14" spans="1:22" s="107" customFormat="1" x14ac:dyDescent="0.25">
      <c r="A14" s="227"/>
      <c r="B14" s="344"/>
      <c r="C14" s="345"/>
      <c r="D14" s="345"/>
      <c r="E14" s="345"/>
      <c r="F14" s="345"/>
      <c r="G14" s="191"/>
      <c r="H14" s="397"/>
      <c r="I14" s="397"/>
      <c r="J14" s="397"/>
      <c r="K14" s="397"/>
      <c r="L14" s="398"/>
      <c r="O14" s="343"/>
      <c r="P14" s="343"/>
    </row>
    <row r="15" spans="1:22" s="107" customFormat="1" x14ac:dyDescent="0.25">
      <c r="A15" s="227"/>
      <c r="B15" s="344"/>
      <c r="C15" s="345"/>
      <c r="D15" s="345"/>
      <c r="E15" s="345"/>
      <c r="F15" s="345"/>
      <c r="G15" s="191"/>
      <c r="H15" s="397"/>
      <c r="I15" s="397"/>
      <c r="J15" s="397"/>
      <c r="K15" s="397"/>
      <c r="L15" s="398"/>
      <c r="O15" s="343"/>
      <c r="P15" s="343"/>
    </row>
    <row r="16" spans="1:22" s="107" customFormat="1" x14ac:dyDescent="0.25">
      <c r="A16" s="227"/>
      <c r="B16" s="344"/>
      <c r="C16" s="345"/>
      <c r="D16" s="345"/>
      <c r="E16" s="345"/>
      <c r="F16" s="345"/>
      <c r="G16" s="191"/>
      <c r="H16" s="397"/>
      <c r="I16" s="397"/>
      <c r="J16" s="397"/>
      <c r="K16" s="397"/>
      <c r="L16" s="398"/>
      <c r="O16" s="343"/>
      <c r="P16" s="343"/>
    </row>
    <row r="17" spans="1:16" s="107" customFormat="1" x14ac:dyDescent="0.25">
      <c r="A17" s="227"/>
      <c r="B17" s="228"/>
      <c r="C17" s="229"/>
      <c r="D17" s="229"/>
      <c r="E17" s="229"/>
      <c r="F17" s="229"/>
      <c r="G17" s="229"/>
      <c r="H17" s="229"/>
      <c r="I17" s="229"/>
      <c r="J17" s="229"/>
      <c r="K17" s="229"/>
      <c r="L17" s="230"/>
      <c r="O17" s="343"/>
      <c r="P17" s="343"/>
    </row>
    <row r="18" spans="1:16" s="8" customFormat="1" x14ac:dyDescent="0.25">
      <c r="A18" s="18"/>
      <c r="B18" s="25"/>
      <c r="C18" s="25"/>
      <c r="D18" s="26"/>
      <c r="E18" s="26"/>
      <c r="F18" s="26"/>
      <c r="G18" s="26"/>
      <c r="H18" s="26"/>
      <c r="I18" s="26"/>
      <c r="J18" s="26"/>
      <c r="K18" s="26"/>
      <c r="L18" s="26"/>
      <c r="O18" s="9"/>
      <c r="P18" s="9"/>
    </row>
    <row r="19" spans="1:16" s="7" customFormat="1" x14ac:dyDescent="0.25">
      <c r="A19" s="14"/>
      <c r="B19" s="372" t="s">
        <v>515</v>
      </c>
      <c r="C19" s="373"/>
      <c r="D19" s="373"/>
      <c r="E19" s="373"/>
      <c r="F19" s="373"/>
      <c r="G19" s="373"/>
      <c r="H19" s="373"/>
      <c r="I19" s="373"/>
      <c r="J19" s="373"/>
      <c r="K19" s="373"/>
      <c r="L19" s="374"/>
      <c r="M19" s="19"/>
      <c r="N19" s="19"/>
      <c r="O19" s="15"/>
      <c r="P19" s="15"/>
    </row>
    <row r="20" spans="1:16" s="10" customFormat="1" x14ac:dyDescent="0.25">
      <c r="A20" s="12"/>
      <c r="B20" s="27"/>
      <c r="C20" s="28"/>
      <c r="D20" s="29"/>
      <c r="E20" s="29"/>
      <c r="F20" s="29"/>
      <c r="G20" s="29"/>
      <c r="H20" s="29"/>
      <c r="I20" s="29"/>
      <c r="J20" s="29"/>
      <c r="K20" s="29"/>
      <c r="L20" s="30"/>
    </row>
    <row r="21" spans="1:16" s="10" customFormat="1" x14ac:dyDescent="0.25">
      <c r="A21" s="12"/>
      <c r="B21" s="399" t="s">
        <v>254</v>
      </c>
      <c r="C21" s="400"/>
      <c r="D21" s="400"/>
      <c r="E21" s="400"/>
      <c r="F21" s="400"/>
      <c r="G21" s="413" t="s">
        <v>702</v>
      </c>
      <c r="H21" s="401" t="s">
        <v>328</v>
      </c>
      <c r="I21" s="401"/>
      <c r="J21" s="401"/>
      <c r="K21" s="401"/>
      <c r="L21" s="402"/>
      <c r="O21" s="11"/>
    </row>
    <row r="22" spans="1:16" s="10" customFormat="1" x14ac:dyDescent="0.25">
      <c r="A22" s="12"/>
      <c r="B22" s="399"/>
      <c r="C22" s="400"/>
      <c r="D22" s="400"/>
      <c r="E22" s="400"/>
      <c r="F22" s="400"/>
      <c r="G22" s="414"/>
      <c r="H22" s="401"/>
      <c r="I22" s="401"/>
      <c r="J22" s="401"/>
      <c r="K22" s="401"/>
      <c r="L22" s="402"/>
      <c r="O22" s="11"/>
    </row>
    <row r="23" spans="1:16" s="107" customFormat="1" x14ac:dyDescent="0.25">
      <c r="A23" s="227"/>
      <c r="B23" s="228"/>
      <c r="C23" s="229"/>
      <c r="D23" s="229"/>
      <c r="E23" s="229"/>
      <c r="F23" s="229"/>
      <c r="G23" s="229"/>
      <c r="H23" s="229"/>
      <c r="I23" s="229"/>
      <c r="J23" s="229"/>
      <c r="K23" s="229"/>
      <c r="L23" s="230"/>
    </row>
    <row r="24" spans="1:16" s="8" customFormat="1" x14ac:dyDescent="0.25">
      <c r="A24" s="18"/>
      <c r="B24" s="25"/>
      <c r="C24" s="25"/>
      <c r="D24" s="26"/>
      <c r="E24" s="26"/>
      <c r="F24" s="26"/>
      <c r="G24" s="26"/>
      <c r="H24" s="26"/>
      <c r="I24" s="26"/>
      <c r="J24" s="26"/>
      <c r="K24" s="26"/>
      <c r="L24" s="26"/>
      <c r="O24" s="9"/>
      <c r="P24" s="9"/>
    </row>
    <row r="25" spans="1:16" s="7" customFormat="1" x14ac:dyDescent="0.25">
      <c r="A25" s="14"/>
      <c r="B25" s="372" t="str">
        <f>IF(Intro!$G$21="English",O25,P25)</f>
        <v>LA DÉFINITION "DES MARCHANDISES"</v>
      </c>
      <c r="C25" s="373" t="str">
        <f>UPPER(IF(Intro!$G$21="English",P25,Q25))</f>
        <v/>
      </c>
      <c r="D25" s="373" t="str">
        <f>UPPER(IF(Intro!$G$21="English",Q25,R25))</f>
        <v/>
      </c>
      <c r="E25" s="373" t="str">
        <f>UPPER(IF(Intro!$G$21="English",R25,S25))</f>
        <v/>
      </c>
      <c r="F25" s="373"/>
      <c r="G25" s="373" t="str">
        <f>UPPER(IF(Intro!$G$21="English",S25,T25))</f>
        <v/>
      </c>
      <c r="H25" s="373" t="str">
        <f>UPPER(IF(Intro!$G$21="English",T25,U25))</f>
        <v/>
      </c>
      <c r="I25" s="373" t="str">
        <f>UPPER(IF(Intro!$G$21="English",U25,V25))</f>
        <v/>
      </c>
      <c r="J25" s="373" t="str">
        <f>UPPER(IF(Intro!$G$21="English",V25,W25))</f>
        <v/>
      </c>
      <c r="K25" s="373" t="str">
        <f>UPPER(IF(Intro!$G$21="English",W25,X25))</f>
        <v/>
      </c>
      <c r="L25" s="374" t="str">
        <f>UPPER(IF(Intro!$G$21="English",X25,Y25))</f>
        <v/>
      </c>
      <c r="M25" s="8"/>
      <c r="N25" s="19"/>
      <c r="O25" s="181" t="s">
        <v>516</v>
      </c>
      <c r="P25" s="181" t="s">
        <v>517</v>
      </c>
    </row>
    <row r="26" spans="1:16" s="10" customFormat="1" x14ac:dyDescent="0.25">
      <c r="A26" s="12"/>
      <c r="B26" s="27"/>
      <c r="C26" s="28"/>
      <c r="D26" s="29"/>
      <c r="E26" s="29"/>
      <c r="F26" s="29"/>
      <c r="G26" s="29"/>
      <c r="H26" s="29"/>
      <c r="I26" s="29"/>
      <c r="J26" s="29"/>
      <c r="K26" s="29"/>
      <c r="L26" s="30"/>
    </row>
    <row r="27" spans="1:16" s="107" customFormat="1" x14ac:dyDescent="0.25">
      <c r="A27" s="227"/>
      <c r="B27" s="344" t="str">
        <f>IF(Intro!$G$21="English",O27,P27)</f>
        <v>Les références aux « marchandises » dans ce questionnaire font référence à FTPP I et aux caissons sans soudures:</v>
      </c>
      <c r="C27" s="345"/>
      <c r="D27" s="345"/>
      <c r="E27" s="345"/>
      <c r="F27" s="345"/>
      <c r="G27" s="345"/>
      <c r="H27" s="345"/>
      <c r="I27" s="345"/>
      <c r="J27" s="345"/>
      <c r="K27" s="345"/>
      <c r="L27" s="346"/>
      <c r="O27" s="107" t="s">
        <v>653</v>
      </c>
      <c r="P27" s="107" t="s">
        <v>676</v>
      </c>
    </row>
    <row r="28" spans="1:16" s="107" customFormat="1" x14ac:dyDescent="0.25">
      <c r="A28" s="227"/>
      <c r="B28" s="344"/>
      <c r="C28" s="345"/>
      <c r="D28" s="345"/>
      <c r="E28" s="345"/>
      <c r="F28" s="345"/>
      <c r="G28" s="345"/>
      <c r="H28" s="345"/>
      <c r="I28" s="345"/>
      <c r="J28" s="345"/>
      <c r="K28" s="345"/>
      <c r="L28" s="346"/>
    </row>
    <row r="29" spans="1:16" s="107" customFormat="1" x14ac:dyDescent="0.25">
      <c r="A29" s="227"/>
      <c r="B29" s="190"/>
      <c r="C29" s="415" t="str">
        <f>IF(Intro!$G$21="English",Variables!B16,Variables!C16)</f>
        <v>FTPP I: Fournitures tubulaires pour puits de pétrole comprenant, plus particulièrement, les caissons et les tubes, composées d’acier au carbone ou allié, soudées ou sans soudure, traitées thermiquement ou non, peu importe la finition des extrémités, d’un diamètre extérieur de 2 3/8 pouces à 13 3/8 pouces (de 60,3 à 339,7 mm), conformes ou appelées à se conformer à la norme 5CT de l’American Petroleum Institute ou à une norme équivalente, de toutes les nuances, à l’exception des tuyaux de forage, des caissons sans soudure d’un diamètre extérieur d’au plus 11 3/4 pouces (298,5 mm), des joints de tubes courts, soudés ou sans soudure, traités thermiquement ou non, d’une longueur allant jusqu’à 3,66 m (12 pieds), et des tubes sources pour manchons.</v>
      </c>
      <c r="D29" s="416"/>
      <c r="E29" s="416"/>
      <c r="F29" s="416"/>
      <c r="G29" s="416"/>
      <c r="H29" s="416"/>
      <c r="I29" s="416"/>
      <c r="J29" s="416"/>
      <c r="K29" s="417"/>
      <c r="L29" s="209"/>
    </row>
    <row r="30" spans="1:16" s="107" customFormat="1" x14ac:dyDescent="0.25">
      <c r="A30" s="227"/>
      <c r="B30" s="190"/>
      <c r="C30" s="418"/>
      <c r="D30" s="419"/>
      <c r="E30" s="419"/>
      <c r="F30" s="419"/>
      <c r="G30" s="419"/>
      <c r="H30" s="419"/>
      <c r="I30" s="419"/>
      <c r="J30" s="419"/>
      <c r="K30" s="420"/>
      <c r="L30" s="209"/>
    </row>
    <row r="31" spans="1:16" s="107" customFormat="1" x14ac:dyDescent="0.25">
      <c r="A31" s="227"/>
      <c r="B31" s="190"/>
      <c r="C31" s="418"/>
      <c r="D31" s="419"/>
      <c r="E31" s="419"/>
      <c r="F31" s="419"/>
      <c r="G31" s="419"/>
      <c r="H31" s="419"/>
      <c r="I31" s="419"/>
      <c r="J31" s="419"/>
      <c r="K31" s="420"/>
      <c r="L31" s="209"/>
    </row>
    <row r="32" spans="1:16" s="107" customFormat="1" x14ac:dyDescent="0.25">
      <c r="A32" s="227"/>
      <c r="B32" s="190"/>
      <c r="C32" s="418"/>
      <c r="D32" s="419"/>
      <c r="E32" s="419"/>
      <c r="F32" s="419"/>
      <c r="G32" s="419"/>
      <c r="H32" s="419"/>
      <c r="I32" s="419"/>
      <c r="J32" s="419"/>
      <c r="K32" s="420"/>
      <c r="L32" s="209"/>
    </row>
    <row r="33" spans="1:16" s="107" customFormat="1" ht="24.95" customHeight="1" x14ac:dyDescent="0.25">
      <c r="A33" s="227"/>
      <c r="B33" s="190"/>
      <c r="C33" s="421"/>
      <c r="D33" s="422"/>
      <c r="E33" s="422"/>
      <c r="F33" s="422"/>
      <c r="G33" s="422"/>
      <c r="H33" s="422"/>
      <c r="I33" s="422"/>
      <c r="J33" s="422"/>
      <c r="K33" s="423"/>
      <c r="L33" s="209"/>
    </row>
    <row r="34" spans="1:16" s="107" customFormat="1" x14ac:dyDescent="0.25">
      <c r="A34" s="227"/>
      <c r="B34" s="207"/>
      <c r="C34" s="208"/>
      <c r="D34" s="208"/>
      <c r="E34" s="208"/>
      <c r="F34" s="208"/>
      <c r="G34" s="208"/>
      <c r="H34" s="208"/>
      <c r="I34" s="208"/>
      <c r="J34" s="208"/>
      <c r="K34" s="208"/>
      <c r="L34" s="209"/>
    </row>
    <row r="35" spans="1:16" s="107" customFormat="1" x14ac:dyDescent="0.25">
      <c r="A35" s="227"/>
      <c r="B35" s="313"/>
      <c r="C35" s="415" t="str">
        <f>IF(Intro!$G$21="English",Variables!B22,Variables!C22)</f>
        <v>Caissons sans soudures: Des caissons sans soudure en acier au carbone ou en acier allié pour puits de pétrole et de gaz, aux extrémités lisses, biseautées, filetées ou filetées et manchonnées, traités thermiquement ou non, qui répondent à la norme 5CT de l’American Petroleum Institute (API), d’un diamètre extérieur n'excédant pas 11,75 pouces (298,5 mm), de toutes les nuances, y compris les nuances brevetées.</v>
      </c>
      <c r="D35" s="416"/>
      <c r="E35" s="416"/>
      <c r="F35" s="416"/>
      <c r="G35" s="416"/>
      <c r="H35" s="416"/>
      <c r="I35" s="416"/>
      <c r="J35" s="416"/>
      <c r="K35" s="417"/>
      <c r="L35" s="315"/>
    </row>
    <row r="36" spans="1:16" s="107" customFormat="1" x14ac:dyDescent="0.25">
      <c r="A36" s="227"/>
      <c r="B36" s="313"/>
      <c r="C36" s="418"/>
      <c r="D36" s="419"/>
      <c r="E36" s="419"/>
      <c r="F36" s="419"/>
      <c r="G36" s="419"/>
      <c r="H36" s="419"/>
      <c r="I36" s="419"/>
      <c r="J36" s="419"/>
      <c r="K36" s="420"/>
      <c r="L36" s="315"/>
    </row>
    <row r="37" spans="1:16" s="107" customFormat="1" x14ac:dyDescent="0.25">
      <c r="A37" s="227"/>
      <c r="B37" s="313"/>
      <c r="C37" s="418"/>
      <c r="D37" s="419"/>
      <c r="E37" s="419"/>
      <c r="F37" s="419"/>
      <c r="G37" s="419"/>
      <c r="H37" s="419"/>
      <c r="I37" s="419"/>
      <c r="J37" s="419"/>
      <c r="K37" s="420"/>
      <c r="L37" s="315"/>
    </row>
    <row r="38" spans="1:16" s="107" customFormat="1" x14ac:dyDescent="0.25">
      <c r="A38" s="227"/>
      <c r="B38" s="313"/>
      <c r="C38" s="418"/>
      <c r="D38" s="419"/>
      <c r="E38" s="419"/>
      <c r="F38" s="419"/>
      <c r="G38" s="419"/>
      <c r="H38" s="419"/>
      <c r="I38" s="419"/>
      <c r="J38" s="419"/>
      <c r="K38" s="420"/>
      <c r="L38" s="315"/>
    </row>
    <row r="39" spans="1:16" s="107" customFormat="1" x14ac:dyDescent="0.25">
      <c r="A39" s="227"/>
      <c r="B39" s="313"/>
      <c r="C39" s="421"/>
      <c r="D39" s="422"/>
      <c r="E39" s="422"/>
      <c r="F39" s="422"/>
      <c r="G39" s="422"/>
      <c r="H39" s="422"/>
      <c r="I39" s="422"/>
      <c r="J39" s="422"/>
      <c r="K39" s="423"/>
      <c r="L39" s="315"/>
    </row>
    <row r="40" spans="1:16" s="107" customFormat="1" x14ac:dyDescent="0.25">
      <c r="A40" s="227"/>
      <c r="B40" s="313"/>
      <c r="C40" s="314"/>
      <c r="D40" s="314"/>
      <c r="E40" s="314"/>
      <c r="F40" s="314"/>
      <c r="G40" s="314"/>
      <c r="H40" s="314"/>
      <c r="I40" s="314"/>
      <c r="J40" s="314"/>
      <c r="K40" s="314"/>
      <c r="L40" s="315"/>
    </row>
    <row r="41" spans="1:16" s="107" customFormat="1" ht="34.5" customHeight="1" x14ac:dyDescent="0.25">
      <c r="A41" s="227"/>
      <c r="B41" s="340" t="str">
        <f>IF(Intro!$G$21="English",O41,P41)</f>
        <v>Notez que certaines questions font référence aux « FTPP I importées de la Chine », car les importations de caissons sans soudure ne sont pas couvertes par la décision du Tribunal concernant les FTPP I.</v>
      </c>
      <c r="C41" s="341"/>
      <c r="D41" s="341"/>
      <c r="E41" s="341"/>
      <c r="F41" s="341"/>
      <c r="G41" s="341"/>
      <c r="H41" s="341"/>
      <c r="I41" s="341"/>
      <c r="J41" s="341"/>
      <c r="K41" s="341"/>
      <c r="L41" s="342"/>
      <c r="O41" s="107" t="s">
        <v>687</v>
      </c>
      <c r="P41" s="332" t="s">
        <v>686</v>
      </c>
    </row>
    <row r="42" spans="1:16" s="107" customFormat="1" x14ac:dyDescent="0.25">
      <c r="A42" s="227"/>
      <c r="B42" s="344" t="str">
        <f>IF(Intro!$G$21="English",O42,P42)</f>
        <v>Pour plus de détails, consultez l’onglet « Info ».</v>
      </c>
      <c r="C42" s="345"/>
      <c r="D42" s="345"/>
      <c r="E42" s="345"/>
      <c r="F42" s="345"/>
      <c r="G42" s="345"/>
      <c r="H42" s="345"/>
      <c r="I42" s="345"/>
      <c r="J42" s="345"/>
      <c r="K42" s="345"/>
      <c r="L42" s="346"/>
      <c r="O42" s="107" t="s">
        <v>318</v>
      </c>
      <c r="P42" s="107" t="s">
        <v>325</v>
      </c>
    </row>
    <row r="43" spans="1:16" s="107" customFormat="1" x14ac:dyDescent="0.25">
      <c r="A43" s="227"/>
      <c r="B43" s="228"/>
      <c r="C43" s="229"/>
      <c r="D43" s="229"/>
      <c r="E43" s="229"/>
      <c r="F43" s="229"/>
      <c r="G43" s="229"/>
      <c r="H43" s="229"/>
      <c r="I43" s="229"/>
      <c r="J43" s="229"/>
      <c r="K43" s="229"/>
      <c r="L43" s="230"/>
    </row>
    <row r="44" spans="1:16" s="8" customFormat="1" x14ac:dyDescent="0.25">
      <c r="A44" s="18"/>
      <c r="B44" s="25"/>
      <c r="C44" s="25"/>
      <c r="D44" s="26"/>
      <c r="E44" s="26"/>
      <c r="F44" s="26"/>
      <c r="G44" s="26"/>
      <c r="H44" s="26"/>
      <c r="I44" s="26"/>
      <c r="J44" s="26"/>
      <c r="K44" s="26"/>
      <c r="L44" s="26"/>
      <c r="O44" s="9"/>
      <c r="P44" s="9"/>
    </row>
    <row r="45" spans="1:16" s="7" customFormat="1" x14ac:dyDescent="0.25">
      <c r="A45" s="14"/>
      <c r="B45" s="406" t="str">
        <f>IF(Intro!$G$21="English",O45,P45)</f>
        <v>DEVEZ-VOUS REMPLIR CE QUESTIONNAIRE?</v>
      </c>
      <c r="C45" s="404"/>
      <c r="D45" s="404"/>
      <c r="E45" s="404"/>
      <c r="F45" s="404"/>
      <c r="G45" s="404"/>
      <c r="H45" s="404"/>
      <c r="I45" s="404"/>
      <c r="J45" s="404"/>
      <c r="K45" s="404"/>
      <c r="L45" s="405"/>
      <c r="M45" s="195"/>
      <c r="N45" s="196"/>
      <c r="O45" s="119" t="s">
        <v>527</v>
      </c>
      <c r="P45" s="119" t="s">
        <v>577</v>
      </c>
    </row>
    <row r="46" spans="1:16" s="10" customFormat="1" x14ac:dyDescent="0.25">
      <c r="A46" s="12"/>
      <c r="B46" s="27"/>
      <c r="C46" s="28"/>
      <c r="D46" s="29"/>
      <c r="E46" s="29"/>
      <c r="F46" s="29"/>
      <c r="G46" s="29"/>
      <c r="H46" s="29"/>
      <c r="I46" s="29"/>
      <c r="J46" s="29"/>
      <c r="K46" s="29"/>
      <c r="L46" s="30"/>
    </row>
    <row r="47" spans="1:16" s="107" customFormat="1" x14ac:dyDescent="0.25">
      <c r="A47" s="227"/>
      <c r="B47" s="344" t="str">
        <f>IF(Intro!$G$21="English",O47,P47)</f>
        <v>Précisez les activités de votre entreprise relatives aux marchandises définies ci-dessus, depuis le 1er janvier  2023:</v>
      </c>
      <c r="C47" s="345"/>
      <c r="D47" s="345"/>
      <c r="E47" s="345"/>
      <c r="F47" s="345"/>
      <c r="G47" s="345"/>
      <c r="H47" s="345"/>
      <c r="I47" s="345"/>
      <c r="J47" s="345"/>
      <c r="K47" s="345"/>
      <c r="L47" s="346"/>
      <c r="O47" s="107" t="str">
        <f>"Specify your firm’s activities with respect to the goods defined above since January 1, "&amp;Variables!B6&amp;":"</f>
        <v>Specify your firm’s activities with respect to the goods defined above since January 1, 2023:</v>
      </c>
      <c r="P47" s="107" t="str">
        <f>"Précisez les activités de votre entreprise relatives aux marchandises définies ci-dessus, depuis le 1er janvier  "&amp;Variables!C6&amp;":"</f>
        <v>Précisez les activités de votre entreprise relatives aux marchandises définies ci-dessus, depuis le 1er janvier  2023:</v>
      </c>
    </row>
    <row r="48" spans="1:16" s="107" customFormat="1" x14ac:dyDescent="0.25">
      <c r="A48" s="227"/>
      <c r="B48" s="190"/>
      <c r="C48" s="177"/>
      <c r="D48" s="177"/>
      <c r="E48" s="177"/>
      <c r="F48" s="177"/>
      <c r="G48" s="177"/>
      <c r="H48" s="177"/>
      <c r="I48" s="177"/>
      <c r="J48" s="177"/>
      <c r="K48" s="177"/>
      <c r="L48" s="178"/>
    </row>
    <row r="49" spans="1:18" s="107" customFormat="1" ht="15" customHeight="1" x14ac:dyDescent="0.25">
      <c r="A49" s="227"/>
      <c r="B49" s="190"/>
      <c r="C49" s="177"/>
      <c r="D49" s="427" t="str">
        <f>IF(Intro!$G$21="English",O49,P49)</f>
        <v>Sélectionnez oui ou non</v>
      </c>
      <c r="E49" s="427"/>
      <c r="F49" s="434" t="s">
        <v>508</v>
      </c>
      <c r="G49" s="435"/>
      <c r="H49" s="435"/>
      <c r="I49" s="435"/>
      <c r="J49" s="435"/>
      <c r="K49" s="435"/>
      <c r="L49" s="436"/>
      <c r="O49" s="107" t="s">
        <v>296</v>
      </c>
      <c r="P49" s="107" t="s">
        <v>568</v>
      </c>
      <c r="Q49" s="10"/>
    </row>
    <row r="50" spans="1:18" s="10" customFormat="1" ht="14.25" customHeight="1" x14ac:dyDescent="0.25">
      <c r="A50" s="12"/>
      <c r="B50" s="424" t="str">
        <f>IF(Intro!$G$21="English",O50,P50)</f>
        <v>Produit les marchandises</v>
      </c>
      <c r="C50" s="425"/>
      <c r="D50" s="426"/>
      <c r="E50" s="426"/>
      <c r="F50" s="428" t="str">
        <f>IF(D50="Yes",O51,IF(D50="Oui",P51,IF(D50="No",O52,IF(D50="Non",P52,""))))</f>
        <v/>
      </c>
      <c r="G50" s="429"/>
      <c r="H50" s="429"/>
      <c r="I50" s="429"/>
      <c r="J50" s="429"/>
      <c r="K50" s="429"/>
      <c r="L50" s="430"/>
      <c r="O50" s="11" t="s">
        <v>447</v>
      </c>
      <c r="P50" s="10" t="s">
        <v>448</v>
      </c>
    </row>
    <row r="51" spans="1:18" s="10" customFormat="1" x14ac:dyDescent="0.25">
      <c r="A51" s="12"/>
      <c r="B51" s="424"/>
      <c r="C51" s="425"/>
      <c r="D51" s="426"/>
      <c r="E51" s="426"/>
      <c r="F51" s="428"/>
      <c r="G51" s="429"/>
      <c r="H51" s="429"/>
      <c r="I51" s="429"/>
      <c r="J51" s="429"/>
      <c r="K51" s="429"/>
      <c r="L51" s="430"/>
      <c r="O51" s="10" t="str">
        <f>"Yes. Complete all tabs in this questionnaire and return by "&amp;Variables!B11&amp;"."</f>
        <v>Yes. Complete all tabs in this questionnaire and return by March 31, 2026.</v>
      </c>
      <c r="P51" s="10" t="str">
        <f>"Oui. Remplissez tous les onglets de ce questionnaire et retournez-le avant le "&amp;Variables!C11&amp;"."</f>
        <v>Oui. Remplissez tous les onglets de ce questionnaire et retournez-le avant le 31 mars 2026.</v>
      </c>
    </row>
    <row r="52" spans="1:18" s="10" customFormat="1" ht="14.25" customHeight="1" x14ac:dyDescent="0.25">
      <c r="A52" s="12"/>
      <c r="B52" s="424" t="str">
        <f>IF(Intro!$G$21="English",O53,P53)</f>
        <v>Importe les marchandises de n’importe quel pays en tant qu’importateur officiel</v>
      </c>
      <c r="C52" s="425"/>
      <c r="D52" s="426"/>
      <c r="E52" s="426"/>
      <c r="F52" s="431" t="str">
        <f>IF(D52="Yes",O54,IF(D52="Oui",P54,IF(D52="No",O55,IF(D52="Non",P55,""))))</f>
        <v/>
      </c>
      <c r="G52" s="432"/>
      <c r="H52" s="432"/>
      <c r="I52" s="432"/>
      <c r="J52" s="432"/>
      <c r="K52" s="432"/>
      <c r="L52" s="433"/>
      <c r="O52" s="10" t="str">
        <f>"No. Explain below. Complete this tab only and return by "&amp;Variables!B11&amp;"."</f>
        <v>No. Explain below. Complete this tab only and return by March 31, 2026.</v>
      </c>
      <c r="P52" s="10" t="str">
        <f>"Non. Expliquez ci-dessous. Remplissez uniquement cet onglet et retournez-le avant le "&amp;Variables!C11&amp;"."</f>
        <v>Non. Expliquez ci-dessous. Remplissez uniquement cet onglet et retournez-le avant le 31 mars 2026.</v>
      </c>
    </row>
    <row r="53" spans="1:18" s="10" customFormat="1" ht="14.25" customHeight="1" x14ac:dyDescent="0.25">
      <c r="A53" s="12"/>
      <c r="B53" s="424"/>
      <c r="C53" s="425"/>
      <c r="D53" s="426"/>
      <c r="E53" s="426"/>
      <c r="F53" s="431"/>
      <c r="G53" s="432"/>
      <c r="H53" s="432"/>
      <c r="I53" s="432"/>
      <c r="J53" s="432"/>
      <c r="K53" s="432"/>
      <c r="L53" s="433"/>
      <c r="O53" s="11" t="s">
        <v>449</v>
      </c>
      <c r="P53" s="10" t="s">
        <v>584</v>
      </c>
    </row>
    <row r="54" spans="1:18" s="10" customFormat="1" ht="14.25" customHeight="1" x14ac:dyDescent="0.25">
      <c r="A54" s="12"/>
      <c r="B54" s="424"/>
      <c r="C54" s="425"/>
      <c r="D54" s="426"/>
      <c r="E54" s="426"/>
      <c r="F54" s="431"/>
      <c r="G54" s="432"/>
      <c r="H54" s="432"/>
      <c r="I54" s="432"/>
      <c r="J54" s="432"/>
      <c r="K54" s="432"/>
      <c r="L54" s="433"/>
      <c r="O54" s="10" t="str">
        <f>"Complete an Importers' Questionnaire, which can be found on the Tribunal website, and submit it by "&amp;Variables!B11&amp;". If completing both an Importers’ and Producers’ questionnaire, it is not necessary to respond twice to questions that are repeated in both questionnaires."</f>
        <v>Complete an Importers' Questionnaire, which can be found on the Tribunal website, and submit it by March 31, 2026. If completing both an Importers’ and Producers’ questionnaire, it is not necessary to respond twice to questions that are repeated in both questionnaires.</v>
      </c>
      <c r="P54" s="10" t="str">
        <f>"Remplissez un questionnaire à l’intention des importateurs, disponible sur le site web du Tribunal, et soumettez-le avant le "&amp;Variables!C11&amp;". Si vous remplissez à la fois un questionnaire à l'intention des importateurs et un autre à l'intention des producteurs, il n’est pas nécessaire de répondre deux fois aux questions qui se répètent dans les deux questionnaires."</f>
        <v>Remplissez un questionnaire à l’intention des importateurs, disponible sur le site web du Tribunal, et soumettez-le avant le 31 mars 2026. Si vous remplissez à la fois un questionnaire à l'intention des importateurs et un autre à l'intention des producteurs, il n’est pas nécessaire de répondre deux fois aux questions qui se répètent dans les deux questionnaires.</v>
      </c>
    </row>
    <row r="55" spans="1:18" s="10" customFormat="1" x14ac:dyDescent="0.25">
      <c r="A55" s="12"/>
      <c r="B55" s="424"/>
      <c r="C55" s="425"/>
      <c r="D55" s="426"/>
      <c r="E55" s="426"/>
      <c r="F55" s="431"/>
      <c r="G55" s="432"/>
      <c r="H55" s="432"/>
      <c r="I55" s="432"/>
      <c r="J55" s="432"/>
      <c r="K55" s="432"/>
      <c r="L55" s="433"/>
      <c r="O55" s="10" t="s">
        <v>507</v>
      </c>
      <c r="P55" s="10" t="s">
        <v>507</v>
      </c>
      <c r="Q55" s="106"/>
    </row>
    <row r="56" spans="1:18" s="106" customFormat="1" x14ac:dyDescent="0.25">
      <c r="A56" s="41"/>
      <c r="B56" s="122"/>
      <c r="C56" s="123"/>
      <c r="D56" s="124"/>
      <c r="E56" s="124"/>
      <c r="F56" s="124"/>
      <c r="G56" s="124"/>
      <c r="H56" s="124"/>
      <c r="I56" s="124"/>
      <c r="J56" s="124"/>
      <c r="K56" s="124"/>
      <c r="L56" s="178"/>
    </row>
    <row r="57" spans="1:18" s="106" customFormat="1" x14ac:dyDescent="0.25">
      <c r="A57" s="41"/>
      <c r="B57" s="407" t="str">
        <f>IF(Intro!$G$21="English",O58,P58)</f>
        <v>Si non, expliquez.</v>
      </c>
      <c r="C57" s="408"/>
      <c r="D57" s="408"/>
      <c r="E57" s="408"/>
      <c r="F57" s="408"/>
      <c r="G57" s="408"/>
      <c r="H57" s="408"/>
      <c r="I57" s="408"/>
      <c r="J57" s="408"/>
      <c r="K57" s="408"/>
      <c r="L57" s="409"/>
      <c r="Q57" s="10"/>
    </row>
    <row r="58" spans="1:18" s="106" customFormat="1" x14ac:dyDescent="0.25">
      <c r="A58" s="41"/>
      <c r="B58" s="122"/>
      <c r="C58" s="123"/>
      <c r="D58" s="124"/>
      <c r="E58" s="124"/>
      <c r="F58" s="124"/>
      <c r="G58" s="124"/>
      <c r="H58" s="124"/>
      <c r="I58" s="124"/>
      <c r="J58" s="124"/>
      <c r="K58" s="124"/>
      <c r="L58" s="125"/>
      <c r="O58" s="121" t="s">
        <v>445</v>
      </c>
      <c r="P58" s="106" t="s">
        <v>446</v>
      </c>
      <c r="R58" s="10"/>
    </row>
    <row r="59" spans="1:18" s="106" customFormat="1" x14ac:dyDescent="0.25">
      <c r="A59" s="41"/>
      <c r="B59" s="410"/>
      <c r="C59" s="411"/>
      <c r="D59" s="411"/>
      <c r="E59" s="411"/>
      <c r="F59" s="411"/>
      <c r="G59" s="411"/>
      <c r="H59" s="411"/>
      <c r="I59" s="411"/>
      <c r="J59" s="411"/>
      <c r="K59" s="411"/>
      <c r="L59" s="412"/>
    </row>
    <row r="60" spans="1:18" s="106" customFormat="1" x14ac:dyDescent="0.25">
      <c r="A60" s="41"/>
      <c r="B60" s="410"/>
      <c r="C60" s="411"/>
      <c r="D60" s="411"/>
      <c r="E60" s="411"/>
      <c r="F60" s="411"/>
      <c r="G60" s="411"/>
      <c r="H60" s="411"/>
      <c r="I60" s="411"/>
      <c r="J60" s="411"/>
      <c r="K60" s="411"/>
      <c r="L60" s="412"/>
    </row>
    <row r="61" spans="1:18" s="106" customFormat="1" x14ac:dyDescent="0.25">
      <c r="A61" s="41"/>
      <c r="B61" s="410"/>
      <c r="C61" s="411"/>
      <c r="D61" s="411"/>
      <c r="E61" s="411"/>
      <c r="F61" s="411"/>
      <c r="G61" s="411"/>
      <c r="H61" s="411"/>
      <c r="I61" s="411"/>
      <c r="J61" s="411"/>
      <c r="K61" s="411"/>
      <c r="L61" s="412"/>
    </row>
    <row r="62" spans="1:18" s="106" customFormat="1" x14ac:dyDescent="0.25">
      <c r="A62" s="41"/>
      <c r="B62" s="410"/>
      <c r="C62" s="411"/>
      <c r="D62" s="411"/>
      <c r="E62" s="411"/>
      <c r="F62" s="411"/>
      <c r="G62" s="411"/>
      <c r="H62" s="411"/>
      <c r="I62" s="411"/>
      <c r="J62" s="411"/>
      <c r="K62" s="411"/>
      <c r="L62" s="412"/>
    </row>
    <row r="63" spans="1:18" s="106" customFormat="1" x14ac:dyDescent="0.25">
      <c r="A63" s="41"/>
      <c r="B63" s="410"/>
      <c r="C63" s="411"/>
      <c r="D63" s="411"/>
      <c r="E63" s="411"/>
      <c r="F63" s="411"/>
      <c r="G63" s="411"/>
      <c r="H63" s="411"/>
      <c r="I63" s="411"/>
      <c r="J63" s="411"/>
      <c r="K63" s="411"/>
      <c r="L63" s="412"/>
    </row>
    <row r="64" spans="1:18" s="106" customFormat="1" x14ac:dyDescent="0.25">
      <c r="A64" s="41"/>
      <c r="B64" s="410"/>
      <c r="C64" s="411"/>
      <c r="D64" s="411"/>
      <c r="E64" s="411"/>
      <c r="F64" s="411"/>
      <c r="G64" s="411"/>
      <c r="H64" s="411"/>
      <c r="I64" s="411"/>
      <c r="J64" s="411"/>
      <c r="K64" s="411"/>
      <c r="L64" s="412"/>
    </row>
    <row r="65" spans="1:16" s="106" customFormat="1" x14ac:dyDescent="0.25">
      <c r="A65" s="41"/>
      <c r="B65" s="410"/>
      <c r="C65" s="411"/>
      <c r="D65" s="411"/>
      <c r="E65" s="411"/>
      <c r="F65" s="411"/>
      <c r="G65" s="411"/>
      <c r="H65" s="411"/>
      <c r="I65" s="411"/>
      <c r="J65" s="411"/>
      <c r="K65" s="411"/>
      <c r="L65" s="412"/>
    </row>
    <row r="66" spans="1:16" s="106" customFormat="1" x14ac:dyDescent="0.25">
      <c r="A66" s="41"/>
      <c r="B66" s="410"/>
      <c r="C66" s="411"/>
      <c r="D66" s="411"/>
      <c r="E66" s="411"/>
      <c r="F66" s="411"/>
      <c r="G66" s="411"/>
      <c r="H66" s="411"/>
      <c r="I66" s="411"/>
      <c r="J66" s="411"/>
      <c r="K66" s="411"/>
      <c r="L66" s="412"/>
    </row>
    <row r="67" spans="1:16" s="107" customFormat="1" x14ac:dyDescent="0.25">
      <c r="A67" s="227"/>
      <c r="B67" s="228"/>
      <c r="C67" s="229"/>
      <c r="D67" s="229"/>
      <c r="E67" s="229"/>
      <c r="F67" s="229"/>
      <c r="G67" s="229"/>
      <c r="H67" s="229"/>
      <c r="I67" s="229"/>
      <c r="J67" s="229"/>
      <c r="K67" s="229"/>
      <c r="L67" s="230"/>
    </row>
    <row r="68" spans="1:16" s="8" customFormat="1" x14ac:dyDescent="0.25">
      <c r="A68" s="18"/>
      <c r="B68" s="25"/>
      <c r="C68" s="25"/>
      <c r="D68" s="26"/>
      <c r="E68" s="26"/>
      <c r="F68" s="26"/>
      <c r="G68" s="26"/>
      <c r="H68" s="26"/>
      <c r="I68" s="26"/>
      <c r="J68" s="26"/>
      <c r="K68" s="26"/>
      <c r="L68" s="26"/>
      <c r="O68" s="9"/>
      <c r="P68" s="9"/>
    </row>
    <row r="69" spans="1:16" s="7" customFormat="1" ht="14.1" customHeight="1" x14ac:dyDescent="0.25">
      <c r="A69" s="14"/>
      <c r="B69" s="403" t="str">
        <f>IF(Intro!$G$21="English",O69,P69)</f>
        <v>DATE D'ÉCHÉANCE DU QUESTIONNAIRE</v>
      </c>
      <c r="C69" s="404" t="s">
        <v>528</v>
      </c>
      <c r="D69" s="404" t="s">
        <v>532</v>
      </c>
      <c r="E69" s="404" t="s">
        <v>532</v>
      </c>
      <c r="F69" s="404" t="s">
        <v>532</v>
      </c>
      <c r="G69" s="404"/>
      <c r="H69" s="404" t="s">
        <v>532</v>
      </c>
      <c r="I69" s="404" t="s">
        <v>532</v>
      </c>
      <c r="J69" s="404" t="s">
        <v>532</v>
      </c>
      <c r="K69" s="404" t="s">
        <v>532</v>
      </c>
      <c r="L69" s="405" t="s">
        <v>532</v>
      </c>
      <c r="M69" s="130"/>
      <c r="N69" s="196"/>
      <c r="O69" s="181" t="s">
        <v>1</v>
      </c>
      <c r="P69" s="181" t="s">
        <v>528</v>
      </c>
    </row>
    <row r="70" spans="1:16" s="10" customFormat="1" x14ac:dyDescent="0.25">
      <c r="A70" s="12"/>
      <c r="B70" s="27"/>
      <c r="C70" s="28"/>
      <c r="D70" s="29"/>
      <c r="E70" s="29"/>
      <c r="F70" s="29"/>
      <c r="G70" s="29"/>
      <c r="H70" s="29"/>
      <c r="I70" s="29"/>
      <c r="J70" s="29"/>
      <c r="K70" s="29"/>
      <c r="L70" s="30"/>
    </row>
    <row r="71" spans="1:16" s="107" customFormat="1" ht="15.75" customHeight="1" x14ac:dyDescent="0.25">
      <c r="A71" s="227"/>
      <c r="B71" s="190"/>
      <c r="D71" s="375" t="str">
        <f>IF(Intro!$G$21="English",Variables!B11,Variables!C11)</f>
        <v>31 mars 2026</v>
      </c>
      <c r="E71" s="376"/>
      <c r="F71" s="376"/>
      <c r="G71" s="376"/>
      <c r="H71" s="376"/>
      <c r="I71" s="376"/>
      <c r="J71" s="377"/>
      <c r="K71" s="29"/>
      <c r="L71" s="274"/>
      <c r="O71" s="120"/>
      <c r="P71" s="120"/>
    </row>
    <row r="72" spans="1:16" s="107" customFormat="1" ht="15.75" customHeight="1" x14ac:dyDescent="0.25">
      <c r="A72" s="227"/>
      <c r="B72" s="190"/>
      <c r="D72" s="378"/>
      <c r="E72" s="379"/>
      <c r="F72" s="379"/>
      <c r="G72" s="379"/>
      <c r="H72" s="379"/>
      <c r="I72" s="379"/>
      <c r="J72" s="380"/>
      <c r="K72" s="29"/>
      <c r="L72" s="274"/>
      <c r="O72" s="120"/>
      <c r="P72" s="120"/>
    </row>
    <row r="73" spans="1:16" s="107" customFormat="1" x14ac:dyDescent="0.25">
      <c r="A73" s="227"/>
      <c r="B73" s="228"/>
      <c r="C73" s="229"/>
      <c r="D73" s="229"/>
      <c r="E73" s="229"/>
      <c r="F73" s="229"/>
      <c r="G73" s="229"/>
      <c r="H73" s="229"/>
      <c r="I73" s="229"/>
      <c r="J73" s="229"/>
      <c r="K73" s="229"/>
      <c r="L73" s="230"/>
    </row>
    <row r="74" spans="1:16" s="8" customFormat="1" x14ac:dyDescent="0.25">
      <c r="A74" s="18"/>
      <c r="B74" s="25"/>
      <c r="C74" s="25"/>
      <c r="D74" s="26"/>
      <c r="E74" s="26"/>
      <c r="F74" s="26"/>
      <c r="G74" s="26"/>
      <c r="H74" s="26"/>
      <c r="I74" s="26"/>
      <c r="J74" s="26"/>
      <c r="K74" s="26"/>
      <c r="L74" s="26"/>
      <c r="O74" s="9"/>
      <c r="P74" s="9"/>
    </row>
    <row r="75" spans="1:16" s="7" customFormat="1" x14ac:dyDescent="0.25">
      <c r="A75" s="14"/>
      <c r="B75" s="372" t="str">
        <f>IF(Intro!$G$21="English",O75,P75)</f>
        <v>QUESTIONNAIRE NON REMPLI</v>
      </c>
      <c r="C75" s="373" t="str">
        <f>UPPER(IF(Intro!$G$21="English",P75,Q75))</f>
        <v/>
      </c>
      <c r="D75" s="373" t="str">
        <f>UPPER(IF(Intro!$G$21="English",Q75,R75))</f>
        <v/>
      </c>
      <c r="E75" s="373" t="str">
        <f>UPPER(IF(Intro!$G$21="English",R75,S75))</f>
        <v/>
      </c>
      <c r="F75" s="373"/>
      <c r="G75" s="373" t="str">
        <f>UPPER(IF(Intro!$G$21="English",S75,T75))</f>
        <v/>
      </c>
      <c r="H75" s="373" t="str">
        <f>UPPER(IF(Intro!$G$21="English",T75,U75))</f>
        <v/>
      </c>
      <c r="I75" s="373" t="str">
        <f>UPPER(IF(Intro!$G$21="English",U75,V75))</f>
        <v/>
      </c>
      <c r="J75" s="373" t="str">
        <f>UPPER(IF(Intro!$G$21="English",V75,W75))</f>
        <v/>
      </c>
      <c r="K75" s="373" t="str">
        <f>UPPER(IF(Intro!$G$21="English",W75,X75))</f>
        <v/>
      </c>
      <c r="L75" s="374" t="str">
        <f>UPPER(IF(Intro!$G$21="English",X75,Y75))</f>
        <v/>
      </c>
      <c r="M75" s="8"/>
      <c r="N75" s="19"/>
      <c r="O75" s="181" t="s">
        <v>529</v>
      </c>
      <c r="P75" s="181" t="s">
        <v>530</v>
      </c>
    </row>
    <row r="76" spans="1:16" s="10" customFormat="1" x14ac:dyDescent="0.25">
      <c r="A76" s="12"/>
      <c r="B76" s="27"/>
      <c r="C76" s="28"/>
      <c r="D76" s="29"/>
      <c r="E76" s="29"/>
      <c r="F76" s="29"/>
      <c r="G76" s="29"/>
      <c r="H76" s="29"/>
      <c r="I76" s="29"/>
      <c r="J76" s="29"/>
      <c r="K76" s="29"/>
      <c r="L76" s="30"/>
    </row>
    <row r="77" spans="1:16" s="107" customFormat="1" x14ac:dyDescent="0.25">
      <c r="A77" s="227"/>
      <c r="B77" s="344" t="str">
        <f>IF(Intro!$G$21="English",O77,P77)</f>
        <v>Si le questionnaire n’est pas rempli dans les délais impartis, le Tribunal peut rendre une ordonnance de production, aux termes de l’article  17 de la Loi sur le Tribunal canadien du commerce extérieur, afin d’exiger la production d’une réponse au questionnaire.</v>
      </c>
      <c r="C77" s="345"/>
      <c r="D77" s="345"/>
      <c r="E77" s="345"/>
      <c r="F77" s="345"/>
      <c r="G77" s="345"/>
      <c r="H77" s="345"/>
      <c r="I77" s="345"/>
      <c r="J77" s="345"/>
      <c r="K77" s="345"/>
      <c r="L77" s="346"/>
      <c r="O77" s="107" t="s">
        <v>256</v>
      </c>
      <c r="P77" s="107" t="s">
        <v>327</v>
      </c>
    </row>
    <row r="78" spans="1:16" s="107" customFormat="1" x14ac:dyDescent="0.25">
      <c r="A78" s="227"/>
      <c r="B78" s="344"/>
      <c r="C78" s="345"/>
      <c r="D78" s="345"/>
      <c r="E78" s="345"/>
      <c r="F78" s="345"/>
      <c r="G78" s="345"/>
      <c r="H78" s="345"/>
      <c r="I78" s="345"/>
      <c r="J78" s="345"/>
      <c r="K78" s="345"/>
      <c r="L78" s="346"/>
    </row>
    <row r="79" spans="1:16" s="107" customFormat="1" x14ac:dyDescent="0.25">
      <c r="A79" s="227"/>
      <c r="B79" s="228"/>
      <c r="C79" s="229"/>
      <c r="D79" s="229"/>
      <c r="E79" s="229"/>
      <c r="F79" s="229"/>
      <c r="G79" s="229"/>
      <c r="H79" s="229"/>
      <c r="I79" s="229"/>
      <c r="J79" s="229"/>
      <c r="K79" s="229"/>
      <c r="L79" s="230"/>
    </row>
    <row r="80" spans="1:16" s="8" customFormat="1" x14ac:dyDescent="0.25">
      <c r="A80" s="18"/>
      <c r="B80" s="25"/>
      <c r="C80" s="25"/>
      <c r="D80" s="26"/>
      <c r="E80" s="26"/>
      <c r="F80" s="26"/>
      <c r="G80" s="26"/>
      <c r="H80" s="26"/>
      <c r="I80" s="26"/>
      <c r="J80" s="26"/>
      <c r="K80" s="26"/>
      <c r="L80" s="26"/>
      <c r="O80" s="9"/>
      <c r="P80" s="9"/>
    </row>
    <row r="81" spans="1:16" x14ac:dyDescent="0.25">
      <c r="B81" s="372" t="str">
        <f>IF(Intro!$G$21="English",O81,P81)</f>
        <v>RENSEIGNEMENTS SUR L’ENTREPRISE</v>
      </c>
      <c r="C81" s="373"/>
      <c r="D81" s="373"/>
      <c r="E81" s="373"/>
      <c r="F81" s="373"/>
      <c r="G81" s="373"/>
      <c r="H81" s="373"/>
      <c r="I81" s="373"/>
      <c r="J81" s="373"/>
      <c r="K81" s="373"/>
      <c r="L81" s="374"/>
      <c r="M81" s="107"/>
      <c r="O81" s="2" t="s">
        <v>5</v>
      </c>
      <c r="P81" s="2" t="s">
        <v>6</v>
      </c>
    </row>
    <row r="82" spans="1:16" s="10" customFormat="1" x14ac:dyDescent="0.25">
      <c r="A82" s="12"/>
      <c r="B82" s="27"/>
      <c r="C82" s="28"/>
      <c r="D82" s="29"/>
      <c r="E82" s="29"/>
      <c r="F82" s="29"/>
      <c r="G82" s="29"/>
      <c r="H82" s="29"/>
      <c r="I82" s="29"/>
      <c r="J82" s="29"/>
      <c r="K82" s="29"/>
      <c r="L82" s="30"/>
    </row>
    <row r="83" spans="1:16" s="10" customFormat="1" x14ac:dyDescent="0.25">
      <c r="A83" s="12"/>
      <c r="B83" s="356" t="str">
        <f>IF(Intro!$G$21="English",O83,P83)</f>
        <v>Dénomination sociale (en français et en anglais, le cas échéant)</v>
      </c>
      <c r="C83" s="357"/>
      <c r="D83" s="358"/>
      <c r="E83" s="362"/>
      <c r="F83" s="363"/>
      <c r="G83" s="363"/>
      <c r="H83" s="363"/>
      <c r="I83" s="363"/>
      <c r="J83" s="363"/>
      <c r="K83" s="363"/>
      <c r="L83" s="364"/>
      <c r="O83" s="11" t="s">
        <v>321</v>
      </c>
      <c r="P83" s="10" t="s">
        <v>322</v>
      </c>
    </row>
    <row r="84" spans="1:16" s="10" customFormat="1" x14ac:dyDescent="0.25">
      <c r="A84" s="12"/>
      <c r="B84" s="359"/>
      <c r="C84" s="360"/>
      <c r="D84" s="361"/>
      <c r="E84" s="365"/>
      <c r="F84" s="366"/>
      <c r="G84" s="366"/>
      <c r="H84" s="366"/>
      <c r="I84" s="366"/>
      <c r="J84" s="366"/>
      <c r="K84" s="366"/>
      <c r="L84" s="367"/>
      <c r="O84" s="11"/>
    </row>
    <row r="85" spans="1:16" s="10" customFormat="1" x14ac:dyDescent="0.25">
      <c r="A85" s="12"/>
      <c r="B85" s="356" t="str">
        <f>IF(Intro!$G$21="English",O85,P85)</f>
        <v>Adresse de l’entreprise</v>
      </c>
      <c r="C85" s="357"/>
      <c r="D85" s="358"/>
      <c r="E85" s="362"/>
      <c r="F85" s="363"/>
      <c r="G85" s="363"/>
      <c r="H85" s="363"/>
      <c r="I85" s="363"/>
      <c r="J85" s="363"/>
      <c r="K85" s="363"/>
      <c r="L85" s="364"/>
      <c r="O85" s="11" t="s">
        <v>7</v>
      </c>
      <c r="P85" s="10" t="s">
        <v>326</v>
      </c>
    </row>
    <row r="86" spans="1:16" s="10" customFormat="1" x14ac:dyDescent="0.25">
      <c r="A86" s="12"/>
      <c r="B86" s="359"/>
      <c r="C86" s="360"/>
      <c r="D86" s="361"/>
      <c r="E86" s="365"/>
      <c r="F86" s="366"/>
      <c r="G86" s="366"/>
      <c r="H86" s="366"/>
      <c r="I86" s="366"/>
      <c r="J86" s="366"/>
      <c r="K86" s="366"/>
      <c r="L86" s="367"/>
      <c r="O86" s="11"/>
    </row>
    <row r="87" spans="1:16" s="10" customFormat="1" x14ac:dyDescent="0.25">
      <c r="A87" s="12"/>
      <c r="B87" s="347" t="str">
        <f>IF(Intro!$G$21="English",O87,P87)</f>
        <v>Adresse du site Web</v>
      </c>
      <c r="C87" s="348"/>
      <c r="D87" s="348"/>
      <c r="E87" s="352"/>
      <c r="F87" s="352"/>
      <c r="G87" s="352"/>
      <c r="H87" s="352"/>
      <c r="I87" s="352"/>
      <c r="J87" s="352"/>
      <c r="K87" s="352"/>
      <c r="L87" s="353"/>
      <c r="O87" s="11" t="s">
        <v>9</v>
      </c>
      <c r="P87" s="10" t="s">
        <v>10</v>
      </c>
    </row>
    <row r="88" spans="1:16" s="10" customFormat="1" x14ac:dyDescent="0.25">
      <c r="A88" s="12"/>
      <c r="B88" s="349"/>
      <c r="C88" s="350"/>
      <c r="D88" s="350"/>
      <c r="E88" s="354"/>
      <c r="F88" s="354"/>
      <c r="G88" s="354"/>
      <c r="H88" s="354"/>
      <c r="I88" s="354"/>
      <c r="J88" s="354"/>
      <c r="K88" s="354"/>
      <c r="L88" s="355"/>
      <c r="O88" s="11"/>
    </row>
    <row r="89" spans="1:16" s="10" customFormat="1" x14ac:dyDescent="0.25">
      <c r="A89" s="12"/>
      <c r="B89" s="112"/>
      <c r="C89" s="113"/>
      <c r="D89" s="114"/>
      <c r="E89" s="114"/>
      <c r="F89" s="114"/>
      <c r="G89" s="114"/>
      <c r="H89" s="114"/>
      <c r="I89" s="114"/>
      <c r="J89" s="114"/>
      <c r="K89" s="114"/>
      <c r="L89" s="115"/>
    </row>
    <row r="90" spans="1:16" s="107" customFormat="1" x14ac:dyDescent="0.25">
      <c r="A90" s="227"/>
      <c r="B90" s="176" t="str">
        <f>IF(Intro!$G$21="English",O90,P90)</f>
        <v>Si votre entreprise possède plusieurs sites, installations ou points de vente, soumettez une réponse consolidée au questionnaire.</v>
      </c>
      <c r="C90" s="208"/>
      <c r="D90" s="208"/>
      <c r="E90" s="208"/>
      <c r="F90" s="208"/>
      <c r="G90" s="208"/>
      <c r="H90" s="208"/>
      <c r="I90" s="208"/>
      <c r="J90" s="208"/>
      <c r="K90" s="208"/>
      <c r="L90" s="209"/>
      <c r="O90" s="107" t="s">
        <v>297</v>
      </c>
      <c r="P90" s="107" t="s">
        <v>323</v>
      </c>
    </row>
    <row r="91" spans="1:16" s="10" customFormat="1" x14ac:dyDescent="0.25">
      <c r="A91" s="12"/>
      <c r="B91" s="347" t="str">
        <f>IF(Intro!$G$21="English",O91,P91)</f>
        <v>Fournissez les noms et adresses des autres emplacements, installations et points de vente au Canada au nom desquels votre entreprise répond.</v>
      </c>
      <c r="C91" s="348"/>
      <c r="D91" s="348"/>
      <c r="E91" s="352"/>
      <c r="F91" s="352"/>
      <c r="G91" s="352"/>
      <c r="H91" s="352"/>
      <c r="I91" s="352"/>
      <c r="J91" s="352"/>
      <c r="K91" s="352"/>
      <c r="L91" s="353"/>
      <c r="M91" s="107"/>
      <c r="O91" s="11" t="s">
        <v>11</v>
      </c>
      <c r="P91" s="10" t="s">
        <v>324</v>
      </c>
    </row>
    <row r="92" spans="1:16" s="10" customFormat="1" x14ac:dyDescent="0.25">
      <c r="A92" s="12"/>
      <c r="B92" s="368"/>
      <c r="C92" s="369"/>
      <c r="D92" s="369"/>
      <c r="E92" s="370"/>
      <c r="F92" s="370"/>
      <c r="G92" s="370"/>
      <c r="H92" s="370"/>
      <c r="I92" s="370"/>
      <c r="J92" s="370"/>
      <c r="K92" s="370"/>
      <c r="L92" s="371"/>
      <c r="M92" s="107"/>
      <c r="O92" s="11"/>
    </row>
    <row r="93" spans="1:16" s="10" customFormat="1" x14ac:dyDescent="0.25">
      <c r="A93" s="12"/>
      <c r="B93" s="368"/>
      <c r="C93" s="369"/>
      <c r="D93" s="369"/>
      <c r="E93" s="370"/>
      <c r="F93" s="370"/>
      <c r="G93" s="370"/>
      <c r="H93" s="370"/>
      <c r="I93" s="370"/>
      <c r="J93" s="370"/>
      <c r="K93" s="370"/>
      <c r="L93" s="371"/>
      <c r="M93" s="107"/>
      <c r="O93" s="11"/>
    </row>
    <row r="94" spans="1:16" s="10" customFormat="1" x14ac:dyDescent="0.25">
      <c r="A94" s="12"/>
      <c r="B94" s="368"/>
      <c r="C94" s="369"/>
      <c r="D94" s="369"/>
      <c r="E94" s="370"/>
      <c r="F94" s="370"/>
      <c r="G94" s="370"/>
      <c r="H94" s="370"/>
      <c r="I94" s="370"/>
      <c r="J94" s="370"/>
      <c r="K94" s="370"/>
      <c r="L94" s="371"/>
      <c r="M94" s="107"/>
      <c r="O94" s="11"/>
    </row>
    <row r="95" spans="1:16" s="10" customFormat="1" x14ac:dyDescent="0.25">
      <c r="A95" s="12"/>
      <c r="B95" s="368"/>
      <c r="C95" s="369"/>
      <c r="D95" s="369"/>
      <c r="E95" s="370"/>
      <c r="F95" s="370"/>
      <c r="G95" s="370"/>
      <c r="H95" s="370"/>
      <c r="I95" s="370"/>
      <c r="J95" s="370"/>
      <c r="K95" s="370"/>
      <c r="L95" s="371"/>
      <c r="M95" s="107"/>
      <c r="O95" s="11"/>
    </row>
    <row r="96" spans="1:16" s="10" customFormat="1" x14ac:dyDescent="0.25">
      <c r="A96" s="12"/>
      <c r="B96" s="368"/>
      <c r="C96" s="369"/>
      <c r="D96" s="369"/>
      <c r="E96" s="370"/>
      <c r="F96" s="370"/>
      <c r="G96" s="370"/>
      <c r="H96" s="370"/>
      <c r="I96" s="370"/>
      <c r="J96" s="370"/>
      <c r="K96" s="370"/>
      <c r="L96" s="371"/>
      <c r="M96" s="107"/>
      <c r="O96" s="11"/>
    </row>
    <row r="97" spans="1:16" s="10" customFormat="1" x14ac:dyDescent="0.25">
      <c r="A97" s="12"/>
      <c r="B97" s="368"/>
      <c r="C97" s="369"/>
      <c r="D97" s="369"/>
      <c r="E97" s="370"/>
      <c r="F97" s="370"/>
      <c r="G97" s="370"/>
      <c r="H97" s="370"/>
      <c r="I97" s="370"/>
      <c r="J97" s="370"/>
      <c r="K97" s="370"/>
      <c r="L97" s="371"/>
      <c r="M97" s="107"/>
      <c r="O97" s="11"/>
    </row>
    <row r="98" spans="1:16" s="10" customFormat="1" x14ac:dyDescent="0.25">
      <c r="A98" s="12"/>
      <c r="B98" s="368"/>
      <c r="C98" s="369"/>
      <c r="D98" s="369"/>
      <c r="E98" s="370"/>
      <c r="F98" s="370"/>
      <c r="G98" s="370"/>
      <c r="H98" s="370"/>
      <c r="I98" s="370"/>
      <c r="J98" s="370"/>
      <c r="K98" s="370"/>
      <c r="L98" s="371"/>
      <c r="M98" s="107"/>
      <c r="O98" s="11"/>
    </row>
    <row r="99" spans="1:16" s="10" customFormat="1" x14ac:dyDescent="0.25">
      <c r="A99" s="12"/>
      <c r="B99" s="368"/>
      <c r="C99" s="369"/>
      <c r="D99" s="369"/>
      <c r="E99" s="370"/>
      <c r="F99" s="370"/>
      <c r="G99" s="370"/>
      <c r="H99" s="370"/>
      <c r="I99" s="370"/>
      <c r="J99" s="370"/>
      <c r="K99" s="370"/>
      <c r="L99" s="371"/>
      <c r="M99" s="107"/>
      <c r="O99" s="11"/>
    </row>
    <row r="100" spans="1:16" s="10" customFormat="1" x14ac:dyDescent="0.25">
      <c r="A100" s="12"/>
      <c r="B100" s="349"/>
      <c r="C100" s="350"/>
      <c r="D100" s="350"/>
      <c r="E100" s="354"/>
      <c r="F100" s="354"/>
      <c r="G100" s="354"/>
      <c r="H100" s="354"/>
      <c r="I100" s="354"/>
      <c r="J100" s="354"/>
      <c r="K100" s="354"/>
      <c r="L100" s="355"/>
      <c r="M100" s="107"/>
      <c r="O100" s="11"/>
    </row>
    <row r="101" spans="1:16" s="107" customFormat="1" x14ac:dyDescent="0.25">
      <c r="A101" s="227"/>
      <c r="B101" s="228"/>
      <c r="C101" s="229"/>
      <c r="D101" s="229"/>
      <c r="E101" s="229"/>
      <c r="F101" s="229"/>
      <c r="G101" s="229"/>
      <c r="H101" s="229"/>
      <c r="I101" s="229"/>
      <c r="J101" s="229"/>
      <c r="K101" s="229"/>
      <c r="L101" s="230"/>
    </row>
    <row r="103" spans="1:16" x14ac:dyDescent="0.25">
      <c r="B103" s="372" t="str">
        <f>IF(Intro!$G$21="English",O103,P103)</f>
        <v>ATTESTATION</v>
      </c>
      <c r="C103" s="373"/>
      <c r="D103" s="373"/>
      <c r="E103" s="373"/>
      <c r="F103" s="373"/>
      <c r="G103" s="373"/>
      <c r="H103" s="373"/>
      <c r="I103" s="373"/>
      <c r="J103" s="373"/>
      <c r="K103" s="373"/>
      <c r="L103" s="374"/>
      <c r="M103" s="107"/>
      <c r="O103" s="2" t="s">
        <v>3</v>
      </c>
      <c r="P103" s="2" t="s">
        <v>4</v>
      </c>
    </row>
    <row r="104" spans="1:16" s="10" customFormat="1" x14ac:dyDescent="0.25">
      <c r="A104" s="12"/>
      <c r="B104" s="27"/>
      <c r="C104" s="28"/>
      <c r="D104" s="29"/>
      <c r="E104" s="29"/>
      <c r="F104" s="29"/>
      <c r="G104" s="29"/>
      <c r="H104" s="29"/>
      <c r="I104" s="29"/>
      <c r="J104" s="29"/>
      <c r="K104" s="29"/>
      <c r="L104" s="30"/>
    </row>
    <row r="105" spans="1:16" s="107" customFormat="1" x14ac:dyDescent="0.25">
      <c r="A105" s="227"/>
      <c r="B105" s="344" t="str">
        <f>IF(Intro!$G$21="English",O105,P105)</f>
        <v xml:space="preserve">Le soussigné déclare que, pour autant qu’il sache, les renseignements fournis aux présentes sont complets et exacts.
</v>
      </c>
      <c r="C105" s="345"/>
      <c r="D105" s="345"/>
      <c r="E105" s="345"/>
      <c r="F105" s="345"/>
      <c r="G105" s="345"/>
      <c r="H105" s="345"/>
      <c r="I105" s="345"/>
      <c r="J105" s="345"/>
      <c r="K105" s="345"/>
      <c r="L105" s="346"/>
      <c r="O105" s="107" t="s">
        <v>440</v>
      </c>
      <c r="P105" s="107" t="s">
        <v>441</v>
      </c>
    </row>
    <row r="106" spans="1:16" s="107" customFormat="1" x14ac:dyDescent="0.25">
      <c r="A106" s="227"/>
      <c r="B106" s="190"/>
      <c r="C106" s="177"/>
      <c r="D106" s="177"/>
      <c r="E106" s="177"/>
      <c r="F106" s="177"/>
      <c r="G106" s="177"/>
      <c r="H106" s="177"/>
      <c r="I106" s="177"/>
      <c r="J106" s="177"/>
      <c r="K106" s="177"/>
      <c r="L106" s="178"/>
    </row>
    <row r="107" spans="1:16" s="10" customFormat="1" x14ac:dyDescent="0.25">
      <c r="A107" s="12"/>
      <c r="B107" s="356" t="str">
        <f>IF(Intro!$G$21="English",O107,P107)</f>
        <v>Nom du représentant autorisé</v>
      </c>
      <c r="C107" s="357"/>
      <c r="D107" s="358"/>
      <c r="E107" s="362"/>
      <c r="F107" s="363"/>
      <c r="G107" s="363"/>
      <c r="H107" s="363"/>
      <c r="I107" s="363"/>
      <c r="J107" s="363"/>
      <c r="K107" s="363"/>
      <c r="L107" s="364"/>
      <c r="O107" s="11" t="s">
        <v>12</v>
      </c>
      <c r="P107" s="10" t="s">
        <v>13</v>
      </c>
    </row>
    <row r="108" spans="1:16" s="10" customFormat="1" x14ac:dyDescent="0.25">
      <c r="A108" s="12"/>
      <c r="B108" s="359"/>
      <c r="C108" s="360"/>
      <c r="D108" s="361"/>
      <c r="E108" s="365"/>
      <c r="F108" s="366"/>
      <c r="G108" s="366"/>
      <c r="H108" s="366"/>
      <c r="I108" s="366"/>
      <c r="J108" s="366"/>
      <c r="K108" s="366"/>
      <c r="L108" s="367"/>
      <c r="O108" s="11"/>
    </row>
    <row r="109" spans="1:16" s="10" customFormat="1" x14ac:dyDescent="0.25">
      <c r="A109" s="12"/>
      <c r="B109" s="356" t="str">
        <f>IF(Intro!$G$21="English",O109,P109)</f>
        <v>Titre du représentant autorisé</v>
      </c>
      <c r="C109" s="357"/>
      <c r="D109" s="358"/>
      <c r="E109" s="362"/>
      <c r="F109" s="363"/>
      <c r="G109" s="363"/>
      <c r="H109" s="363"/>
      <c r="I109" s="363"/>
      <c r="J109" s="363"/>
      <c r="K109" s="363"/>
      <c r="L109" s="364"/>
      <c r="O109" s="11" t="s">
        <v>14</v>
      </c>
      <c r="P109" s="10" t="s">
        <v>15</v>
      </c>
    </row>
    <row r="110" spans="1:16" s="10" customFormat="1" x14ac:dyDescent="0.25">
      <c r="A110" s="12"/>
      <c r="B110" s="359"/>
      <c r="C110" s="360"/>
      <c r="D110" s="361"/>
      <c r="E110" s="365"/>
      <c r="F110" s="366"/>
      <c r="G110" s="366"/>
      <c r="H110" s="366"/>
      <c r="I110" s="366"/>
      <c r="J110" s="366"/>
      <c r="K110" s="366"/>
      <c r="L110" s="367"/>
      <c r="O110" s="11"/>
    </row>
    <row r="111" spans="1:16" s="10" customFormat="1" x14ac:dyDescent="0.25">
      <c r="A111" s="12"/>
      <c r="B111" s="356" t="str">
        <f>IF(Intro!$G$21="English",O111,P111)</f>
        <v>Adresse courriel</v>
      </c>
      <c r="C111" s="357"/>
      <c r="D111" s="358"/>
      <c r="E111" s="362"/>
      <c r="F111" s="363"/>
      <c r="G111" s="363"/>
      <c r="H111" s="363"/>
      <c r="I111" s="363"/>
      <c r="J111" s="363"/>
      <c r="K111" s="363"/>
      <c r="L111" s="364"/>
      <c r="O111" s="11" t="s">
        <v>104</v>
      </c>
      <c r="P111" s="10" t="s">
        <v>353</v>
      </c>
    </row>
    <row r="112" spans="1:16" s="10" customFormat="1" x14ac:dyDescent="0.25">
      <c r="A112" s="12"/>
      <c r="B112" s="359"/>
      <c r="C112" s="360"/>
      <c r="D112" s="361"/>
      <c r="E112" s="365"/>
      <c r="F112" s="366"/>
      <c r="G112" s="366"/>
      <c r="H112" s="366"/>
      <c r="I112" s="366"/>
      <c r="J112" s="366"/>
      <c r="K112" s="366"/>
      <c r="L112" s="367"/>
      <c r="O112" s="11"/>
    </row>
    <row r="113" spans="1:16" s="10" customFormat="1" x14ac:dyDescent="0.25">
      <c r="A113" s="12"/>
      <c r="B113" s="356" t="str">
        <f>IF(Intro!$G$21="English",O113,P113)</f>
        <v>Téléphone</v>
      </c>
      <c r="C113" s="357"/>
      <c r="D113" s="358"/>
      <c r="E113" s="362"/>
      <c r="F113" s="363"/>
      <c r="G113" s="363"/>
      <c r="H113" s="363"/>
      <c r="I113" s="363"/>
      <c r="J113" s="363"/>
      <c r="K113" s="363"/>
      <c r="L113" s="364"/>
      <c r="O113" s="11" t="s">
        <v>16</v>
      </c>
      <c r="P113" s="10" t="s">
        <v>17</v>
      </c>
    </row>
    <row r="114" spans="1:16" s="10" customFormat="1" x14ac:dyDescent="0.25">
      <c r="A114" s="12"/>
      <c r="B114" s="359"/>
      <c r="C114" s="360"/>
      <c r="D114" s="361"/>
      <c r="E114" s="365"/>
      <c r="F114" s="366"/>
      <c r="G114" s="366"/>
      <c r="H114" s="366"/>
      <c r="I114" s="366"/>
      <c r="J114" s="366"/>
      <c r="K114" s="366"/>
      <c r="L114" s="367"/>
      <c r="O114" s="11"/>
    </row>
    <row r="115" spans="1:16" s="10" customFormat="1" x14ac:dyDescent="0.25">
      <c r="A115" s="12"/>
      <c r="B115" s="347" t="s">
        <v>105</v>
      </c>
      <c r="C115" s="348"/>
      <c r="D115" s="348"/>
      <c r="E115" s="351"/>
      <c r="F115" s="352"/>
      <c r="G115" s="352"/>
      <c r="H115" s="352"/>
      <c r="I115" s="352"/>
      <c r="J115" s="352"/>
      <c r="K115" s="352"/>
      <c r="L115" s="353"/>
      <c r="M115" s="107"/>
      <c r="O115" s="11"/>
    </row>
    <row r="116" spans="1:16" s="10" customFormat="1" x14ac:dyDescent="0.25">
      <c r="A116" s="12"/>
      <c r="B116" s="349"/>
      <c r="C116" s="350"/>
      <c r="D116" s="350"/>
      <c r="E116" s="354"/>
      <c r="F116" s="354"/>
      <c r="G116" s="354"/>
      <c r="H116" s="354"/>
      <c r="I116" s="354"/>
      <c r="J116" s="354"/>
      <c r="K116" s="354"/>
      <c r="L116" s="355"/>
      <c r="M116" s="107"/>
      <c r="O116" s="11"/>
    </row>
    <row r="117" spans="1:16" s="107" customFormat="1" x14ac:dyDescent="0.25">
      <c r="A117" s="227"/>
      <c r="B117" s="190"/>
      <c r="C117" s="177"/>
      <c r="D117" s="177"/>
      <c r="E117" s="177"/>
      <c r="F117" s="177"/>
      <c r="G117" s="177"/>
      <c r="H117" s="177"/>
      <c r="I117" s="177"/>
      <c r="J117" s="177"/>
      <c r="K117" s="177"/>
      <c r="L117" s="178"/>
    </row>
    <row r="118" spans="1:16" s="10" customFormat="1" ht="21" x14ac:dyDescent="0.25">
      <c r="A118" s="12"/>
      <c r="B118" s="390" t="str">
        <f>IF(Intro!$G$21="English",O118,P118)</f>
        <v>Je comprends que le fait de cocher cette case constitue ma signature juridiquement contraignante.</v>
      </c>
      <c r="C118" s="391"/>
      <c r="D118" s="391"/>
      <c r="E118" s="391"/>
      <c r="F118" s="391"/>
      <c r="G118" s="391"/>
      <c r="H118" s="391"/>
      <c r="I118" s="392"/>
      <c r="J118" s="296"/>
      <c r="K118" s="110"/>
      <c r="L118" s="111"/>
      <c r="O118" s="11" t="s">
        <v>97</v>
      </c>
      <c r="P118" s="10" t="s">
        <v>98</v>
      </c>
    </row>
    <row r="119" spans="1:16" s="107" customFormat="1" x14ac:dyDescent="0.25">
      <c r="A119" s="227"/>
      <c r="B119" s="228"/>
      <c r="C119" s="229"/>
      <c r="D119" s="229"/>
      <c r="E119" s="229"/>
      <c r="F119" s="229"/>
      <c r="G119" s="229"/>
      <c r="H119" s="229"/>
      <c r="I119" s="229"/>
      <c r="J119" s="229"/>
      <c r="K119" s="229"/>
      <c r="L119" s="230"/>
    </row>
    <row r="120" spans="1:16" s="8" customFormat="1" x14ac:dyDescent="0.25">
      <c r="A120" s="18"/>
      <c r="B120" s="25"/>
      <c r="C120" s="25"/>
      <c r="D120" s="26"/>
      <c r="E120" s="26"/>
      <c r="F120" s="26"/>
      <c r="G120" s="26"/>
      <c r="H120" s="26"/>
      <c r="I120" s="26"/>
      <c r="J120" s="26"/>
      <c r="K120" s="26"/>
      <c r="L120" s="26"/>
      <c r="O120" s="9"/>
      <c r="P120" s="9"/>
    </row>
    <row r="121" spans="1:16" s="7" customFormat="1" x14ac:dyDescent="0.25">
      <c r="A121" s="14"/>
      <c r="B121" s="372" t="str">
        <f>UPPER(IF(Intro!$G$21="English",O121,P121))</f>
        <v>TRANSMISSION DU QUESTIONNAIRE REMPLI</v>
      </c>
      <c r="C121" s="373" t="str">
        <f>UPPER(IF(Intro!$G$21="English",P121,Q121))</f>
        <v/>
      </c>
      <c r="D121" s="373" t="str">
        <f>UPPER(IF(Intro!$G$21="English",Q121,R121))</f>
        <v/>
      </c>
      <c r="E121" s="373" t="str">
        <f>UPPER(IF(Intro!$G$21="English",R121,S121))</f>
        <v/>
      </c>
      <c r="F121" s="373"/>
      <c r="G121" s="373" t="str">
        <f>UPPER(IF(Intro!$G$21="English",S121,T121))</f>
        <v/>
      </c>
      <c r="H121" s="373" t="str">
        <f>UPPER(IF(Intro!$G$21="English",T121,U121))</f>
        <v/>
      </c>
      <c r="I121" s="373" t="str">
        <f>UPPER(IF(Intro!$G$21="English",U121,V121))</f>
        <v/>
      </c>
      <c r="J121" s="373" t="str">
        <f>UPPER(IF(Intro!$G$21="English",V121,W121))</f>
        <v/>
      </c>
      <c r="K121" s="373" t="str">
        <f>UPPER(IF(Intro!$G$21="English",W121,X121))</f>
        <v/>
      </c>
      <c r="L121" s="374" t="str">
        <f>UPPER(IF(Intro!$G$21="English",X121,Y121))</f>
        <v/>
      </c>
      <c r="M121" s="8"/>
      <c r="N121" s="19"/>
      <c r="O121" s="15" t="s">
        <v>102</v>
      </c>
      <c r="P121" s="15" t="s">
        <v>103</v>
      </c>
    </row>
    <row r="122" spans="1:16" s="10" customFormat="1" x14ac:dyDescent="0.25">
      <c r="A122" s="12"/>
      <c r="B122" s="27"/>
      <c r="C122" s="28"/>
      <c r="D122" s="29"/>
      <c r="E122" s="29"/>
      <c r="F122" s="29"/>
      <c r="G122" s="29"/>
      <c r="H122" s="29"/>
      <c r="I122" s="29"/>
      <c r="J122" s="29"/>
      <c r="K122" s="29"/>
      <c r="L122" s="30"/>
    </row>
    <row r="123" spans="1:16" s="107" customFormat="1" x14ac:dyDescent="0.25">
      <c r="A123" s="227"/>
      <c r="B123" s="344" t="str">
        <f>IF(Intro!$G$21="English",O123,P123)</f>
        <v>Veuillez retourner le questionnaire rempli en utilisant l’une des options suivantes :</v>
      </c>
      <c r="C123" s="345"/>
      <c r="D123" s="345"/>
      <c r="E123" s="345"/>
      <c r="F123" s="345"/>
      <c r="G123" s="345"/>
      <c r="H123" s="345"/>
      <c r="I123" s="345"/>
      <c r="J123" s="345"/>
      <c r="K123" s="345"/>
      <c r="L123" s="346"/>
      <c r="O123" s="107" t="s">
        <v>260</v>
      </c>
      <c r="P123" s="107" t="s">
        <v>2</v>
      </c>
    </row>
    <row r="124" spans="1:16" s="107" customFormat="1" x14ac:dyDescent="0.25">
      <c r="A124" s="227"/>
      <c r="B124" s="387" t="str">
        <f>IF($G$21="English",HYPERLINK("https://e-filing-depot-electronique.citt-tcce.gc.ca/submitNonRegisteredUser-eng.aspx","1. Secure E-filing service;"),IF($G$21="Français",HYPERLINK("https://e-filing-depot-electronique.citt-tcce.gc.ca/submitNonRegisteredUser-fra.aspx?","1. Service sécurisé de dépôt électronique;"),""))</f>
        <v>1. Service sécurisé de dépôt électronique;</v>
      </c>
      <c r="C124" s="388"/>
      <c r="D124" s="388"/>
      <c r="E124" s="388"/>
      <c r="F124" s="388"/>
      <c r="G124" s="388"/>
      <c r="H124" s="388"/>
      <c r="I124" s="388"/>
      <c r="J124" s="388"/>
      <c r="K124" s="388"/>
      <c r="L124" s="389"/>
    </row>
    <row r="125" spans="1:16" s="107" customFormat="1" x14ac:dyDescent="0.25">
      <c r="A125" s="227"/>
      <c r="B125" s="381" t="str">
        <f>IF(Intro!$G$21="English",O125,P125)</f>
        <v>Lorsque vous soumettez le questionnaire rempli à l’aide du service de dépôt électronique sécurisé, désignez le questionnaire comme confidentiel. Veuillez noter que les informations contenues dans les onglets publics (bleus) de votre questionnaire seront traitées comme des informations publiques.</v>
      </c>
      <c r="C125" s="382"/>
      <c r="D125" s="382"/>
      <c r="E125" s="382"/>
      <c r="F125" s="382"/>
      <c r="G125" s="382"/>
      <c r="H125" s="382"/>
      <c r="I125" s="382"/>
      <c r="J125" s="382"/>
      <c r="K125" s="382"/>
      <c r="L125" s="383"/>
      <c r="O125" s="107" t="s">
        <v>295</v>
      </c>
      <c r="P125" s="107" t="s">
        <v>578</v>
      </c>
    </row>
    <row r="126" spans="1:16" s="107" customFormat="1" x14ac:dyDescent="0.25">
      <c r="A126" s="227"/>
      <c r="B126" s="381"/>
      <c r="C126" s="382"/>
      <c r="D126" s="382"/>
      <c r="E126" s="382"/>
      <c r="F126" s="382"/>
      <c r="G126" s="382"/>
      <c r="H126" s="382"/>
      <c r="I126" s="382"/>
      <c r="J126" s="382"/>
      <c r="K126" s="382"/>
      <c r="L126" s="383"/>
    </row>
    <row r="127" spans="1:16" s="107" customFormat="1" x14ac:dyDescent="0.25">
      <c r="A127" s="227"/>
      <c r="B127" s="384" t="str">
        <f>IF(Intro!$G$21="English",O127,P127)</f>
        <v>2. Par courriel à l’adresse tcce-citt@tribunal.gc.ca si vous acceptez les risques connexes et vous transmettez des renseignements qui sont ceux de votre entreprise seulement.</v>
      </c>
      <c r="C127" s="385"/>
      <c r="D127" s="385"/>
      <c r="E127" s="385"/>
      <c r="F127" s="385"/>
      <c r="G127" s="385"/>
      <c r="H127" s="385"/>
      <c r="I127" s="385"/>
      <c r="J127" s="385"/>
      <c r="K127" s="385"/>
      <c r="L127" s="386"/>
      <c r="O127" s="107" t="s">
        <v>429</v>
      </c>
      <c r="P127" s="107" t="s">
        <v>505</v>
      </c>
    </row>
    <row r="128" spans="1:16" s="107" customFormat="1" x14ac:dyDescent="0.25">
      <c r="A128" s="227"/>
      <c r="B128" s="228"/>
      <c r="C128" s="229"/>
      <c r="D128" s="229"/>
      <c r="E128" s="229"/>
      <c r="F128" s="229"/>
      <c r="G128" s="229"/>
      <c r="H128" s="229"/>
      <c r="I128" s="229"/>
      <c r="J128" s="229"/>
      <c r="K128" s="229"/>
      <c r="L128" s="230"/>
    </row>
    <row r="130" spans="1:16" s="7" customFormat="1" x14ac:dyDescent="0.25">
      <c r="A130" s="14"/>
      <c r="B130" s="372" t="s">
        <v>531</v>
      </c>
      <c r="C130" s="373" t="s">
        <v>531</v>
      </c>
      <c r="D130" s="373" t="s">
        <v>532</v>
      </c>
      <c r="E130" s="373" t="s">
        <v>532</v>
      </c>
      <c r="F130" s="373"/>
      <c r="G130" s="373" t="s">
        <v>532</v>
      </c>
      <c r="H130" s="373" t="s">
        <v>532</v>
      </c>
      <c r="I130" s="373" t="s">
        <v>532</v>
      </c>
      <c r="J130" s="373" t="s">
        <v>532</v>
      </c>
      <c r="K130" s="373" t="s">
        <v>532</v>
      </c>
      <c r="L130" s="374" t="s">
        <v>532</v>
      </c>
      <c r="M130" s="8"/>
      <c r="N130" s="19"/>
      <c r="O130" s="15"/>
      <c r="P130" s="15"/>
    </row>
    <row r="131" spans="1:16" s="10" customFormat="1" x14ac:dyDescent="0.25">
      <c r="A131" s="12"/>
      <c r="B131" s="27"/>
      <c r="C131" s="28"/>
      <c r="D131" s="29"/>
      <c r="E131" s="29"/>
      <c r="F131" s="29"/>
      <c r="G131" s="29"/>
      <c r="H131" s="29"/>
      <c r="I131" s="29"/>
      <c r="J131" s="29"/>
      <c r="K131" s="29"/>
      <c r="L131" s="30"/>
    </row>
    <row r="132" spans="1:16" s="107" customFormat="1" x14ac:dyDescent="0.25">
      <c r="A132" s="227"/>
      <c r="B132" s="344" t="str">
        <f>IF(Intro!$G$21="English",O132,P132)</f>
        <v xml:space="preserve">Toutes les questions relatives au présent questionnaire doivent être adressées à :
</v>
      </c>
      <c r="C132" s="345"/>
      <c r="D132" s="345"/>
      <c r="E132" s="345"/>
      <c r="F132" s="345"/>
      <c r="G132" s="345"/>
      <c r="H132" s="345"/>
      <c r="I132" s="345"/>
      <c r="J132" s="345"/>
      <c r="K132" s="345"/>
      <c r="L132" s="346"/>
      <c r="O132" s="107" t="s">
        <v>319</v>
      </c>
      <c r="P132" s="107" t="s">
        <v>320</v>
      </c>
    </row>
    <row r="133" spans="1:16" s="107" customFormat="1" x14ac:dyDescent="0.25">
      <c r="A133" s="227"/>
      <c r="B133" s="203"/>
      <c r="C133" s="204"/>
      <c r="D133" s="204"/>
      <c r="E133" s="204"/>
      <c r="F133" s="204"/>
      <c r="G133" s="204"/>
      <c r="H133" s="204"/>
      <c r="I133" s="204"/>
      <c r="J133" s="204"/>
      <c r="K133" s="204"/>
      <c r="L133" s="205"/>
    </row>
    <row r="134" spans="1:16" s="10" customFormat="1" x14ac:dyDescent="0.25">
      <c r="A134" s="12"/>
      <c r="B134" s="393" t="str">
        <f>Variables!B13</f>
        <v>Rebecca Campbell</v>
      </c>
      <c r="C134" s="394"/>
      <c r="D134" s="394"/>
      <c r="E134" s="394" t="str">
        <f>Variables!C13</f>
        <v>rebecca.campbell@tribunal.gc.ca</v>
      </c>
      <c r="F134" s="394"/>
      <c r="G134" s="394"/>
      <c r="H134" s="394"/>
      <c r="I134" s="394"/>
      <c r="J134" s="394" t="str">
        <f>Variables!D13</f>
        <v>613-558-4329</v>
      </c>
      <c r="K134" s="394"/>
      <c r="L134" s="395"/>
      <c r="O134" s="11"/>
    </row>
    <row r="135" spans="1:16" s="10" customFormat="1" x14ac:dyDescent="0.25">
      <c r="A135" s="12"/>
      <c r="B135" s="393" t="str">
        <f>Variables!B14</f>
        <v xml:space="preserve">François Thivierge </v>
      </c>
      <c r="C135" s="394"/>
      <c r="D135" s="394"/>
      <c r="E135" s="394" t="str">
        <f>Variables!C14</f>
        <v xml:space="preserve">francois.thivierge@tribunal.gc.ca. </v>
      </c>
      <c r="F135" s="394"/>
      <c r="G135" s="394"/>
      <c r="H135" s="394"/>
      <c r="I135" s="394"/>
      <c r="J135" s="394" t="str">
        <f>Variables!D14</f>
        <v>343-550-4453</v>
      </c>
      <c r="K135" s="394"/>
      <c r="L135" s="395"/>
      <c r="O135" s="11"/>
    </row>
  </sheetData>
  <sheetProtection algorithmName="SHA-512" hashValue="wLcShLNAA0QyHFT2YGk5NNd7+F+lxISwl2i8zu/8H4gW/nLs3rgncYO04eel2A6sdg+9LZ2Xg21GiaVF4ATVWg==" saltValue="NaDidR2KrS14+8O2Y/CuKw==" spinCount="100000" sheet="1" objects="1" scenarios="1" selectLockedCells="1"/>
  <mergeCells count="69">
    <mergeCell ref="B6:L6"/>
    <mergeCell ref="B45:L45"/>
    <mergeCell ref="B57:L57"/>
    <mergeCell ref="B59:L66"/>
    <mergeCell ref="G21:G22"/>
    <mergeCell ref="C29:K33"/>
    <mergeCell ref="B50:C51"/>
    <mergeCell ref="B52:C55"/>
    <mergeCell ref="D50:E51"/>
    <mergeCell ref="D52:E55"/>
    <mergeCell ref="D49:E49"/>
    <mergeCell ref="F50:L51"/>
    <mergeCell ref="F52:L55"/>
    <mergeCell ref="F49:L49"/>
    <mergeCell ref="B19:L19"/>
    <mergeCell ref="C35:K39"/>
    <mergeCell ref="B130:L130"/>
    <mergeCell ref="B132:L132"/>
    <mergeCell ref="B4:L4"/>
    <mergeCell ref="B5:L5"/>
    <mergeCell ref="B42:L42"/>
    <mergeCell ref="B8:L8"/>
    <mergeCell ref="B25:L25"/>
    <mergeCell ref="B27:L27"/>
    <mergeCell ref="B10:F16"/>
    <mergeCell ref="H10:L16"/>
    <mergeCell ref="B21:F22"/>
    <mergeCell ref="H21:L22"/>
    <mergeCell ref="B28:L28"/>
    <mergeCell ref="B75:L75"/>
    <mergeCell ref="B69:L69"/>
    <mergeCell ref="B47:L47"/>
    <mergeCell ref="B134:D134"/>
    <mergeCell ref="E134:I134"/>
    <mergeCell ref="J134:L134"/>
    <mergeCell ref="B135:D135"/>
    <mergeCell ref="E135:I135"/>
    <mergeCell ref="J135:L135"/>
    <mergeCell ref="D71:J72"/>
    <mergeCell ref="B125:L126"/>
    <mergeCell ref="B127:L127"/>
    <mergeCell ref="B107:D108"/>
    <mergeCell ref="E107:L108"/>
    <mergeCell ref="B109:D110"/>
    <mergeCell ref="B111:D112"/>
    <mergeCell ref="B113:D114"/>
    <mergeCell ref="E109:L110"/>
    <mergeCell ref="E111:L112"/>
    <mergeCell ref="E113:L114"/>
    <mergeCell ref="B121:L121"/>
    <mergeCell ref="B123:L123"/>
    <mergeCell ref="B124:L124"/>
    <mergeCell ref="B118:I118"/>
    <mergeCell ref="B41:L41"/>
    <mergeCell ref="O9:P17"/>
    <mergeCell ref="B77:L78"/>
    <mergeCell ref="B115:D116"/>
    <mergeCell ref="E115:L116"/>
    <mergeCell ref="B83:D84"/>
    <mergeCell ref="E83:L84"/>
    <mergeCell ref="B85:D86"/>
    <mergeCell ref="E85:L86"/>
    <mergeCell ref="B105:L105"/>
    <mergeCell ref="B87:D88"/>
    <mergeCell ref="E87:L88"/>
    <mergeCell ref="B91:D100"/>
    <mergeCell ref="E91:L100"/>
    <mergeCell ref="B103:L103"/>
    <mergeCell ref="B81:L81"/>
  </mergeCells>
  <dataValidations count="2">
    <dataValidation type="list" allowBlank="1" showInputMessage="1" showErrorMessage="1" sqref="J118" xr:uid="{EB39B09B-D0F1-436F-B804-013D0C460A66}">
      <formula1>"X"</formula1>
    </dataValidation>
    <dataValidation type="list" allowBlank="1" showInputMessage="1" showErrorMessage="1" sqref="G21" xr:uid="{F5AA4BE9-9448-48C5-BA37-1F2FA482299A}">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8" min="1" max="11" man="1"/>
  </rowBreaks>
  <ignoredErrors>
    <ignoredError sqref="B124"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F2BDD09-09C7-483C-AF04-3377441A66DD}">
          <x14:formula1>
            <xm:f>Variables!$D$30:$D$31</xm:f>
          </x14:formula1>
          <xm:sqref>D50:E55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D856-5D57-4B5E-A312-4184C6C7D617}">
  <sheetPr>
    <tabColor rgb="FF00B0F0"/>
    <pageSetUpPr fitToPage="1"/>
  </sheetPr>
  <dimension ref="A1:R62"/>
  <sheetViews>
    <sheetView showGridLines="0" zoomScaleNormal="100" workbookViewId="0"/>
  </sheetViews>
  <sheetFormatPr defaultColWidth="9.42578125" defaultRowHeight="14.25" x14ac:dyDescent="0.25"/>
  <cols>
    <col min="1" max="1" width="1.5703125" style="13" customWidth="1"/>
    <col min="2" max="12" width="14.5703125" style="22" customWidth="1"/>
    <col min="13" max="13" width="6.42578125" style="1" customWidth="1"/>
    <col min="14" max="14" width="9.42578125" style="2" customWidth="1"/>
    <col min="15" max="15" width="32.5703125" style="2" hidden="1" customWidth="1"/>
    <col min="16" max="16" width="31.5703125" style="2" hidden="1" customWidth="1"/>
    <col min="17" max="19" width="9.42578125" style="2" customWidth="1"/>
    <col min="20" max="16384" width="9.42578125" style="2"/>
  </cols>
  <sheetData>
    <row r="1" spans="1:16" x14ac:dyDescent="0.25">
      <c r="O1" s="2" t="s">
        <v>608</v>
      </c>
      <c r="P1" s="2" t="s">
        <v>608</v>
      </c>
    </row>
    <row r="2" spans="1:16" x14ac:dyDescent="0.25">
      <c r="B2" s="23" t="s">
        <v>0</v>
      </c>
      <c r="C2" s="23"/>
      <c r="D2" s="23"/>
      <c r="O2" s="3" t="s">
        <v>127</v>
      </c>
      <c r="P2" s="3" t="s">
        <v>129</v>
      </c>
    </row>
    <row r="3" spans="1:16" x14ac:dyDescent="0.25">
      <c r="B3" s="24"/>
      <c r="C3" s="24"/>
      <c r="D3" s="24"/>
      <c r="O3" s="7"/>
      <c r="P3" s="7"/>
    </row>
    <row r="4" spans="1:16" s="7" customFormat="1" x14ac:dyDescent="0.25">
      <c r="A4" s="14"/>
      <c r="B4" s="470" t="str">
        <f>IF(Intro!$G$21="English",O4,P4)</f>
        <v>QUESTIONNAIRE À L’INTENTION DES PRODUCTEURS</v>
      </c>
      <c r="C4" s="470"/>
      <c r="D4" s="470"/>
      <c r="E4" s="470"/>
      <c r="F4" s="470"/>
      <c r="G4" s="470"/>
      <c r="H4" s="470"/>
      <c r="I4" s="470"/>
      <c r="J4" s="470"/>
      <c r="K4" s="470"/>
      <c r="L4" s="470"/>
      <c r="M4" s="19"/>
      <c r="N4" s="19"/>
      <c r="O4" s="15" t="s">
        <v>511</v>
      </c>
      <c r="P4" s="197" t="s">
        <v>512</v>
      </c>
    </row>
    <row r="5" spans="1:16" s="7" customFormat="1" x14ac:dyDescent="0.25">
      <c r="A5" s="14"/>
      <c r="B5" s="470" t="str">
        <f>Intro!B5</f>
        <v>RR-2025-005</v>
      </c>
      <c r="C5" s="470"/>
      <c r="D5" s="470"/>
      <c r="E5" s="470"/>
      <c r="F5" s="470"/>
      <c r="G5" s="470"/>
      <c r="H5" s="470"/>
      <c r="I5" s="470"/>
      <c r="J5" s="470"/>
      <c r="K5" s="470"/>
      <c r="L5" s="470"/>
      <c r="M5" s="19"/>
      <c r="N5" s="19"/>
      <c r="O5" s="15"/>
      <c r="P5" s="15"/>
    </row>
    <row r="6" spans="1:16" s="16" customFormat="1" x14ac:dyDescent="0.25">
      <c r="A6" s="14"/>
      <c r="B6" s="470" t="str">
        <f>UPPER(IF(Intro!$G$21="English",Variables!B3,Variables!C3))</f>
        <v>FTPP I</v>
      </c>
      <c r="C6" s="470"/>
      <c r="D6" s="470"/>
      <c r="E6" s="470"/>
      <c r="F6" s="470"/>
      <c r="G6" s="470"/>
      <c r="H6" s="470"/>
      <c r="I6" s="470"/>
      <c r="J6" s="470"/>
      <c r="K6" s="470"/>
      <c r="L6" s="470"/>
      <c r="M6" s="15"/>
      <c r="N6" s="15"/>
      <c r="O6" s="17"/>
      <c r="P6" s="17"/>
    </row>
    <row r="7" spans="1:16" s="8" customFormat="1" x14ac:dyDescent="0.25">
      <c r="A7" s="18"/>
      <c r="B7" s="25"/>
      <c r="C7" s="25"/>
      <c r="D7" s="25"/>
      <c r="E7" s="26"/>
      <c r="F7" s="26"/>
      <c r="G7" s="26"/>
      <c r="H7" s="26"/>
      <c r="I7" s="26"/>
      <c r="J7" s="26"/>
      <c r="K7" s="26"/>
      <c r="L7" s="26"/>
      <c r="O7" s="9"/>
      <c r="P7" s="9"/>
    </row>
    <row r="8" spans="1:16" s="7" customFormat="1" x14ac:dyDescent="0.25">
      <c r="A8" s="14"/>
      <c r="B8" s="372" t="str">
        <f>IF(Intro!$G$21="English",O8,P8)</f>
        <v>APERÇU DU QUESTIONNAIRE</v>
      </c>
      <c r="C8" s="373"/>
      <c r="D8" s="373" t="str">
        <f>UPPER(IF(Intro!$G$21="English",P8,Q8))</f>
        <v/>
      </c>
      <c r="E8" s="373" t="str">
        <f>UPPER(IF(Intro!$G$21="English",Q8,R8))</f>
        <v/>
      </c>
      <c r="F8" s="373" t="str">
        <f>UPPER(IF(Intro!$G$21="English",R8,S8))</f>
        <v/>
      </c>
      <c r="G8" s="373" t="str">
        <f>UPPER(IF(Intro!$G$21="English",S8,T8))</f>
        <v/>
      </c>
      <c r="H8" s="373" t="str">
        <f>UPPER(IF(Intro!$G$21="English",T8,U8))</f>
        <v/>
      </c>
      <c r="I8" s="373" t="str">
        <f>UPPER(IF(Intro!$G$21="English",U8,V8))</f>
        <v/>
      </c>
      <c r="J8" s="373" t="str">
        <f>UPPER(IF(Intro!$G$21="English",V8,W8))</f>
        <v/>
      </c>
      <c r="K8" s="373" t="str">
        <f>UPPER(IF(Intro!$G$21="English",W8,X8))</f>
        <v/>
      </c>
      <c r="L8" s="374" t="str">
        <f>UPPER(IF(Intro!$G$21="English",X8,Y8))</f>
        <v/>
      </c>
      <c r="M8" s="8"/>
      <c r="N8" s="19"/>
      <c r="O8" s="197" t="s">
        <v>533</v>
      </c>
      <c r="P8" s="197" t="s">
        <v>534</v>
      </c>
    </row>
    <row r="9" spans="1:16" s="10" customFormat="1" x14ac:dyDescent="0.25">
      <c r="A9" s="12"/>
      <c r="B9" s="27"/>
      <c r="C9" s="28"/>
      <c r="D9" s="28"/>
      <c r="E9" s="29"/>
      <c r="F9" s="29"/>
      <c r="G9" s="29"/>
      <c r="H9" s="29"/>
      <c r="I9" s="29"/>
      <c r="J9" s="29"/>
      <c r="K9" s="29"/>
      <c r="L9" s="30"/>
    </row>
    <row r="10" spans="1:16" s="107" customFormat="1" x14ac:dyDescent="0.25">
      <c r="A10" s="227"/>
      <c r="B10" s="344" t="str">
        <f>IF(Intro!$G$21="English",O10,P10)</f>
        <v xml:space="preserve">Le présent questionnaire est divisé en deux parties :
</v>
      </c>
      <c r="C10" s="345"/>
      <c r="D10" s="345"/>
      <c r="E10" s="345"/>
      <c r="F10" s="345"/>
      <c r="G10" s="345"/>
      <c r="H10" s="345"/>
      <c r="I10" s="345"/>
      <c r="J10" s="345"/>
      <c r="K10" s="345"/>
      <c r="L10" s="346"/>
      <c r="O10" s="107" t="s">
        <v>258</v>
      </c>
      <c r="P10" s="107" t="s">
        <v>259</v>
      </c>
    </row>
    <row r="11" spans="1:16" s="107" customFormat="1" x14ac:dyDescent="0.25">
      <c r="A11" s="227"/>
      <c r="B11" s="203"/>
      <c r="C11" s="204"/>
      <c r="D11" s="204"/>
      <c r="E11" s="204"/>
      <c r="F11" s="204"/>
      <c r="G11" s="204"/>
      <c r="H11" s="204"/>
      <c r="I11" s="204"/>
      <c r="J11" s="204"/>
      <c r="K11" s="204"/>
      <c r="L11" s="205"/>
    </row>
    <row r="12" spans="1:16" s="107" customFormat="1" x14ac:dyDescent="0.25">
      <c r="A12" s="227"/>
      <c r="B12" s="344" t="str">
        <f>IF(Intro!$G$21="English",O12,P12)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345"/>
      <c r="D12" s="345"/>
      <c r="E12" s="345"/>
      <c r="F12" s="345"/>
      <c r="G12" s="345"/>
      <c r="H12" s="345"/>
      <c r="I12" s="345"/>
      <c r="J12" s="345"/>
      <c r="K12" s="345"/>
      <c r="L12" s="346"/>
      <c r="O12" s="107" t="s">
        <v>261</v>
      </c>
      <c r="P12" s="107" t="s">
        <v>262</v>
      </c>
    </row>
    <row r="13" spans="1:16" s="107" customFormat="1" x14ac:dyDescent="0.25">
      <c r="A13" s="227"/>
      <c r="B13" s="344"/>
      <c r="C13" s="345"/>
      <c r="D13" s="345"/>
      <c r="E13" s="345"/>
      <c r="F13" s="345"/>
      <c r="G13" s="345"/>
      <c r="H13" s="345"/>
      <c r="I13" s="345"/>
      <c r="J13" s="345"/>
      <c r="K13" s="345"/>
      <c r="L13" s="346"/>
    </row>
    <row r="14" spans="1:16" s="107" customFormat="1" x14ac:dyDescent="0.25">
      <c r="A14" s="227"/>
      <c r="B14" s="203"/>
      <c r="C14" s="204"/>
      <c r="D14" s="204"/>
      <c r="E14" s="204"/>
      <c r="F14" s="204"/>
      <c r="G14" s="204"/>
      <c r="H14" s="204"/>
      <c r="I14" s="204"/>
      <c r="J14" s="204"/>
      <c r="K14" s="204"/>
      <c r="L14" s="205"/>
    </row>
    <row r="15" spans="1:16" s="107" customFormat="1" x14ac:dyDescent="0.25">
      <c r="A15" s="227"/>
      <c r="B15" s="344" t="str">
        <f>IF(Intro!$G$21="English",O15,P15)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345"/>
      <c r="D15" s="345"/>
      <c r="E15" s="345"/>
      <c r="F15" s="345"/>
      <c r="G15" s="345"/>
      <c r="H15" s="345"/>
      <c r="I15" s="345"/>
      <c r="J15" s="345"/>
      <c r="K15" s="345"/>
      <c r="L15" s="346"/>
      <c r="O15" s="107" t="s">
        <v>263</v>
      </c>
      <c r="P15" s="107" t="s">
        <v>264</v>
      </c>
    </row>
    <row r="16" spans="1:16" s="107" customFormat="1" x14ac:dyDescent="0.25">
      <c r="A16" s="227"/>
      <c r="B16" s="344"/>
      <c r="C16" s="345"/>
      <c r="D16" s="345"/>
      <c r="E16" s="345"/>
      <c r="F16" s="345"/>
      <c r="G16" s="345"/>
      <c r="H16" s="345"/>
      <c r="I16" s="345"/>
      <c r="J16" s="345"/>
      <c r="K16" s="345"/>
      <c r="L16" s="346"/>
    </row>
    <row r="17" spans="1:16" s="107" customFormat="1" x14ac:dyDescent="0.25">
      <c r="A17" s="227"/>
      <c r="B17" s="228"/>
      <c r="C17" s="229"/>
      <c r="D17" s="229"/>
      <c r="E17" s="229"/>
      <c r="F17" s="229"/>
      <c r="G17" s="229"/>
      <c r="H17" s="229"/>
      <c r="I17" s="229"/>
      <c r="J17" s="229"/>
      <c r="K17" s="229"/>
      <c r="L17" s="230"/>
    </row>
    <row r="18" spans="1:16" s="8" customFormat="1" x14ac:dyDescent="0.25">
      <c r="A18" s="18"/>
      <c r="B18" s="25"/>
      <c r="C18" s="25"/>
      <c r="D18" s="25"/>
      <c r="E18" s="26"/>
      <c r="F18" s="26"/>
      <c r="G18" s="26"/>
      <c r="H18" s="26"/>
      <c r="I18" s="26"/>
      <c r="J18" s="26"/>
      <c r="K18" s="26"/>
      <c r="L18" s="26"/>
      <c r="O18" s="9"/>
      <c r="P18" s="9"/>
    </row>
    <row r="19" spans="1:16" s="7" customFormat="1" ht="14.1" customHeight="1" x14ac:dyDescent="0.25">
      <c r="A19" s="14"/>
      <c r="B19" s="372" t="str">
        <f>IF(Intro!$G$21="English",O19,P19)</f>
        <v>RENSEIGNEMENTS ADDITIONNELS SUR LE PRODUIT</v>
      </c>
      <c r="C19" s="373"/>
      <c r="D19" s="373" t="str">
        <f>UPPER(IF(Intro!$G$21="English",P19,Q19))</f>
        <v/>
      </c>
      <c r="E19" s="373" t="str">
        <f>UPPER(IF(Intro!$G$21="English",Q19,R19))</f>
        <v/>
      </c>
      <c r="F19" s="373" t="str">
        <f>UPPER(IF(Intro!$G$21="English",R19,S19))</f>
        <v/>
      </c>
      <c r="G19" s="373" t="str">
        <f>UPPER(IF(Intro!$G$21="English",S19,T19))</f>
        <v/>
      </c>
      <c r="H19" s="373" t="str">
        <f>UPPER(IF(Intro!$G$21="English",T19,U19))</f>
        <v/>
      </c>
      <c r="I19" s="373" t="str">
        <f>UPPER(IF(Intro!$G$21="English",U19,V19))</f>
        <v/>
      </c>
      <c r="J19" s="373" t="str">
        <f>UPPER(IF(Intro!$G$21="English",V19,W19))</f>
        <v/>
      </c>
      <c r="K19" s="373" t="str">
        <f>UPPER(IF(Intro!$G$21="English",W19,X19))</f>
        <v/>
      </c>
      <c r="L19" s="374" t="str">
        <f>UPPER(IF(Intro!$G$21="English",X19,Y19))</f>
        <v/>
      </c>
      <c r="M19" s="8"/>
      <c r="N19" s="19"/>
      <c r="O19" s="192" t="s">
        <v>535</v>
      </c>
      <c r="P19" s="192" t="s">
        <v>536</v>
      </c>
    </row>
    <row r="20" spans="1:16" s="10" customFormat="1" x14ac:dyDescent="0.25">
      <c r="A20" s="12"/>
      <c r="B20" s="27"/>
      <c r="C20" s="28"/>
      <c r="D20" s="28"/>
      <c r="E20" s="29"/>
      <c r="F20" s="29"/>
      <c r="G20" s="29"/>
      <c r="H20" s="29"/>
      <c r="I20" s="29"/>
      <c r="J20" s="29"/>
      <c r="K20" s="29"/>
      <c r="L20" s="30"/>
    </row>
    <row r="21" spans="1:16" s="107" customFormat="1" ht="14.1" customHeight="1" x14ac:dyDescent="0.25">
      <c r="A21" s="231"/>
      <c r="B21" s="467" t="str">
        <f>IF(Intro!$G$21="English",HYPERLINK(Variables!B17),HYPERLINK(Variables!C17))</f>
        <v>https://www.cbsa-asfc.gc.ca/sima-lmsi/er-rre/octg12020/octg12020-de-fra.html#toc3-1</v>
      </c>
      <c r="C21" s="468"/>
      <c r="D21" s="468"/>
      <c r="E21" s="468"/>
      <c r="F21" s="468"/>
      <c r="G21" s="468"/>
      <c r="H21" s="468"/>
      <c r="I21" s="468"/>
      <c r="J21" s="468"/>
      <c r="K21" s="468"/>
      <c r="L21" s="469"/>
      <c r="O21" s="106"/>
      <c r="P21" s="106"/>
    </row>
    <row r="22" spans="1:16" s="107" customFormat="1" ht="14.25" customHeight="1" x14ac:dyDescent="0.25">
      <c r="A22" s="227"/>
      <c r="B22" s="467" t="str">
        <f>IF(Intro!$G$21="English",HYPERLINK(Variables!B18),HYPERLINK(Variables!C18))</f>
        <v>https://www.cbsa-asfc.gc.ca/sima-lmsi/er-rre/sc2023/sc2023-de-fra.html#3-1</v>
      </c>
      <c r="C22" s="468"/>
      <c r="D22" s="468"/>
      <c r="E22" s="468"/>
      <c r="F22" s="468"/>
      <c r="G22" s="468"/>
      <c r="H22" s="468"/>
      <c r="I22" s="468"/>
      <c r="J22" s="468"/>
      <c r="K22" s="468"/>
      <c r="L22" s="469"/>
    </row>
    <row r="23" spans="1:16" s="8" customFormat="1" x14ac:dyDescent="0.25">
      <c r="A23" s="18"/>
      <c r="B23" s="316"/>
      <c r="C23" s="319"/>
      <c r="D23" s="319"/>
      <c r="E23" s="320"/>
      <c r="F23" s="320"/>
      <c r="G23" s="320"/>
      <c r="H23" s="320"/>
      <c r="I23" s="320"/>
      <c r="J23" s="321"/>
      <c r="K23" s="320"/>
      <c r="L23" s="317"/>
      <c r="O23" s="9"/>
      <c r="P23" s="9"/>
    </row>
    <row r="24" spans="1:16" s="8" customFormat="1" x14ac:dyDescent="0.25">
      <c r="A24" s="18"/>
      <c r="B24" s="25"/>
      <c r="C24" s="25"/>
      <c r="D24" s="25"/>
      <c r="E24" s="26"/>
      <c r="F24" s="26"/>
      <c r="G24" s="26"/>
      <c r="H24" s="26"/>
      <c r="I24" s="26"/>
      <c r="J24" s="26"/>
      <c r="K24" s="26"/>
      <c r="L24" s="26"/>
      <c r="O24" s="9"/>
      <c r="P24" s="9"/>
    </row>
    <row r="25" spans="1:16" s="7" customFormat="1" x14ac:dyDescent="0.25">
      <c r="A25" s="14"/>
      <c r="B25" s="372" t="str">
        <f>IF(Intro!$G$21="English",O25,P25)</f>
        <v>GLOSSAIRE</v>
      </c>
      <c r="C25" s="373"/>
      <c r="D25" s="373" t="str">
        <f>UPPER(IF(Intro!$G$21="English",P25,Q25))</f>
        <v/>
      </c>
      <c r="E25" s="373" t="str">
        <f>UPPER(IF(Intro!$G$21="English",Q25,R25))</f>
        <v/>
      </c>
      <c r="F25" s="373" t="str">
        <f>UPPER(IF(Intro!$G$21="English",R25,S25))</f>
        <v/>
      </c>
      <c r="G25" s="373" t="str">
        <f>UPPER(IF(Intro!$G$21="English",S25,T25))</f>
        <v/>
      </c>
      <c r="H25" s="373" t="str">
        <f>UPPER(IF(Intro!$G$21="English",T25,U25))</f>
        <v/>
      </c>
      <c r="I25" s="373" t="str">
        <f>UPPER(IF(Intro!$G$21="English",U25,V25))</f>
        <v/>
      </c>
      <c r="J25" s="373" t="str">
        <f>UPPER(IF(Intro!$G$21="English",V25,W25))</f>
        <v/>
      </c>
      <c r="K25" s="373" t="str">
        <f>UPPER(IF(Intro!$G$21="English",W25,X25))</f>
        <v/>
      </c>
      <c r="L25" s="374" t="str">
        <f>UPPER(IF(Intro!$G$21="English",X25,Y25))</f>
        <v/>
      </c>
      <c r="M25" s="8"/>
      <c r="N25" s="19"/>
      <c r="O25" s="15" t="s">
        <v>563</v>
      </c>
      <c r="P25" s="15" t="s">
        <v>564</v>
      </c>
    </row>
    <row r="26" spans="1:16" s="107" customFormat="1" x14ac:dyDescent="0.25">
      <c r="A26" s="227"/>
      <c r="B26" s="447" t="str">
        <f>IF(Intro!$G$21="English",O26,P26)</f>
        <v>Coût des marchandises fabriquées</v>
      </c>
      <c r="C26" s="448"/>
      <c r="D26" s="453" t="str">
        <f>IF(Intro!$G$21="English",O27,P27)</f>
        <v xml:space="preserve">Les coûts directement liés à la production de marchandises, comme les coûts pour la main-d'œuvre, la matière première et les frais indirects de fabrication. Sont exclues les dépenses indirectes telles que les frais de distribution et les coûts liés à la force de vente. </v>
      </c>
      <c r="E26" s="357"/>
      <c r="F26" s="357"/>
      <c r="G26" s="357"/>
      <c r="H26" s="357"/>
      <c r="I26" s="357"/>
      <c r="J26" s="357"/>
      <c r="K26" s="357"/>
      <c r="L26" s="454"/>
      <c r="O26" s="107" t="s">
        <v>298</v>
      </c>
      <c r="P26" s="107" t="s">
        <v>207</v>
      </c>
    </row>
    <row r="27" spans="1:16" s="107" customFormat="1" x14ac:dyDescent="0.25">
      <c r="A27" s="227"/>
      <c r="B27" s="449"/>
      <c r="C27" s="450"/>
      <c r="D27" s="455"/>
      <c r="E27" s="385"/>
      <c r="F27" s="385"/>
      <c r="G27" s="385"/>
      <c r="H27" s="385"/>
      <c r="I27" s="385"/>
      <c r="J27" s="385"/>
      <c r="K27" s="385"/>
      <c r="L27" s="386"/>
      <c r="O27" s="107" t="s">
        <v>620</v>
      </c>
      <c r="P27" s="107" t="s">
        <v>621</v>
      </c>
    </row>
    <row r="28" spans="1:16" s="107" customFormat="1" x14ac:dyDescent="0.25">
      <c r="A28" s="227"/>
      <c r="B28" s="451"/>
      <c r="C28" s="452"/>
      <c r="D28" s="456"/>
      <c r="E28" s="360"/>
      <c r="F28" s="360"/>
      <c r="G28" s="360"/>
      <c r="H28" s="360"/>
      <c r="I28" s="360"/>
      <c r="J28" s="360"/>
      <c r="K28" s="360"/>
      <c r="L28" s="457"/>
    </row>
    <row r="29" spans="1:16" s="107" customFormat="1" x14ac:dyDescent="0.25">
      <c r="A29" s="227"/>
      <c r="B29" s="447" t="str">
        <f>IF(Intro!$G$21="English",O29,P29)</f>
        <v>Coût des marchandises vendues</v>
      </c>
      <c r="C29" s="448"/>
      <c r="D29" s="453" t="str">
        <f>IF(Intro!$G$21="English",O30,P30)</f>
        <v xml:space="preserve">Des coûts directs associés à la production des marchandises vendues par une entreprise. Ce montant comprend les coûts directement liés à la production de marchandises, comme les coûts pour la main-d'œuvre, la matière première et les frais indirects de fabrication (Coût des marchandises fabriquées). Sont exclues les dépenses indirectes telles que les frais de distribution et les coûts liés à la force de vente. </v>
      </c>
      <c r="E29" s="357"/>
      <c r="F29" s="357"/>
      <c r="G29" s="357"/>
      <c r="H29" s="357"/>
      <c r="I29" s="357"/>
      <c r="J29" s="357"/>
      <c r="K29" s="357"/>
      <c r="L29" s="454"/>
      <c r="O29" s="107" t="s">
        <v>299</v>
      </c>
      <c r="P29" s="107" t="s">
        <v>49</v>
      </c>
    </row>
    <row r="30" spans="1:16" s="107" customFormat="1" x14ac:dyDescent="0.25">
      <c r="A30" s="227"/>
      <c r="B30" s="449"/>
      <c r="C30" s="450"/>
      <c r="D30" s="455"/>
      <c r="E30" s="385"/>
      <c r="F30" s="385"/>
      <c r="G30" s="385"/>
      <c r="H30" s="385"/>
      <c r="I30" s="385"/>
      <c r="J30" s="385"/>
      <c r="K30" s="385"/>
      <c r="L30" s="386"/>
      <c r="O30" s="107" t="s">
        <v>311</v>
      </c>
      <c r="P30" s="107" t="s">
        <v>312</v>
      </c>
    </row>
    <row r="31" spans="1:16" s="107" customFormat="1" x14ac:dyDescent="0.25">
      <c r="A31" s="227"/>
      <c r="B31" s="449"/>
      <c r="C31" s="450"/>
      <c r="D31" s="455"/>
      <c r="E31" s="385"/>
      <c r="F31" s="385"/>
      <c r="G31" s="385"/>
      <c r="H31" s="385"/>
      <c r="I31" s="385"/>
      <c r="J31" s="385"/>
      <c r="K31" s="385"/>
      <c r="L31" s="386"/>
    </row>
    <row r="32" spans="1:16" s="107" customFormat="1" x14ac:dyDescent="0.25">
      <c r="A32" s="227"/>
      <c r="B32" s="451"/>
      <c r="C32" s="452"/>
      <c r="D32" s="456"/>
      <c r="E32" s="360"/>
      <c r="F32" s="360"/>
      <c r="G32" s="360"/>
      <c r="H32" s="360"/>
      <c r="I32" s="360"/>
      <c r="J32" s="360"/>
      <c r="K32" s="360"/>
      <c r="L32" s="457"/>
    </row>
    <row r="33" spans="1:16" s="107" customFormat="1" x14ac:dyDescent="0.25">
      <c r="A33" s="227"/>
      <c r="B33" s="447" t="str">
        <f>IF(Intro!$G$21="English",O33,P33)</f>
        <v>Coûts de livraison</v>
      </c>
      <c r="C33" s="448"/>
      <c r="D33" s="453" t="str">
        <f>IF(Intro!$G$21="English",O34,P34)</f>
        <v>Le fret, manutention et assurance, engagés par votre entreprise à partir du point d’expédition direct au Canada, et qui sont compris dans le prix de vente, ou une estimation des coûts de livraison engagés par vos clients.</v>
      </c>
      <c r="E33" s="357"/>
      <c r="F33" s="357"/>
      <c r="G33" s="357"/>
      <c r="H33" s="357"/>
      <c r="I33" s="357"/>
      <c r="J33" s="357"/>
      <c r="K33" s="357"/>
      <c r="L33" s="454"/>
      <c r="O33" s="106" t="s">
        <v>615</v>
      </c>
      <c r="P33" s="106" t="s">
        <v>616</v>
      </c>
    </row>
    <row r="34" spans="1:16" s="107" customFormat="1" x14ac:dyDescent="0.25">
      <c r="A34" s="227"/>
      <c r="B34" s="449"/>
      <c r="C34" s="450"/>
      <c r="D34" s="455"/>
      <c r="E34" s="385"/>
      <c r="F34" s="385"/>
      <c r="G34" s="385"/>
      <c r="H34" s="385"/>
      <c r="I34" s="385"/>
      <c r="J34" s="385"/>
      <c r="K34" s="385"/>
      <c r="L34" s="386"/>
      <c r="O34" s="106" t="s">
        <v>617</v>
      </c>
      <c r="P34" s="119" t="s">
        <v>618</v>
      </c>
    </row>
    <row r="35" spans="1:16" s="107" customFormat="1" x14ac:dyDescent="0.25">
      <c r="A35" s="227"/>
      <c r="B35" s="451"/>
      <c r="C35" s="452"/>
      <c r="D35" s="456"/>
      <c r="E35" s="360"/>
      <c r="F35" s="360"/>
      <c r="G35" s="360"/>
      <c r="H35" s="360"/>
      <c r="I35" s="360"/>
      <c r="J35" s="360"/>
      <c r="K35" s="360"/>
      <c r="L35" s="457"/>
    </row>
    <row r="36" spans="1:16" s="107" customFormat="1" x14ac:dyDescent="0.25">
      <c r="A36" s="227"/>
      <c r="B36" s="447" t="str">
        <f>IF(Intro!$G$21="English",O36,P36)</f>
        <v>L’emploi direct</v>
      </c>
      <c r="C36" s="448"/>
      <c r="D36" s="453" t="str">
        <f>IF(Intro!$G$21="English",O37,P37)</f>
        <v>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v>
      </c>
      <c r="E36" s="357"/>
      <c r="F36" s="357"/>
      <c r="G36" s="357"/>
      <c r="H36" s="357"/>
      <c r="I36" s="357"/>
      <c r="J36" s="357"/>
      <c r="K36" s="357"/>
      <c r="L36" s="454"/>
      <c r="O36" s="107" t="s">
        <v>300</v>
      </c>
      <c r="P36" s="107" t="s">
        <v>307</v>
      </c>
    </row>
    <row r="37" spans="1:16" s="107" customFormat="1" x14ac:dyDescent="0.25">
      <c r="A37" s="227"/>
      <c r="B37" s="449"/>
      <c r="C37" s="450"/>
      <c r="D37" s="455"/>
      <c r="E37" s="385"/>
      <c r="F37" s="385"/>
      <c r="G37" s="385"/>
      <c r="H37" s="385"/>
      <c r="I37" s="385"/>
      <c r="J37" s="385"/>
      <c r="K37" s="385"/>
      <c r="L37" s="386"/>
      <c r="O37" s="107" t="s">
        <v>622</v>
      </c>
      <c r="P37" s="107" t="s">
        <v>623</v>
      </c>
    </row>
    <row r="38" spans="1:16" s="107" customFormat="1" x14ac:dyDescent="0.25">
      <c r="A38" s="227"/>
      <c r="B38" s="449"/>
      <c r="C38" s="450"/>
      <c r="D38" s="455"/>
      <c r="E38" s="385"/>
      <c r="F38" s="385"/>
      <c r="G38" s="385"/>
      <c r="H38" s="385"/>
      <c r="I38" s="385"/>
      <c r="J38" s="385"/>
      <c r="K38" s="385"/>
      <c r="L38" s="386"/>
    </row>
    <row r="39" spans="1:16" s="107" customFormat="1" x14ac:dyDescent="0.25">
      <c r="A39" s="227"/>
      <c r="B39" s="451"/>
      <c r="C39" s="452"/>
      <c r="D39" s="456"/>
      <c r="E39" s="360"/>
      <c r="F39" s="360"/>
      <c r="G39" s="360"/>
      <c r="H39" s="360"/>
      <c r="I39" s="360"/>
      <c r="J39" s="360"/>
      <c r="K39" s="360"/>
      <c r="L39" s="457"/>
    </row>
    <row r="40" spans="1:16" s="107" customFormat="1" x14ac:dyDescent="0.25">
      <c r="A40" s="227"/>
      <c r="B40" s="447" t="str">
        <f>IF(Intro!$G$21="English",O40,P40)</f>
        <v>Charges financières</v>
      </c>
      <c r="C40" s="448"/>
      <c r="D40" s="453" t="str">
        <f>IF(Intro!$G$21="English",O41,P41)</f>
        <v>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v>
      </c>
      <c r="E40" s="357"/>
      <c r="F40" s="357"/>
      <c r="G40" s="357"/>
      <c r="H40" s="357"/>
      <c r="I40" s="357"/>
      <c r="J40" s="357"/>
      <c r="K40" s="357"/>
      <c r="L40" s="454"/>
      <c r="O40" s="107" t="s">
        <v>301</v>
      </c>
      <c r="P40" s="107" t="s">
        <v>55</v>
      </c>
    </row>
    <row r="41" spans="1:16" s="107" customFormat="1" x14ac:dyDescent="0.25">
      <c r="A41" s="227"/>
      <c r="B41" s="449"/>
      <c r="C41" s="450"/>
      <c r="D41" s="455"/>
      <c r="E41" s="385"/>
      <c r="F41" s="385"/>
      <c r="G41" s="385"/>
      <c r="H41" s="385"/>
      <c r="I41" s="385"/>
      <c r="J41" s="385"/>
      <c r="K41" s="385"/>
      <c r="L41" s="386"/>
      <c r="O41" s="107" t="s">
        <v>329</v>
      </c>
      <c r="P41" s="107" t="s">
        <v>313</v>
      </c>
    </row>
    <row r="42" spans="1:16" s="107" customFormat="1" x14ac:dyDescent="0.25">
      <c r="A42" s="227"/>
      <c r="B42" s="451"/>
      <c r="C42" s="452"/>
      <c r="D42" s="456"/>
      <c r="E42" s="360"/>
      <c r="F42" s="360"/>
      <c r="G42" s="360"/>
      <c r="H42" s="360"/>
      <c r="I42" s="360"/>
      <c r="J42" s="360"/>
      <c r="K42" s="360"/>
      <c r="L42" s="457"/>
    </row>
    <row r="43" spans="1:16" s="107" customFormat="1" x14ac:dyDescent="0.25">
      <c r="A43" s="227"/>
      <c r="B43" s="447" t="str">
        <f>IF(Intro!$G$21="English",O43,P43)</f>
        <v>Frais généraux, de vente et d'administration</v>
      </c>
      <c r="C43" s="448"/>
      <c r="D43" s="453" t="str">
        <f>IF(Intro!$G$21="English",O44,P44)</f>
        <v>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v>
      </c>
      <c r="E43" s="357"/>
      <c r="F43" s="357"/>
      <c r="G43" s="357"/>
      <c r="H43" s="357"/>
      <c r="I43" s="357"/>
      <c r="J43" s="357"/>
      <c r="K43" s="357"/>
      <c r="L43" s="454"/>
      <c r="O43" s="107" t="s">
        <v>302</v>
      </c>
      <c r="P43" s="107" t="s">
        <v>308</v>
      </c>
    </row>
    <row r="44" spans="1:16" s="107" customFormat="1" x14ac:dyDescent="0.25">
      <c r="A44" s="227"/>
      <c r="B44" s="449"/>
      <c r="C44" s="450"/>
      <c r="D44" s="455"/>
      <c r="E44" s="385"/>
      <c r="F44" s="385"/>
      <c r="G44" s="385"/>
      <c r="H44" s="385"/>
      <c r="I44" s="385"/>
      <c r="J44" s="385"/>
      <c r="K44" s="385"/>
      <c r="L44" s="386"/>
      <c r="O44" s="107" t="s">
        <v>330</v>
      </c>
      <c r="P44" s="107" t="s">
        <v>314</v>
      </c>
    </row>
    <row r="45" spans="1:16" s="107" customFormat="1" x14ac:dyDescent="0.25">
      <c r="A45" s="227"/>
      <c r="B45" s="449"/>
      <c r="C45" s="450"/>
      <c r="D45" s="455"/>
      <c r="E45" s="385"/>
      <c r="F45" s="385"/>
      <c r="G45" s="385"/>
      <c r="H45" s="385"/>
      <c r="I45" s="385"/>
      <c r="J45" s="385"/>
      <c r="K45" s="385"/>
      <c r="L45" s="386"/>
    </row>
    <row r="46" spans="1:16" s="107" customFormat="1" x14ac:dyDescent="0.25">
      <c r="A46" s="227"/>
      <c r="B46" s="451"/>
      <c r="C46" s="452"/>
      <c r="D46" s="456"/>
      <c r="E46" s="360"/>
      <c r="F46" s="360"/>
      <c r="G46" s="360"/>
      <c r="H46" s="360"/>
      <c r="I46" s="360"/>
      <c r="J46" s="360"/>
      <c r="K46" s="360"/>
      <c r="L46" s="457"/>
    </row>
    <row r="47" spans="1:16" s="107" customFormat="1" x14ac:dyDescent="0.25">
      <c r="A47" s="227"/>
      <c r="B47" s="447" t="str">
        <f>IF(Intro!$G$21="English",O47,P47)</f>
        <v>L'emploi indirect</v>
      </c>
      <c r="C47" s="448"/>
      <c r="D47" s="453" t="str">
        <f>IF(Intro!$G$21="English",O48,P48)</f>
        <v>Les coûts de main-d’œuvre du personnel des usines, comme les surveillants, les chefs d’usine et les préposés au contrôle de la qualité, mais exclus le personnel de vente et d’administration.</v>
      </c>
      <c r="E47" s="357"/>
      <c r="F47" s="357"/>
      <c r="G47" s="357"/>
      <c r="H47" s="357"/>
      <c r="I47" s="357"/>
      <c r="J47" s="357"/>
      <c r="K47" s="357"/>
      <c r="L47" s="454"/>
      <c r="O47" s="107" t="s">
        <v>303</v>
      </c>
      <c r="P47" s="107" t="s">
        <v>309</v>
      </c>
    </row>
    <row r="48" spans="1:16" s="107" customFormat="1" x14ac:dyDescent="0.25">
      <c r="A48" s="227"/>
      <c r="B48" s="449"/>
      <c r="C48" s="450"/>
      <c r="D48" s="455"/>
      <c r="E48" s="385"/>
      <c r="F48" s="385"/>
      <c r="G48" s="385"/>
      <c r="H48" s="385"/>
      <c r="I48" s="385"/>
      <c r="J48" s="385"/>
      <c r="K48" s="385"/>
      <c r="L48" s="386"/>
      <c r="O48" s="107" t="s">
        <v>625</v>
      </c>
      <c r="P48" s="107" t="s">
        <v>626</v>
      </c>
    </row>
    <row r="49" spans="1:18" s="107" customFormat="1" x14ac:dyDescent="0.25">
      <c r="A49" s="227"/>
      <c r="B49" s="451"/>
      <c r="C49" s="452"/>
      <c r="D49" s="456"/>
      <c r="E49" s="360"/>
      <c r="F49" s="360"/>
      <c r="G49" s="360"/>
      <c r="H49" s="360"/>
      <c r="I49" s="360"/>
      <c r="J49" s="360"/>
      <c r="K49" s="360"/>
      <c r="L49" s="457"/>
    </row>
    <row r="50" spans="1:18" s="107" customFormat="1" x14ac:dyDescent="0.25">
      <c r="A50" s="227"/>
      <c r="B50" s="447" t="str">
        <f>IF(Intro!$G$21="English",O50,P50)</f>
        <v>Valeur de vente nette rendue</v>
      </c>
      <c r="C50" s="448"/>
      <c r="D50" s="458" t="str">
        <f>IF(Intro!$G$21="English",O51,P51)</f>
        <v>La valeur de vos ventes après déduction des escomptes au comptant, des remises sur quantité et des escomptes reportés, des rabais, des taxes, des ristournes et des primes, qu’ils soient indiqués ou non sur la facture. Incluez le coût de livraison.</v>
      </c>
      <c r="E50" s="459"/>
      <c r="F50" s="459"/>
      <c r="G50" s="459"/>
      <c r="H50" s="459"/>
      <c r="I50" s="459"/>
      <c r="J50" s="459"/>
      <c r="K50" s="459"/>
      <c r="L50" s="460"/>
      <c r="O50" s="106" t="s">
        <v>304</v>
      </c>
      <c r="P50" s="106" t="s">
        <v>310</v>
      </c>
    </row>
    <row r="51" spans="1:18" s="107" customFormat="1" x14ac:dyDescent="0.25">
      <c r="A51" s="227"/>
      <c r="B51" s="449"/>
      <c r="C51" s="450"/>
      <c r="D51" s="461"/>
      <c r="E51" s="462"/>
      <c r="F51" s="462"/>
      <c r="G51" s="462"/>
      <c r="H51" s="462"/>
      <c r="I51" s="462"/>
      <c r="J51" s="462"/>
      <c r="K51" s="462"/>
      <c r="L51" s="463"/>
      <c r="O51" s="106" t="s">
        <v>619</v>
      </c>
      <c r="P51" s="119" t="s">
        <v>481</v>
      </c>
      <c r="R51" s="131"/>
    </row>
    <row r="52" spans="1:18" s="107" customFormat="1" x14ac:dyDescent="0.25">
      <c r="A52" s="227"/>
      <c r="B52" s="451"/>
      <c r="C52" s="452"/>
      <c r="D52" s="464"/>
      <c r="E52" s="465"/>
      <c r="F52" s="465"/>
      <c r="G52" s="465"/>
      <c r="H52" s="465"/>
      <c r="I52" s="465"/>
      <c r="J52" s="465"/>
      <c r="K52" s="465"/>
      <c r="L52" s="466"/>
      <c r="R52" s="131"/>
    </row>
    <row r="53" spans="1:18" s="107" customFormat="1" x14ac:dyDescent="0.25">
      <c r="A53" s="227"/>
      <c r="B53" s="447" t="str">
        <f>IF(Intro!$G$21="English",O53,P53)</f>
        <v>Valeur de vente nette</v>
      </c>
      <c r="C53" s="448"/>
      <c r="D53" s="453" t="str">
        <f>IF(Intro!$G$21="English",O54,P54)</f>
        <v>La valeur de vos ventes après déduction des retours, rabais pour marchandises endommagées ou manquantes et tous rabais, escomptes et incitatifs offerts.</v>
      </c>
      <c r="E53" s="357"/>
      <c r="F53" s="357"/>
      <c r="G53" s="357"/>
      <c r="H53" s="357"/>
      <c r="I53" s="357"/>
      <c r="J53" s="357"/>
      <c r="K53" s="357"/>
      <c r="L53" s="454"/>
      <c r="O53" s="107" t="s">
        <v>305</v>
      </c>
      <c r="P53" s="107" t="s">
        <v>72</v>
      </c>
    </row>
    <row r="54" spans="1:18" s="107" customFormat="1" x14ac:dyDescent="0.25">
      <c r="A54" s="227"/>
      <c r="B54" s="449"/>
      <c r="C54" s="450"/>
      <c r="D54" s="455"/>
      <c r="E54" s="385"/>
      <c r="F54" s="385"/>
      <c r="G54" s="385"/>
      <c r="H54" s="385"/>
      <c r="I54" s="385"/>
      <c r="J54" s="385"/>
      <c r="K54" s="385"/>
      <c r="L54" s="386"/>
      <c r="O54" s="107" t="s">
        <v>442</v>
      </c>
      <c r="P54" s="107" t="s">
        <v>482</v>
      </c>
    </row>
    <row r="55" spans="1:18" s="107" customFormat="1" x14ac:dyDescent="0.25">
      <c r="A55" s="227"/>
      <c r="B55" s="447" t="str">
        <f>IF(Intro!$G$21="English",O55,P55)</f>
        <v>La capacité pratique des usines</v>
      </c>
      <c r="C55" s="448"/>
      <c r="D55" s="348" t="str">
        <f>IF(Intro!$G$21="English",O56,P56)</f>
        <v>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v>
      </c>
      <c r="E55" s="348"/>
      <c r="F55" s="348"/>
      <c r="G55" s="348"/>
      <c r="H55" s="348"/>
      <c r="I55" s="348"/>
      <c r="J55" s="348"/>
      <c r="K55" s="348"/>
      <c r="L55" s="443"/>
      <c r="O55" s="107" t="s">
        <v>306</v>
      </c>
      <c r="P55" s="107" t="s">
        <v>624</v>
      </c>
    </row>
    <row r="56" spans="1:18" x14ac:dyDescent="0.25">
      <c r="B56" s="449"/>
      <c r="C56" s="450"/>
      <c r="D56" s="369"/>
      <c r="E56" s="369"/>
      <c r="F56" s="369"/>
      <c r="G56" s="369"/>
      <c r="H56" s="369"/>
      <c r="I56" s="369"/>
      <c r="J56" s="369"/>
      <c r="K56" s="369"/>
      <c r="L56" s="444"/>
      <c r="O56" s="107" t="s">
        <v>502</v>
      </c>
      <c r="P56" s="107" t="s">
        <v>576</v>
      </c>
    </row>
    <row r="57" spans="1:18" x14ac:dyDescent="0.25">
      <c r="B57" s="449"/>
      <c r="C57" s="450"/>
      <c r="D57" s="369"/>
      <c r="E57" s="369"/>
      <c r="F57" s="369"/>
      <c r="G57" s="369"/>
      <c r="H57" s="369"/>
      <c r="I57" s="369"/>
      <c r="J57" s="369"/>
      <c r="K57" s="369"/>
      <c r="L57" s="444"/>
    </row>
    <row r="58" spans="1:18" x14ac:dyDescent="0.25">
      <c r="B58" s="449"/>
      <c r="C58" s="450"/>
      <c r="D58" s="369"/>
      <c r="E58" s="369"/>
      <c r="F58" s="369"/>
      <c r="G58" s="369"/>
      <c r="H58" s="369"/>
      <c r="I58" s="369"/>
      <c r="J58" s="369"/>
      <c r="K58" s="369"/>
      <c r="L58" s="444"/>
    </row>
    <row r="59" spans="1:18" s="107" customFormat="1" ht="15" customHeight="1" x14ac:dyDescent="0.25">
      <c r="A59" s="227"/>
      <c r="B59" s="437" t="str">
        <f>IF(Intro!$G$21="English",O59,P59)</f>
        <v>Entreprises affiliées</v>
      </c>
      <c r="C59" s="438"/>
      <c r="D59" s="348" t="str">
        <f>IF(Intro!$G$21="English",O60,P60)</f>
        <v>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v>
      </c>
      <c r="E59" s="348"/>
      <c r="F59" s="348"/>
      <c r="G59" s="348"/>
      <c r="H59" s="348"/>
      <c r="I59" s="348"/>
      <c r="J59" s="348"/>
      <c r="K59" s="348"/>
      <c r="L59" s="443"/>
      <c r="O59" s="106" t="s">
        <v>541</v>
      </c>
      <c r="P59" s="106" t="s">
        <v>542</v>
      </c>
    </row>
    <row r="60" spans="1:18" s="107" customFormat="1" ht="15" customHeight="1" x14ac:dyDescent="0.25">
      <c r="A60" s="227"/>
      <c r="B60" s="439"/>
      <c r="C60" s="440"/>
      <c r="D60" s="369"/>
      <c r="E60" s="369"/>
      <c r="F60" s="369"/>
      <c r="G60" s="369"/>
      <c r="H60" s="369"/>
      <c r="I60" s="369"/>
      <c r="J60" s="369"/>
      <c r="K60" s="369"/>
      <c r="L60" s="444"/>
      <c r="O60" s="106" t="s">
        <v>500</v>
      </c>
      <c r="P60" s="106" t="s">
        <v>501</v>
      </c>
    </row>
    <row r="61" spans="1:18" s="107" customFormat="1" x14ac:dyDescent="0.25">
      <c r="A61" s="227"/>
      <c r="B61" s="439"/>
      <c r="C61" s="440"/>
      <c r="D61" s="369"/>
      <c r="E61" s="369"/>
      <c r="F61" s="369"/>
      <c r="G61" s="369"/>
      <c r="H61" s="369"/>
      <c r="I61" s="369"/>
      <c r="J61" s="369"/>
      <c r="K61" s="369"/>
      <c r="L61" s="444"/>
    </row>
    <row r="62" spans="1:18" s="107" customFormat="1" x14ac:dyDescent="0.25">
      <c r="A62" s="227"/>
      <c r="B62" s="441"/>
      <c r="C62" s="442"/>
      <c r="D62" s="445"/>
      <c r="E62" s="445"/>
      <c r="F62" s="445"/>
      <c r="G62" s="445"/>
      <c r="H62" s="445"/>
      <c r="I62" s="445"/>
      <c r="J62" s="445"/>
      <c r="K62" s="445"/>
      <c r="L62" s="446"/>
    </row>
  </sheetData>
  <sheetProtection algorithmName="SHA-512" hashValue="qkAIF7Co1FPqyPO+8vIQrCF2swkGpd3iEQBw8wDJzlwxMwVimTz7+/xmnRIUw1iGrEpoUCY5yW/X7jStkp9MBQ==" saltValue="PNcxNWJg0h4znhjqZcsA1g==" spinCount="100000" sheet="1" objects="1" scenarios="1" selectLockedCells="1"/>
  <mergeCells count="33">
    <mergeCell ref="B19:L19"/>
    <mergeCell ref="B12:L13"/>
    <mergeCell ref="B15:L16"/>
    <mergeCell ref="B21:L21"/>
    <mergeCell ref="B25:L25"/>
    <mergeCell ref="B4:L4"/>
    <mergeCell ref="B5:L5"/>
    <mergeCell ref="B6:L6"/>
    <mergeCell ref="B8:L8"/>
    <mergeCell ref="B10:L10"/>
    <mergeCell ref="B26:C28"/>
    <mergeCell ref="D43:L46"/>
    <mergeCell ref="B22:L22"/>
    <mergeCell ref="B36:C39"/>
    <mergeCell ref="D36:L39"/>
    <mergeCell ref="D26:L28"/>
    <mergeCell ref="D40:L42"/>
    <mergeCell ref="B33:C35"/>
    <mergeCell ref="D33:L35"/>
    <mergeCell ref="B29:C32"/>
    <mergeCell ref="D29:L32"/>
    <mergeCell ref="B59:C62"/>
    <mergeCell ref="D59:L62"/>
    <mergeCell ref="D55:L58"/>
    <mergeCell ref="B40:C42"/>
    <mergeCell ref="B43:C46"/>
    <mergeCell ref="B47:C49"/>
    <mergeCell ref="B50:C52"/>
    <mergeCell ref="B53:C54"/>
    <mergeCell ref="B55:C58"/>
    <mergeCell ref="D47:L49"/>
    <mergeCell ref="D50:L52"/>
    <mergeCell ref="D53:L54"/>
  </mergeCells>
  <printOptions horizontalCentered="1"/>
  <pageMargins left="0.25" right="0.25" top="0.75" bottom="0.75" header="0.3" footer="0.3"/>
  <pageSetup scale="63" fitToHeight="0" orientation="portrait" r:id="rId1"/>
  <headerFooter>
    <oddFooter>&amp;L&amp;A</oddFooter>
  </headerFooter>
  <rowBreaks count="1" manualBreakCount="1">
    <brk id="62"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A62E-6D01-4FA3-92E3-82C90F93AE0C}">
  <sheetPr>
    <tabColor rgb="FF00B0F0"/>
    <pageSetUpPr fitToPage="1"/>
  </sheetPr>
  <dimension ref="A1:Q470"/>
  <sheetViews>
    <sheetView showGridLines="0" zoomScaleNormal="100" workbookViewId="0"/>
  </sheetViews>
  <sheetFormatPr defaultColWidth="9.42578125" defaultRowHeight="14.25" x14ac:dyDescent="0.25"/>
  <cols>
    <col min="1" max="1" width="1.5703125" style="13" customWidth="1"/>
    <col min="2" max="12" width="14.5703125" style="22" customWidth="1"/>
    <col min="13" max="13" width="6.42578125" style="1" customWidth="1"/>
    <col min="14" max="14" width="9.42578125" style="2" customWidth="1"/>
    <col min="15" max="16" width="15.5703125" style="16" hidden="1" customWidth="1"/>
    <col min="17" max="17" width="9.42578125" style="2" customWidth="1"/>
    <col min="18" max="16384" width="9.42578125" style="2"/>
  </cols>
  <sheetData>
    <row r="1" spans="1:16" x14ac:dyDescent="0.25">
      <c r="O1" s="2" t="s">
        <v>608</v>
      </c>
      <c r="P1" s="2" t="s">
        <v>608</v>
      </c>
    </row>
    <row r="2" spans="1:16" x14ac:dyDescent="0.25">
      <c r="B2" s="23" t="s">
        <v>0</v>
      </c>
      <c r="C2" s="23"/>
      <c r="D2" s="23"/>
      <c r="O2" s="3" t="s">
        <v>127</v>
      </c>
      <c r="P2" s="3" t="s">
        <v>129</v>
      </c>
    </row>
    <row r="3" spans="1:16" x14ac:dyDescent="0.25">
      <c r="B3" s="24"/>
      <c r="C3" s="24"/>
      <c r="D3" s="24"/>
      <c r="O3" s="7"/>
      <c r="P3" s="7"/>
    </row>
    <row r="4" spans="1:16" s="7" customFormat="1" x14ac:dyDescent="0.25">
      <c r="A4" s="14"/>
      <c r="B4" s="470" t="str">
        <f>Info!B4</f>
        <v>QUESTIONNAIRE À L’INTENTION DES PRODUCTEURS</v>
      </c>
      <c r="C4" s="470"/>
      <c r="D4" s="470"/>
      <c r="E4" s="470"/>
      <c r="F4" s="470"/>
      <c r="G4" s="470"/>
      <c r="H4" s="470"/>
      <c r="I4" s="470"/>
      <c r="J4" s="470"/>
      <c r="K4" s="470"/>
      <c r="L4" s="470"/>
      <c r="M4" s="6"/>
      <c r="N4" s="6"/>
      <c r="O4" s="15"/>
      <c r="P4" s="15"/>
    </row>
    <row r="5" spans="1:16" s="7" customFormat="1" x14ac:dyDescent="0.25">
      <c r="A5" s="14"/>
      <c r="B5" s="470" t="str">
        <f>Info!B5</f>
        <v>RR-2025-005</v>
      </c>
      <c r="C5" s="470"/>
      <c r="D5" s="470"/>
      <c r="E5" s="470"/>
      <c r="F5" s="470"/>
      <c r="G5" s="470"/>
      <c r="H5" s="470"/>
      <c r="I5" s="470"/>
      <c r="J5" s="470"/>
      <c r="K5" s="470"/>
      <c r="L5" s="470"/>
      <c r="M5" s="6"/>
      <c r="N5" s="6"/>
      <c r="O5" s="15"/>
      <c r="P5" s="15"/>
    </row>
    <row r="6" spans="1:16" s="16" customFormat="1" x14ac:dyDescent="0.25">
      <c r="A6" s="14"/>
      <c r="B6" s="470" t="str">
        <f>Info!B6</f>
        <v>FTPP I</v>
      </c>
      <c r="C6" s="470"/>
      <c r="D6" s="470"/>
      <c r="E6" s="470"/>
      <c r="F6" s="470"/>
      <c r="G6" s="470"/>
      <c r="H6" s="470"/>
      <c r="I6" s="470"/>
      <c r="J6" s="470"/>
      <c r="K6" s="470"/>
      <c r="L6" s="470"/>
      <c r="M6" s="15"/>
      <c r="N6" s="15"/>
      <c r="O6" s="17"/>
      <c r="P6" s="17"/>
    </row>
    <row r="7" spans="1:16" s="16" customFormat="1" x14ac:dyDescent="0.25">
      <c r="A7" s="14"/>
      <c r="B7" s="34"/>
      <c r="C7" s="34"/>
      <c r="D7" s="34"/>
      <c r="E7" s="34"/>
      <c r="F7" s="34"/>
      <c r="G7" s="34"/>
      <c r="H7" s="34"/>
      <c r="I7" s="34"/>
      <c r="J7" s="34"/>
      <c r="K7" s="34"/>
      <c r="L7" s="34"/>
      <c r="M7" s="15"/>
      <c r="N7" s="15"/>
      <c r="O7" s="5"/>
    </row>
    <row r="8" spans="1:16" s="16" customFormat="1" ht="14.25" customHeight="1" x14ac:dyDescent="0.25">
      <c r="A8" s="14"/>
      <c r="B8" s="537" t="str">
        <f>IF(Intro!$G$21="English",O8,P8)</f>
        <v>Les questions suivantes font référence aux marchandises comme définies dans la description du produit de l'onglet Intro.</v>
      </c>
      <c r="C8" s="537"/>
      <c r="D8" s="537"/>
      <c r="E8" s="537"/>
      <c r="F8" s="537"/>
      <c r="G8" s="537"/>
      <c r="H8" s="537"/>
      <c r="I8" s="537"/>
      <c r="J8" s="537"/>
      <c r="K8" s="537"/>
      <c r="L8" s="537"/>
      <c r="M8" s="15"/>
      <c r="N8" s="15"/>
      <c r="O8" s="198" t="s">
        <v>537</v>
      </c>
      <c r="P8" s="198" t="s">
        <v>538</v>
      </c>
    </row>
    <row r="9" spans="1:16" s="16" customFormat="1" x14ac:dyDescent="0.25">
      <c r="A9" s="14"/>
      <c r="B9" s="524" t="str">
        <f>IF(Intro!$G$21="English",O9,P9)</f>
        <v>Des informations sur le produit et un glossaire de termes sont disponibles dans l'onglet Info.</v>
      </c>
      <c r="C9" s="524"/>
      <c r="D9" s="524"/>
      <c r="E9" s="524"/>
      <c r="F9" s="524"/>
      <c r="G9" s="524"/>
      <c r="H9" s="524"/>
      <c r="I9" s="524"/>
      <c r="J9" s="524"/>
      <c r="K9" s="524"/>
      <c r="L9" s="524"/>
      <c r="M9" s="15"/>
      <c r="N9" s="15"/>
      <c r="O9" s="17" t="s">
        <v>132</v>
      </c>
      <c r="P9" s="16" t="s">
        <v>133</v>
      </c>
    </row>
    <row r="10" spans="1:16" s="16" customFormat="1" x14ac:dyDescent="0.25">
      <c r="A10" s="14"/>
      <c r="B10" s="524" t="str">
        <f>IF(Intro!$G$21="English",O10,P10)</f>
        <v>Utilisez l'onglet AddPub si vous avez besoin de plus d'espace.</v>
      </c>
      <c r="C10" s="524"/>
      <c r="D10" s="524"/>
      <c r="E10" s="524"/>
      <c r="F10" s="524"/>
      <c r="G10" s="524"/>
      <c r="H10" s="524"/>
      <c r="I10" s="524"/>
      <c r="J10" s="524"/>
      <c r="K10" s="524"/>
      <c r="L10" s="524"/>
      <c r="M10" s="15"/>
      <c r="N10" s="15"/>
      <c r="O10" s="17" t="s">
        <v>225</v>
      </c>
      <c r="P10" s="17" t="s">
        <v>226</v>
      </c>
    </row>
    <row r="11" spans="1:16" s="8" customFormat="1" x14ac:dyDescent="0.25">
      <c r="A11" s="18"/>
      <c r="B11" s="25"/>
      <c r="C11" s="25"/>
      <c r="D11" s="25"/>
      <c r="E11" s="26"/>
      <c r="F11" s="26"/>
      <c r="G11" s="26"/>
      <c r="H11" s="26"/>
      <c r="I11" s="26"/>
      <c r="J11" s="26"/>
      <c r="K11" s="26"/>
      <c r="L11" s="26"/>
      <c r="O11" s="9"/>
      <c r="P11" s="9"/>
    </row>
    <row r="12" spans="1:16" x14ac:dyDescent="0.25">
      <c r="B12" s="492" t="str">
        <f>IF(Intro!$G$21="English",O12,P12)</f>
        <v>INFORMATIONS GÉNÉRALES SUR L'ENTREPRISE</v>
      </c>
      <c r="C12" s="493"/>
      <c r="D12" s="493"/>
      <c r="E12" s="493"/>
      <c r="F12" s="493"/>
      <c r="G12" s="493"/>
      <c r="H12" s="493"/>
      <c r="I12" s="493"/>
      <c r="J12" s="493"/>
      <c r="K12" s="493"/>
      <c r="L12" s="494"/>
      <c r="M12" s="133"/>
      <c r="O12" s="192" t="s">
        <v>539</v>
      </c>
      <c r="P12" s="192" t="s">
        <v>540</v>
      </c>
    </row>
    <row r="13" spans="1:16" x14ac:dyDescent="0.25">
      <c r="B13" s="495" t="s">
        <v>20</v>
      </c>
      <c r="C13" s="496"/>
      <c r="D13" s="496"/>
      <c r="E13" s="496"/>
      <c r="F13" s="496"/>
      <c r="G13" s="496"/>
      <c r="H13" s="496"/>
      <c r="I13" s="496"/>
      <c r="J13" s="496"/>
      <c r="K13" s="496"/>
      <c r="L13" s="497"/>
      <c r="M13" s="2"/>
    </row>
    <row r="14" spans="1:16" s="10" customFormat="1" x14ac:dyDescent="0.25">
      <c r="A14" s="12"/>
      <c r="B14" s="27"/>
      <c r="C14" s="28"/>
      <c r="D14" s="28"/>
      <c r="E14" s="29"/>
      <c r="F14" s="29"/>
      <c r="G14" s="29"/>
      <c r="H14" s="29"/>
      <c r="I14" s="29"/>
      <c r="J14" s="29"/>
      <c r="K14" s="29"/>
      <c r="L14" s="30"/>
      <c r="O14" s="8"/>
      <c r="P14" s="8"/>
    </row>
    <row r="15" spans="1:16" s="10" customFormat="1" x14ac:dyDescent="0.25">
      <c r="A15" s="12"/>
      <c r="B15" s="344" t="str">
        <f>IF(Intro!$G$21="English",O15,P15)</f>
        <v>Donnez un bref historique de votre entreprise, en insistant plus particulièrement sur les activités entourant les marchandises.</v>
      </c>
      <c r="C15" s="345"/>
      <c r="D15" s="345"/>
      <c r="E15" s="345"/>
      <c r="F15" s="345"/>
      <c r="G15" s="345"/>
      <c r="H15" s="345"/>
      <c r="I15" s="345"/>
      <c r="J15" s="345"/>
      <c r="K15" s="345"/>
      <c r="L15" s="346"/>
      <c r="O15" s="128" t="s">
        <v>106</v>
      </c>
      <c r="P15" s="8" t="s">
        <v>107</v>
      </c>
    </row>
    <row r="16" spans="1:16" s="133" customFormat="1" x14ac:dyDescent="0.25">
      <c r="A16" s="233"/>
      <c r="B16" s="248"/>
      <c r="C16" s="249"/>
      <c r="D16" s="249"/>
      <c r="E16" s="249"/>
      <c r="F16" s="249"/>
      <c r="G16" s="249"/>
      <c r="H16" s="249"/>
      <c r="I16" s="249"/>
      <c r="J16" s="249"/>
      <c r="K16" s="249"/>
      <c r="L16" s="234"/>
      <c r="O16" s="129"/>
      <c r="P16" s="129"/>
    </row>
    <row r="17" spans="1:16" s="3" customFormat="1" x14ac:dyDescent="0.25">
      <c r="A17" s="13"/>
      <c r="B17" s="471"/>
      <c r="C17" s="472"/>
      <c r="D17" s="472"/>
      <c r="E17" s="472"/>
      <c r="F17" s="472"/>
      <c r="G17" s="472"/>
      <c r="H17" s="472"/>
      <c r="I17" s="472"/>
      <c r="J17" s="472"/>
      <c r="K17" s="472"/>
      <c r="L17" s="473"/>
      <c r="M17" s="133"/>
      <c r="O17" s="127"/>
      <c r="P17" s="127"/>
    </row>
    <row r="18" spans="1:16" s="3" customFormat="1" x14ac:dyDescent="0.25">
      <c r="A18" s="13"/>
      <c r="B18" s="471"/>
      <c r="C18" s="472"/>
      <c r="D18" s="472"/>
      <c r="E18" s="472"/>
      <c r="F18" s="472"/>
      <c r="G18" s="472"/>
      <c r="H18" s="472"/>
      <c r="I18" s="472"/>
      <c r="J18" s="472"/>
      <c r="K18" s="472"/>
      <c r="L18" s="473"/>
      <c r="M18" s="133"/>
      <c r="O18" s="127"/>
      <c r="P18" s="127"/>
    </row>
    <row r="19" spans="1:16" s="3" customFormat="1" x14ac:dyDescent="0.25">
      <c r="A19" s="13"/>
      <c r="B19" s="471"/>
      <c r="C19" s="472"/>
      <c r="D19" s="472"/>
      <c r="E19" s="472"/>
      <c r="F19" s="472"/>
      <c r="G19" s="472"/>
      <c r="H19" s="472"/>
      <c r="I19" s="472"/>
      <c r="J19" s="472"/>
      <c r="K19" s="472"/>
      <c r="L19" s="473"/>
      <c r="M19" s="133"/>
      <c r="O19" s="127"/>
      <c r="P19" s="127"/>
    </row>
    <row r="20" spans="1:16" s="3" customFormat="1" x14ac:dyDescent="0.25">
      <c r="A20" s="13"/>
      <c r="B20" s="471"/>
      <c r="C20" s="472"/>
      <c r="D20" s="472"/>
      <c r="E20" s="472"/>
      <c r="F20" s="472"/>
      <c r="G20" s="472"/>
      <c r="H20" s="472"/>
      <c r="I20" s="472"/>
      <c r="J20" s="472"/>
      <c r="K20" s="472"/>
      <c r="L20" s="473"/>
      <c r="M20" s="133"/>
      <c r="O20" s="127"/>
      <c r="P20" s="127"/>
    </row>
    <row r="21" spans="1:16" s="3" customFormat="1" x14ac:dyDescent="0.25">
      <c r="A21" s="13"/>
      <c r="B21" s="471"/>
      <c r="C21" s="472"/>
      <c r="D21" s="472"/>
      <c r="E21" s="472"/>
      <c r="F21" s="472"/>
      <c r="G21" s="472"/>
      <c r="H21" s="472"/>
      <c r="I21" s="472"/>
      <c r="J21" s="472"/>
      <c r="K21" s="472"/>
      <c r="L21" s="473"/>
      <c r="M21" s="133"/>
      <c r="O21" s="127"/>
      <c r="P21" s="127"/>
    </row>
    <row r="22" spans="1:16" s="3" customFormat="1" x14ac:dyDescent="0.25">
      <c r="A22" s="13"/>
      <c r="B22" s="471"/>
      <c r="C22" s="472"/>
      <c r="D22" s="472"/>
      <c r="E22" s="472"/>
      <c r="F22" s="472"/>
      <c r="G22" s="472"/>
      <c r="H22" s="472"/>
      <c r="I22" s="472"/>
      <c r="J22" s="472"/>
      <c r="K22" s="472"/>
      <c r="L22" s="473"/>
      <c r="M22" s="133"/>
      <c r="O22" s="127"/>
      <c r="P22" s="127"/>
    </row>
    <row r="23" spans="1:16" s="3" customFormat="1" x14ac:dyDescent="0.25">
      <c r="A23" s="13"/>
      <c r="B23" s="471"/>
      <c r="C23" s="472"/>
      <c r="D23" s="472"/>
      <c r="E23" s="472"/>
      <c r="F23" s="472"/>
      <c r="G23" s="472"/>
      <c r="H23" s="472"/>
      <c r="I23" s="472"/>
      <c r="J23" s="472"/>
      <c r="K23" s="472"/>
      <c r="L23" s="473"/>
      <c r="M23" s="133"/>
      <c r="O23" s="127"/>
      <c r="P23" s="127"/>
    </row>
    <row r="24" spans="1:16" s="3" customFormat="1" x14ac:dyDescent="0.25">
      <c r="A24" s="13"/>
      <c r="B24" s="471"/>
      <c r="C24" s="472"/>
      <c r="D24" s="472"/>
      <c r="E24" s="472"/>
      <c r="F24" s="472"/>
      <c r="G24" s="472"/>
      <c r="H24" s="472"/>
      <c r="I24" s="472"/>
      <c r="J24" s="472"/>
      <c r="K24" s="472"/>
      <c r="L24" s="473"/>
      <c r="M24" s="133"/>
      <c r="O24" s="127"/>
      <c r="P24" s="127"/>
    </row>
    <row r="25" spans="1:16" s="133" customFormat="1" x14ac:dyDescent="0.25">
      <c r="A25" s="233"/>
      <c r="B25" s="262"/>
      <c r="C25" s="263"/>
      <c r="D25" s="263"/>
      <c r="E25" s="263"/>
      <c r="F25" s="263"/>
      <c r="G25" s="263"/>
      <c r="H25" s="263"/>
      <c r="I25" s="263"/>
      <c r="J25" s="263"/>
      <c r="K25" s="263"/>
      <c r="L25" s="264"/>
      <c r="O25" s="129"/>
      <c r="P25" s="129"/>
    </row>
    <row r="26" spans="1:16" s="3" customFormat="1" x14ac:dyDescent="0.25">
      <c r="A26" s="13"/>
      <c r="B26" s="474" t="s">
        <v>21</v>
      </c>
      <c r="C26" s="475"/>
      <c r="D26" s="475"/>
      <c r="E26" s="475"/>
      <c r="F26" s="475"/>
      <c r="G26" s="475"/>
      <c r="H26" s="475"/>
      <c r="I26" s="475"/>
      <c r="J26" s="475"/>
      <c r="K26" s="475"/>
      <c r="L26" s="476"/>
      <c r="M26" s="241"/>
      <c r="O26" s="127"/>
      <c r="P26" s="127"/>
    </row>
    <row r="27" spans="1:16" s="133" customFormat="1" x14ac:dyDescent="0.25">
      <c r="A27" s="233"/>
      <c r="B27" s="248"/>
      <c r="C27" s="249"/>
      <c r="D27" s="249"/>
      <c r="E27" s="249"/>
      <c r="F27" s="249"/>
      <c r="G27" s="249"/>
      <c r="H27" s="249"/>
      <c r="I27" s="249"/>
      <c r="J27" s="249"/>
      <c r="K27" s="249"/>
      <c r="L27" s="234"/>
      <c r="O27" s="129"/>
      <c r="P27" s="129"/>
    </row>
    <row r="28" spans="1:16" s="133" customFormat="1" ht="14.85" customHeight="1" x14ac:dyDescent="0.25">
      <c r="A28" s="233"/>
      <c r="B28" s="489" t="str">
        <f>IF(Intro!$G$21="English",O28,P28)</f>
        <v>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v>
      </c>
      <c r="C28" s="490"/>
      <c r="D28" s="490"/>
      <c r="E28" s="490"/>
      <c r="F28" s="490"/>
      <c r="G28" s="490"/>
      <c r="H28" s="490"/>
      <c r="I28" s="490"/>
      <c r="J28" s="490"/>
      <c r="K28" s="490"/>
      <c r="L28" s="491"/>
      <c r="O28" s="118" t="s">
        <v>543</v>
      </c>
      <c r="P28" s="118" t="s">
        <v>544</v>
      </c>
    </row>
    <row r="29" spans="1:16" s="133" customFormat="1" x14ac:dyDescent="0.25">
      <c r="A29" s="233"/>
      <c r="B29" s="489"/>
      <c r="C29" s="490"/>
      <c r="D29" s="490"/>
      <c r="E29" s="490"/>
      <c r="F29" s="490"/>
      <c r="G29" s="490"/>
      <c r="H29" s="490"/>
      <c r="I29" s="490"/>
      <c r="J29" s="490"/>
      <c r="K29" s="490"/>
      <c r="L29" s="491"/>
      <c r="O29" s="129"/>
      <c r="P29" s="129"/>
    </row>
    <row r="30" spans="1:16" s="133" customFormat="1" x14ac:dyDescent="0.25">
      <c r="A30" s="233"/>
      <c r="B30" s="489"/>
      <c r="C30" s="490"/>
      <c r="D30" s="490"/>
      <c r="E30" s="490"/>
      <c r="F30" s="490"/>
      <c r="G30" s="490"/>
      <c r="H30" s="490"/>
      <c r="I30" s="490"/>
      <c r="J30" s="490"/>
      <c r="K30" s="490"/>
      <c r="L30" s="491"/>
      <c r="O30" s="129"/>
      <c r="P30" s="129"/>
    </row>
    <row r="31" spans="1:16" s="133" customFormat="1" x14ac:dyDescent="0.25">
      <c r="A31" s="233"/>
      <c r="B31" s="248"/>
      <c r="C31" s="249"/>
      <c r="D31" s="249"/>
      <c r="E31" s="249"/>
      <c r="F31" s="249"/>
      <c r="G31" s="249"/>
      <c r="H31" s="249"/>
      <c r="I31" s="249"/>
      <c r="J31" s="249"/>
      <c r="K31" s="249"/>
      <c r="L31" s="234"/>
      <c r="O31" s="129"/>
      <c r="P31" s="129"/>
    </row>
    <row r="32" spans="1:16" s="10" customFormat="1" x14ac:dyDescent="0.25">
      <c r="A32" s="12"/>
      <c r="B32" s="167"/>
      <c r="C32" s="525" t="str">
        <f>IF(Intro!$G$21="English",O32,P32)</f>
        <v xml:space="preserve">Dénomination sociale de l'entreprise </v>
      </c>
      <c r="D32" s="526"/>
      <c r="E32" s="525" t="str">
        <f>IF(Intro!$G$21="English",O34,P34)</f>
        <v>Adresse de l'entreprise</v>
      </c>
      <c r="F32" s="526"/>
      <c r="G32" s="525" t="str">
        <f>IF(Intro!$G$21="English",O36,P36)</f>
        <v>Type d'affiliation</v>
      </c>
      <c r="H32" s="529"/>
      <c r="I32" s="526"/>
      <c r="J32" s="525" t="str">
        <f>IF(Intro!$G$21="English",O38,P38)</f>
        <v>Rôle dans l'industrie</v>
      </c>
      <c r="K32" s="529"/>
      <c r="L32" s="531"/>
      <c r="O32" s="129" t="s">
        <v>22</v>
      </c>
      <c r="P32" s="129" t="s">
        <v>23</v>
      </c>
    </row>
    <row r="33" spans="1:16" s="10" customFormat="1" x14ac:dyDescent="0.25">
      <c r="A33" s="12"/>
      <c r="B33" s="167"/>
      <c r="C33" s="527"/>
      <c r="D33" s="528"/>
      <c r="E33" s="527"/>
      <c r="F33" s="528"/>
      <c r="G33" s="527"/>
      <c r="H33" s="530"/>
      <c r="I33" s="528"/>
      <c r="J33" s="527"/>
      <c r="K33" s="530"/>
      <c r="L33" s="532"/>
      <c r="O33" s="129"/>
      <c r="P33" s="129"/>
    </row>
    <row r="34" spans="1:16" s="107" customFormat="1" x14ac:dyDescent="0.25">
      <c r="A34" s="232"/>
      <c r="B34" s="498">
        <v>1</v>
      </c>
      <c r="C34" s="362"/>
      <c r="D34" s="501"/>
      <c r="E34" s="362"/>
      <c r="F34" s="501"/>
      <c r="G34" s="362"/>
      <c r="H34" s="363"/>
      <c r="I34" s="501"/>
      <c r="J34" s="362"/>
      <c r="K34" s="363"/>
      <c r="L34" s="364"/>
      <c r="O34" s="129" t="s">
        <v>7</v>
      </c>
      <c r="P34" s="129" t="s">
        <v>8</v>
      </c>
    </row>
    <row r="35" spans="1:16" s="107" customFormat="1" x14ac:dyDescent="0.25">
      <c r="A35" s="232"/>
      <c r="B35" s="500"/>
      <c r="C35" s="365"/>
      <c r="D35" s="503"/>
      <c r="E35" s="365"/>
      <c r="F35" s="503"/>
      <c r="G35" s="365"/>
      <c r="H35" s="366"/>
      <c r="I35" s="503"/>
      <c r="J35" s="365"/>
      <c r="K35" s="366"/>
      <c r="L35" s="367"/>
      <c r="O35" s="129"/>
      <c r="P35" s="129"/>
    </row>
    <row r="36" spans="1:16" s="107" customFormat="1" x14ac:dyDescent="0.25">
      <c r="A36" s="232"/>
      <c r="B36" s="498">
        <v>2</v>
      </c>
      <c r="C36" s="362"/>
      <c r="D36" s="501"/>
      <c r="E36" s="362"/>
      <c r="F36" s="501"/>
      <c r="G36" s="362"/>
      <c r="H36" s="363"/>
      <c r="I36" s="501"/>
      <c r="J36" s="362"/>
      <c r="K36" s="363"/>
      <c r="L36" s="364"/>
      <c r="O36" s="129" t="s">
        <v>331</v>
      </c>
      <c r="P36" s="129" t="s">
        <v>585</v>
      </c>
    </row>
    <row r="37" spans="1:16" s="107" customFormat="1" x14ac:dyDescent="0.25">
      <c r="A37" s="232"/>
      <c r="B37" s="500"/>
      <c r="C37" s="365"/>
      <c r="D37" s="503"/>
      <c r="E37" s="365"/>
      <c r="F37" s="503"/>
      <c r="G37" s="365"/>
      <c r="H37" s="366"/>
      <c r="I37" s="503"/>
      <c r="J37" s="365"/>
      <c r="K37" s="366"/>
      <c r="L37" s="367"/>
      <c r="O37" s="129"/>
      <c r="P37" s="129"/>
    </row>
    <row r="38" spans="1:16" s="107" customFormat="1" x14ac:dyDescent="0.25">
      <c r="A38" s="232"/>
      <c r="B38" s="498">
        <v>3</v>
      </c>
      <c r="C38" s="362"/>
      <c r="D38" s="501"/>
      <c r="E38" s="362"/>
      <c r="F38" s="501"/>
      <c r="G38" s="362"/>
      <c r="H38" s="363"/>
      <c r="I38" s="501"/>
      <c r="J38" s="362"/>
      <c r="K38" s="363"/>
      <c r="L38" s="364"/>
      <c r="O38" s="129" t="s">
        <v>24</v>
      </c>
      <c r="P38" s="129" t="s">
        <v>25</v>
      </c>
    </row>
    <row r="39" spans="1:16" s="107" customFormat="1" x14ac:dyDescent="0.25">
      <c r="A39" s="232"/>
      <c r="B39" s="500"/>
      <c r="C39" s="365"/>
      <c r="D39" s="503"/>
      <c r="E39" s="365"/>
      <c r="F39" s="503"/>
      <c r="G39" s="365"/>
      <c r="H39" s="366"/>
      <c r="I39" s="503"/>
      <c r="J39" s="365"/>
      <c r="K39" s="366"/>
      <c r="L39" s="367"/>
      <c r="O39" s="129"/>
      <c r="P39" s="129"/>
    </row>
    <row r="40" spans="1:16" s="107" customFormat="1" x14ac:dyDescent="0.25">
      <c r="A40" s="232"/>
      <c r="B40" s="498">
        <v>4</v>
      </c>
      <c r="C40" s="362"/>
      <c r="D40" s="501"/>
      <c r="E40" s="362"/>
      <c r="F40" s="501"/>
      <c r="G40" s="362"/>
      <c r="H40" s="363"/>
      <c r="I40" s="501"/>
      <c r="J40" s="362"/>
      <c r="K40" s="363"/>
      <c r="L40" s="364"/>
    </row>
    <row r="41" spans="1:16" s="107" customFormat="1" x14ac:dyDescent="0.25">
      <c r="A41" s="232"/>
      <c r="B41" s="500"/>
      <c r="C41" s="365"/>
      <c r="D41" s="503"/>
      <c r="E41" s="365"/>
      <c r="F41" s="503"/>
      <c r="G41" s="365"/>
      <c r="H41" s="366"/>
      <c r="I41" s="503"/>
      <c r="J41" s="365"/>
      <c r="K41" s="366"/>
      <c r="L41" s="367"/>
    </row>
    <row r="42" spans="1:16" s="107" customFormat="1" x14ac:dyDescent="0.25">
      <c r="A42" s="232"/>
      <c r="B42" s="498">
        <v>5</v>
      </c>
      <c r="C42" s="362"/>
      <c r="D42" s="501"/>
      <c r="E42" s="362"/>
      <c r="F42" s="501"/>
      <c r="G42" s="362"/>
      <c r="H42" s="363"/>
      <c r="I42" s="501"/>
      <c r="J42" s="362"/>
      <c r="K42" s="363"/>
      <c r="L42" s="364"/>
      <c r="O42" s="129"/>
      <c r="P42" s="129"/>
    </row>
    <row r="43" spans="1:16" s="107" customFormat="1" x14ac:dyDescent="0.25">
      <c r="A43" s="232"/>
      <c r="B43" s="500"/>
      <c r="C43" s="365"/>
      <c r="D43" s="503"/>
      <c r="E43" s="365"/>
      <c r="F43" s="503"/>
      <c r="G43" s="365"/>
      <c r="H43" s="366"/>
      <c r="I43" s="503"/>
      <c r="J43" s="365"/>
      <c r="K43" s="366"/>
      <c r="L43" s="367"/>
      <c r="O43" s="129"/>
      <c r="P43" s="129"/>
    </row>
    <row r="44" spans="1:16" s="107" customFormat="1" x14ac:dyDescent="0.25">
      <c r="A44" s="232"/>
      <c r="B44" s="498">
        <v>6</v>
      </c>
      <c r="C44" s="362"/>
      <c r="D44" s="501"/>
      <c r="E44" s="362"/>
      <c r="F44" s="501"/>
      <c r="G44" s="362"/>
      <c r="H44" s="363"/>
      <c r="I44" s="501"/>
      <c r="J44" s="362"/>
      <c r="K44" s="363"/>
      <c r="L44" s="364"/>
      <c r="O44" s="129"/>
      <c r="P44" s="129"/>
    </row>
    <row r="45" spans="1:16" s="107" customFormat="1" x14ac:dyDescent="0.25">
      <c r="A45" s="232"/>
      <c r="B45" s="500"/>
      <c r="C45" s="365"/>
      <c r="D45" s="503"/>
      <c r="E45" s="365"/>
      <c r="F45" s="503"/>
      <c r="G45" s="365"/>
      <c r="H45" s="366"/>
      <c r="I45" s="503"/>
      <c r="J45" s="365"/>
      <c r="K45" s="366"/>
      <c r="L45" s="367"/>
      <c r="O45" s="129"/>
      <c r="P45" s="129"/>
    </row>
    <row r="46" spans="1:16" s="107" customFormat="1" x14ac:dyDescent="0.25">
      <c r="A46" s="232"/>
      <c r="B46" s="498">
        <v>7</v>
      </c>
      <c r="C46" s="362"/>
      <c r="D46" s="501"/>
      <c r="E46" s="362"/>
      <c r="F46" s="501"/>
      <c r="G46" s="362"/>
      <c r="H46" s="363"/>
      <c r="I46" s="501"/>
      <c r="J46" s="362"/>
      <c r="K46" s="363"/>
      <c r="L46" s="364"/>
      <c r="O46" s="129"/>
      <c r="P46" s="129"/>
    </row>
    <row r="47" spans="1:16" s="107" customFormat="1" x14ac:dyDescent="0.25">
      <c r="A47" s="232"/>
      <c r="B47" s="500"/>
      <c r="C47" s="365"/>
      <c r="D47" s="503"/>
      <c r="E47" s="365"/>
      <c r="F47" s="503"/>
      <c r="G47" s="365"/>
      <c r="H47" s="366"/>
      <c r="I47" s="503"/>
      <c r="J47" s="365"/>
      <c r="K47" s="366"/>
      <c r="L47" s="367"/>
      <c r="O47" s="129"/>
      <c r="P47" s="129"/>
    </row>
    <row r="48" spans="1:16" s="107" customFormat="1" x14ac:dyDescent="0.25">
      <c r="A48" s="232"/>
      <c r="B48" s="498">
        <v>8</v>
      </c>
      <c r="C48" s="362"/>
      <c r="D48" s="501"/>
      <c r="E48" s="362"/>
      <c r="F48" s="501"/>
      <c r="G48" s="362"/>
      <c r="H48" s="363"/>
      <c r="I48" s="501"/>
      <c r="J48" s="362"/>
      <c r="K48" s="363"/>
      <c r="L48" s="364"/>
      <c r="O48" s="129"/>
      <c r="P48" s="129"/>
    </row>
    <row r="49" spans="1:16" s="107" customFormat="1" x14ac:dyDescent="0.25">
      <c r="A49" s="232"/>
      <c r="B49" s="500"/>
      <c r="C49" s="365"/>
      <c r="D49" s="503"/>
      <c r="E49" s="365"/>
      <c r="F49" s="503"/>
      <c r="G49" s="365"/>
      <c r="H49" s="366"/>
      <c r="I49" s="503"/>
      <c r="J49" s="365"/>
      <c r="K49" s="366"/>
      <c r="L49" s="367"/>
      <c r="O49" s="129"/>
      <c r="P49" s="129"/>
    </row>
    <row r="50" spans="1:16" s="107" customFormat="1" x14ac:dyDescent="0.25">
      <c r="A50" s="232"/>
      <c r="B50" s="498">
        <v>9</v>
      </c>
      <c r="C50" s="362"/>
      <c r="D50" s="501"/>
      <c r="E50" s="362"/>
      <c r="F50" s="501"/>
      <c r="G50" s="362"/>
      <c r="H50" s="363"/>
      <c r="I50" s="501"/>
      <c r="J50" s="362"/>
      <c r="K50" s="363"/>
      <c r="L50" s="364"/>
      <c r="O50" s="129"/>
      <c r="P50" s="129"/>
    </row>
    <row r="51" spans="1:16" s="107" customFormat="1" x14ac:dyDescent="0.25">
      <c r="A51" s="232"/>
      <c r="B51" s="500"/>
      <c r="C51" s="365"/>
      <c r="D51" s="503"/>
      <c r="E51" s="365"/>
      <c r="F51" s="503"/>
      <c r="G51" s="365"/>
      <c r="H51" s="366"/>
      <c r="I51" s="503"/>
      <c r="J51" s="365"/>
      <c r="K51" s="366"/>
      <c r="L51" s="367"/>
      <c r="O51" s="129"/>
      <c r="P51" s="129"/>
    </row>
    <row r="52" spans="1:16" s="107" customFormat="1" x14ac:dyDescent="0.25">
      <c r="A52" s="232"/>
      <c r="B52" s="498">
        <v>10</v>
      </c>
      <c r="C52" s="362"/>
      <c r="D52" s="501"/>
      <c r="E52" s="362"/>
      <c r="F52" s="501"/>
      <c r="G52" s="362"/>
      <c r="H52" s="363"/>
      <c r="I52" s="501"/>
      <c r="J52" s="362"/>
      <c r="K52" s="363"/>
      <c r="L52" s="364"/>
      <c r="O52" s="129"/>
      <c r="P52" s="129"/>
    </row>
    <row r="53" spans="1:16" s="107" customFormat="1" x14ac:dyDescent="0.25">
      <c r="A53" s="232"/>
      <c r="B53" s="500"/>
      <c r="C53" s="365"/>
      <c r="D53" s="503"/>
      <c r="E53" s="365"/>
      <c r="F53" s="503"/>
      <c r="G53" s="365"/>
      <c r="H53" s="366"/>
      <c r="I53" s="503"/>
      <c r="J53" s="365"/>
      <c r="K53" s="366"/>
      <c r="L53" s="367"/>
      <c r="O53" s="129"/>
      <c r="P53" s="129"/>
    </row>
    <row r="54" spans="1:16" s="133" customFormat="1" x14ac:dyDescent="0.25">
      <c r="A54" s="233"/>
      <c r="B54" s="262"/>
      <c r="C54" s="263"/>
      <c r="D54" s="263"/>
      <c r="E54" s="263"/>
      <c r="F54" s="263"/>
      <c r="G54" s="263"/>
      <c r="H54" s="263"/>
      <c r="I54" s="263"/>
      <c r="J54" s="263"/>
      <c r="K54" s="263"/>
      <c r="L54" s="264"/>
      <c r="O54" s="129"/>
      <c r="P54" s="129"/>
    </row>
    <row r="55" spans="1:16" s="3" customFormat="1" x14ac:dyDescent="0.25">
      <c r="A55" s="13"/>
      <c r="B55" s="507" t="s">
        <v>26</v>
      </c>
      <c r="C55" s="508"/>
      <c r="D55" s="508"/>
      <c r="E55" s="508"/>
      <c r="F55" s="508"/>
      <c r="G55" s="508"/>
      <c r="H55" s="508"/>
      <c r="I55" s="508"/>
      <c r="J55" s="508"/>
      <c r="K55" s="508"/>
      <c r="L55" s="509"/>
      <c r="M55" s="241"/>
      <c r="O55" s="127"/>
      <c r="P55" s="127"/>
    </row>
    <row r="56" spans="1:16" s="133" customFormat="1" x14ac:dyDescent="0.25">
      <c r="A56" s="233"/>
      <c r="B56" s="248"/>
      <c r="C56" s="249"/>
      <c r="D56" s="249"/>
      <c r="E56" s="249"/>
      <c r="F56" s="249"/>
      <c r="G56" s="249"/>
      <c r="H56" s="249"/>
      <c r="I56" s="249"/>
      <c r="J56" s="249"/>
      <c r="K56" s="249"/>
      <c r="L56" s="234"/>
      <c r="O56" s="129"/>
      <c r="P56" s="129"/>
    </row>
    <row r="57" spans="1:16" s="133" customFormat="1" x14ac:dyDescent="0.25">
      <c r="A57" s="233"/>
      <c r="B57" s="344" t="str">
        <f>IF(Intro!$G$21="English",O57,P57)</f>
        <v>Fournissez des détails sur tout changement dans la propriété majoritaire de votre entreprise depuis le 1er janvier 2023.</v>
      </c>
      <c r="C57" s="345"/>
      <c r="D57" s="345"/>
      <c r="E57" s="345"/>
      <c r="F57" s="345"/>
      <c r="G57" s="345"/>
      <c r="H57" s="345"/>
      <c r="I57" s="345"/>
      <c r="J57" s="345"/>
      <c r="K57" s="345"/>
      <c r="L57" s="346"/>
      <c r="O57" s="129" t="str">
        <f>"Provide details of any change of majority ownership of your firm since January 1, "&amp;Variables!B6&amp;"."</f>
        <v>Provide details of any change of majority ownership of your firm since January 1, 2023.</v>
      </c>
      <c r="P57" s="129" t="str">
        <f>"Fournissez des détails sur tout changement dans la propriété majoritaire de votre entreprise depuis le 1er janvier "&amp;Variables!B6&amp;"."</f>
        <v>Fournissez des détails sur tout changement dans la propriété majoritaire de votre entreprise depuis le 1er janvier 2023.</v>
      </c>
    </row>
    <row r="58" spans="1:16" s="133" customFormat="1" x14ac:dyDescent="0.25">
      <c r="A58" s="233"/>
      <c r="B58" s="248"/>
      <c r="C58" s="249"/>
      <c r="D58" s="249"/>
      <c r="E58" s="249"/>
      <c r="F58" s="249"/>
      <c r="G58" s="249"/>
      <c r="H58" s="249"/>
      <c r="I58" s="249"/>
      <c r="J58" s="249"/>
      <c r="K58" s="249"/>
      <c r="L58" s="234"/>
      <c r="O58" s="129"/>
      <c r="P58" s="129"/>
    </row>
    <row r="59" spans="1:16" s="3" customFormat="1" x14ac:dyDescent="0.25">
      <c r="A59" s="13"/>
      <c r="B59" s="471"/>
      <c r="C59" s="472"/>
      <c r="D59" s="472"/>
      <c r="E59" s="472"/>
      <c r="F59" s="472"/>
      <c r="G59" s="472"/>
      <c r="H59" s="472"/>
      <c r="I59" s="472"/>
      <c r="J59" s="472"/>
      <c r="K59" s="472"/>
      <c r="L59" s="473"/>
      <c r="M59" s="133"/>
      <c r="O59" s="127"/>
      <c r="P59" s="127"/>
    </row>
    <row r="60" spans="1:16" s="3" customFormat="1" x14ac:dyDescent="0.25">
      <c r="A60" s="13"/>
      <c r="B60" s="471"/>
      <c r="C60" s="472"/>
      <c r="D60" s="472"/>
      <c r="E60" s="472"/>
      <c r="F60" s="472"/>
      <c r="G60" s="472"/>
      <c r="H60" s="472"/>
      <c r="I60" s="472"/>
      <c r="J60" s="472"/>
      <c r="K60" s="472"/>
      <c r="L60" s="473"/>
      <c r="M60" s="133"/>
      <c r="O60" s="127"/>
      <c r="P60" s="127"/>
    </row>
    <row r="61" spans="1:16" s="3" customFormat="1" x14ac:dyDescent="0.25">
      <c r="A61" s="13"/>
      <c r="B61" s="471"/>
      <c r="C61" s="472"/>
      <c r="D61" s="472"/>
      <c r="E61" s="472"/>
      <c r="F61" s="472"/>
      <c r="G61" s="472"/>
      <c r="H61" s="472"/>
      <c r="I61" s="472"/>
      <c r="J61" s="472"/>
      <c r="K61" s="472"/>
      <c r="L61" s="473"/>
      <c r="M61" s="133"/>
      <c r="O61" s="127"/>
      <c r="P61" s="127"/>
    </row>
    <row r="62" spans="1:16" s="3" customFormat="1" x14ac:dyDescent="0.25">
      <c r="A62" s="13"/>
      <c r="B62" s="471"/>
      <c r="C62" s="472"/>
      <c r="D62" s="472"/>
      <c r="E62" s="472"/>
      <c r="F62" s="472"/>
      <c r="G62" s="472"/>
      <c r="H62" s="472"/>
      <c r="I62" s="472"/>
      <c r="J62" s="472"/>
      <c r="K62" s="472"/>
      <c r="L62" s="473"/>
      <c r="M62" s="133"/>
      <c r="O62" s="127"/>
      <c r="P62" s="127"/>
    </row>
    <row r="63" spans="1:16" s="3" customFormat="1" x14ac:dyDescent="0.25">
      <c r="A63" s="13"/>
      <c r="B63" s="471"/>
      <c r="C63" s="472"/>
      <c r="D63" s="472"/>
      <c r="E63" s="472"/>
      <c r="F63" s="472"/>
      <c r="G63" s="472"/>
      <c r="H63" s="472"/>
      <c r="I63" s="472"/>
      <c r="J63" s="472"/>
      <c r="K63" s="472"/>
      <c r="L63" s="473"/>
      <c r="M63" s="133"/>
      <c r="O63" s="127"/>
      <c r="P63" s="127"/>
    </row>
    <row r="64" spans="1:16" s="3" customFormat="1" x14ac:dyDescent="0.25">
      <c r="A64" s="13"/>
      <c r="B64" s="471"/>
      <c r="C64" s="472"/>
      <c r="D64" s="472"/>
      <c r="E64" s="472"/>
      <c r="F64" s="472"/>
      <c r="G64" s="472"/>
      <c r="H64" s="472"/>
      <c r="I64" s="472"/>
      <c r="J64" s="472"/>
      <c r="K64" s="472"/>
      <c r="L64" s="473"/>
      <c r="M64" s="133"/>
      <c r="O64" s="127"/>
      <c r="P64" s="127"/>
    </row>
    <row r="65" spans="1:16" s="3" customFormat="1" x14ac:dyDescent="0.25">
      <c r="A65" s="13"/>
      <c r="B65" s="471"/>
      <c r="C65" s="472"/>
      <c r="D65" s="472"/>
      <c r="E65" s="472"/>
      <c r="F65" s="472"/>
      <c r="G65" s="472"/>
      <c r="H65" s="472"/>
      <c r="I65" s="472"/>
      <c r="J65" s="472"/>
      <c r="K65" s="472"/>
      <c r="L65" s="473"/>
      <c r="M65" s="133"/>
      <c r="O65" s="127"/>
      <c r="P65" s="127"/>
    </row>
    <row r="66" spans="1:16" s="3" customFormat="1" x14ac:dyDescent="0.25">
      <c r="A66" s="13"/>
      <c r="B66" s="471"/>
      <c r="C66" s="472"/>
      <c r="D66" s="472"/>
      <c r="E66" s="472"/>
      <c r="F66" s="472"/>
      <c r="G66" s="472"/>
      <c r="H66" s="472"/>
      <c r="I66" s="472"/>
      <c r="J66" s="472"/>
      <c r="K66" s="472"/>
      <c r="L66" s="473"/>
      <c r="M66" s="133"/>
      <c r="O66" s="127"/>
      <c r="P66" s="127"/>
    </row>
    <row r="67" spans="1:16" s="133" customFormat="1" x14ac:dyDescent="0.25">
      <c r="A67" s="233"/>
      <c r="B67" s="262"/>
      <c r="C67" s="263"/>
      <c r="D67" s="263"/>
      <c r="E67" s="263"/>
      <c r="F67" s="263"/>
      <c r="G67" s="263"/>
      <c r="H67" s="263"/>
      <c r="I67" s="263"/>
      <c r="J67" s="263"/>
      <c r="K67" s="263"/>
      <c r="L67" s="264"/>
      <c r="O67" s="129"/>
      <c r="P67" s="129"/>
    </row>
    <row r="68" spans="1:16" s="3" customFormat="1" x14ac:dyDescent="0.25">
      <c r="A68" s="13"/>
      <c r="B68" s="474" t="s">
        <v>27</v>
      </c>
      <c r="C68" s="475"/>
      <c r="D68" s="475"/>
      <c r="E68" s="475"/>
      <c r="F68" s="475"/>
      <c r="G68" s="475"/>
      <c r="H68" s="475"/>
      <c r="I68" s="475"/>
      <c r="J68" s="475"/>
      <c r="K68" s="475"/>
      <c r="L68" s="476"/>
      <c r="M68" s="241"/>
      <c r="O68" s="127"/>
      <c r="P68" s="127"/>
    </row>
    <row r="69" spans="1:16" s="133" customFormat="1" x14ac:dyDescent="0.25">
      <c r="A69" s="233"/>
      <c r="B69" s="248"/>
      <c r="C69" s="249"/>
      <c r="D69" s="249"/>
      <c r="E69" s="249"/>
      <c r="F69" s="249"/>
      <c r="G69" s="249"/>
      <c r="H69" s="249"/>
      <c r="I69" s="249"/>
      <c r="J69" s="249"/>
      <c r="K69" s="249"/>
      <c r="L69" s="234"/>
      <c r="O69" s="129"/>
      <c r="P69" s="129"/>
    </row>
    <row r="70" spans="1:16" s="133" customFormat="1" x14ac:dyDescent="0.25">
      <c r="A70" s="233"/>
      <c r="B70" s="344" t="str">
        <f>IF(Intro!$G$21="English",O70,P70)</f>
        <v>Si votre entreprise est cotée en bourse, précisez quelle bourse et le symbole boursier.</v>
      </c>
      <c r="C70" s="345"/>
      <c r="D70" s="345"/>
      <c r="E70" s="345"/>
      <c r="F70" s="345"/>
      <c r="G70" s="345"/>
      <c r="H70" s="345"/>
      <c r="I70" s="345"/>
      <c r="J70" s="345"/>
      <c r="K70" s="345"/>
      <c r="L70" s="346"/>
      <c r="O70" s="129" t="s">
        <v>108</v>
      </c>
      <c r="P70" s="129" t="s">
        <v>109</v>
      </c>
    </row>
    <row r="71" spans="1:16" s="133" customFormat="1" x14ac:dyDescent="0.25">
      <c r="A71" s="233"/>
      <c r="B71" s="248"/>
      <c r="C71" s="249"/>
      <c r="D71" s="249"/>
      <c r="E71" s="249"/>
      <c r="F71" s="249"/>
      <c r="G71" s="249"/>
      <c r="H71" s="249"/>
      <c r="I71" s="249"/>
      <c r="J71" s="249"/>
      <c r="K71" s="249"/>
      <c r="L71" s="234"/>
      <c r="O71" s="129"/>
      <c r="P71" s="129"/>
    </row>
    <row r="72" spans="1:16" s="3" customFormat="1" x14ac:dyDescent="0.25">
      <c r="A72" s="13"/>
      <c r="B72" s="471"/>
      <c r="C72" s="472"/>
      <c r="D72" s="472"/>
      <c r="E72" s="472"/>
      <c r="F72" s="472"/>
      <c r="G72" s="472"/>
      <c r="H72" s="472"/>
      <c r="I72" s="472"/>
      <c r="J72" s="472"/>
      <c r="K72" s="472"/>
      <c r="L72" s="473"/>
      <c r="M72" s="133"/>
      <c r="O72" s="127"/>
      <c r="P72" s="127"/>
    </row>
    <row r="73" spans="1:16" s="3" customFormat="1" x14ac:dyDescent="0.25">
      <c r="A73" s="13"/>
      <c r="B73" s="471"/>
      <c r="C73" s="472"/>
      <c r="D73" s="472"/>
      <c r="E73" s="472"/>
      <c r="F73" s="472"/>
      <c r="G73" s="472"/>
      <c r="H73" s="472"/>
      <c r="I73" s="472"/>
      <c r="J73" s="472"/>
      <c r="K73" s="472"/>
      <c r="L73" s="473"/>
      <c r="M73" s="133"/>
      <c r="O73" s="127"/>
      <c r="P73" s="127"/>
    </row>
    <row r="74" spans="1:16" s="3" customFormat="1" x14ac:dyDescent="0.25">
      <c r="A74" s="13"/>
      <c r="B74" s="471"/>
      <c r="C74" s="472"/>
      <c r="D74" s="472"/>
      <c r="E74" s="472"/>
      <c r="F74" s="472"/>
      <c r="G74" s="472"/>
      <c r="H74" s="472"/>
      <c r="I74" s="472"/>
      <c r="J74" s="472"/>
      <c r="K74" s="472"/>
      <c r="L74" s="473"/>
      <c r="M74" s="133"/>
      <c r="O74" s="127"/>
      <c r="P74" s="127"/>
    </row>
    <row r="75" spans="1:16" s="3" customFormat="1" x14ac:dyDescent="0.25">
      <c r="A75" s="13"/>
      <c r="B75" s="471"/>
      <c r="C75" s="472"/>
      <c r="D75" s="472"/>
      <c r="E75" s="472"/>
      <c r="F75" s="472"/>
      <c r="G75" s="472"/>
      <c r="H75" s="472"/>
      <c r="I75" s="472"/>
      <c r="J75" s="472"/>
      <c r="K75" s="472"/>
      <c r="L75" s="473"/>
      <c r="M75" s="133"/>
      <c r="O75" s="127"/>
      <c r="P75" s="127"/>
    </row>
    <row r="76" spans="1:16" s="3" customFormat="1" x14ac:dyDescent="0.25">
      <c r="A76" s="13"/>
      <c r="B76" s="471"/>
      <c r="C76" s="472"/>
      <c r="D76" s="472"/>
      <c r="E76" s="472"/>
      <c r="F76" s="472"/>
      <c r="G76" s="472"/>
      <c r="H76" s="472"/>
      <c r="I76" s="472"/>
      <c r="J76" s="472"/>
      <c r="K76" s="472"/>
      <c r="L76" s="473"/>
      <c r="M76" s="133"/>
      <c r="O76" s="127"/>
      <c r="P76" s="127"/>
    </row>
    <row r="77" spans="1:16" s="3" customFormat="1" x14ac:dyDescent="0.25">
      <c r="A77" s="13"/>
      <c r="B77" s="471"/>
      <c r="C77" s="472"/>
      <c r="D77" s="472"/>
      <c r="E77" s="472"/>
      <c r="F77" s="472"/>
      <c r="G77" s="472"/>
      <c r="H77" s="472"/>
      <c r="I77" s="472"/>
      <c r="J77" s="472"/>
      <c r="K77" s="472"/>
      <c r="L77" s="473"/>
      <c r="M77" s="133"/>
      <c r="O77" s="127"/>
      <c r="P77" s="127"/>
    </row>
    <row r="78" spans="1:16" s="3" customFormat="1" x14ac:dyDescent="0.25">
      <c r="A78" s="13"/>
      <c r="B78" s="471"/>
      <c r="C78" s="472"/>
      <c r="D78" s="472"/>
      <c r="E78" s="472"/>
      <c r="F78" s="472"/>
      <c r="G78" s="472"/>
      <c r="H78" s="472"/>
      <c r="I78" s="472"/>
      <c r="J78" s="472"/>
      <c r="K78" s="472"/>
      <c r="L78" s="473"/>
      <c r="M78" s="133"/>
      <c r="O78" s="127"/>
      <c r="P78" s="127"/>
    </row>
    <row r="79" spans="1:16" s="3" customFormat="1" x14ac:dyDescent="0.25">
      <c r="A79" s="13"/>
      <c r="B79" s="471"/>
      <c r="C79" s="472"/>
      <c r="D79" s="472"/>
      <c r="E79" s="472"/>
      <c r="F79" s="472"/>
      <c r="G79" s="472"/>
      <c r="H79" s="472"/>
      <c r="I79" s="472"/>
      <c r="J79" s="472"/>
      <c r="K79" s="472"/>
      <c r="L79" s="473"/>
      <c r="M79" s="133"/>
      <c r="O79" s="127"/>
      <c r="P79" s="127"/>
    </row>
    <row r="80" spans="1:16" s="133" customFormat="1" x14ac:dyDescent="0.25">
      <c r="A80" s="233"/>
      <c r="B80" s="262"/>
      <c r="C80" s="263"/>
      <c r="D80" s="263"/>
      <c r="E80" s="263"/>
      <c r="F80" s="263"/>
      <c r="G80" s="263"/>
      <c r="H80" s="263"/>
      <c r="I80" s="263"/>
      <c r="J80" s="263"/>
      <c r="K80" s="263"/>
      <c r="L80" s="264"/>
      <c r="O80" s="129"/>
      <c r="P80" s="129"/>
    </row>
    <row r="81" spans="1:16" s="3" customFormat="1" x14ac:dyDescent="0.25">
      <c r="A81" s="13"/>
      <c r="B81" s="474" t="s">
        <v>28</v>
      </c>
      <c r="C81" s="475"/>
      <c r="D81" s="475"/>
      <c r="E81" s="475"/>
      <c r="F81" s="475"/>
      <c r="G81" s="475"/>
      <c r="H81" s="475"/>
      <c r="I81" s="475"/>
      <c r="J81" s="475"/>
      <c r="K81" s="475"/>
      <c r="L81" s="476"/>
      <c r="M81" s="241"/>
      <c r="O81" s="127"/>
      <c r="P81" s="127"/>
    </row>
    <row r="82" spans="1:16" s="133" customFormat="1" x14ac:dyDescent="0.25">
      <c r="A82" s="233"/>
      <c r="B82" s="248"/>
      <c r="C82" s="249"/>
      <c r="D82" s="249"/>
      <c r="E82" s="249"/>
      <c r="F82" s="249"/>
      <c r="G82" s="249"/>
      <c r="H82" s="249"/>
      <c r="I82" s="249"/>
      <c r="J82" s="249"/>
      <c r="K82" s="249"/>
      <c r="L82" s="234"/>
      <c r="O82" s="129"/>
      <c r="P82" s="129"/>
    </row>
    <row r="83" spans="1:16" s="133" customFormat="1" x14ac:dyDescent="0.25">
      <c r="A83" s="233"/>
      <c r="B83" s="477" t="str">
        <f>IF(Intro!$G$21="English",O83,P83)</f>
        <v>Si votre entreprise publie un rapport annuel à l’intention de ses actionnaires, fournissez une copie électronique pour chaque année depuis le 1er janvier 2023.</v>
      </c>
      <c r="C83" s="478"/>
      <c r="D83" s="478"/>
      <c r="E83" s="478"/>
      <c r="F83" s="478"/>
      <c r="G83" s="478"/>
      <c r="H83" s="478"/>
      <c r="I83" s="478"/>
      <c r="J83" s="478"/>
      <c r="K83" s="478"/>
      <c r="L83" s="479"/>
      <c r="O83" s="129" t="str">
        <f>"If your firm publishes an annual report to shareholders, provide an electronic copy for each year since January 1, "&amp;Variables!B6&amp;"."</f>
        <v>If your firm publishes an annual report to shareholders, provide an electronic copy for each year since January 1, 2023.</v>
      </c>
      <c r="P83" s="129" t="str">
        <f>"Si votre entreprise publie un rapport annuel à l’intention de ses actionnaires, fournissez une copie électronique pour chaque année depuis le 1er janvier "&amp;Variables!B6&amp;"."</f>
        <v>Si votre entreprise publie un rapport annuel à l’intention de ses actionnaires, fournissez une copie électronique pour chaque année depuis le 1er janvier 2023.</v>
      </c>
    </row>
    <row r="84" spans="1:16" s="133" customFormat="1" x14ac:dyDescent="0.25">
      <c r="A84" s="233"/>
      <c r="B84" s="262"/>
      <c r="C84" s="263"/>
      <c r="D84" s="263"/>
      <c r="E84" s="263"/>
      <c r="F84" s="263"/>
      <c r="G84" s="263"/>
      <c r="H84" s="263"/>
      <c r="I84" s="263"/>
      <c r="J84" s="263"/>
      <c r="K84" s="263"/>
      <c r="L84" s="264"/>
      <c r="O84" s="129"/>
      <c r="P84" s="129"/>
    </row>
    <row r="85" spans="1:16" s="8" customFormat="1" x14ac:dyDescent="0.25">
      <c r="A85" s="18"/>
      <c r="B85" s="25"/>
      <c r="C85" s="25"/>
      <c r="D85" s="25"/>
      <c r="E85" s="26"/>
      <c r="F85" s="26"/>
      <c r="G85" s="26"/>
      <c r="H85" s="26"/>
      <c r="I85" s="26"/>
      <c r="J85" s="26"/>
      <c r="K85" s="26"/>
      <c r="L85" s="26"/>
      <c r="O85" s="9"/>
      <c r="P85" s="9"/>
    </row>
    <row r="86" spans="1:16" x14ac:dyDescent="0.25">
      <c r="B86" s="516" t="str">
        <f>IF(Intro!$G$21="English",O86,P86)</f>
        <v>PRODUCTION ET CAPACITÉ</v>
      </c>
      <c r="C86" s="517"/>
      <c r="D86" s="517"/>
      <c r="E86" s="517"/>
      <c r="F86" s="517"/>
      <c r="G86" s="517"/>
      <c r="H86" s="517"/>
      <c r="I86" s="517"/>
      <c r="J86" s="517"/>
      <c r="K86" s="517"/>
      <c r="L86" s="518"/>
      <c r="M86" s="133"/>
      <c r="O86" s="216" t="s">
        <v>551</v>
      </c>
      <c r="P86" s="216" t="s">
        <v>552</v>
      </c>
    </row>
    <row r="87" spans="1:16" s="3" customFormat="1" x14ac:dyDescent="0.25">
      <c r="A87" s="13"/>
      <c r="B87" s="474" t="s">
        <v>30</v>
      </c>
      <c r="C87" s="475"/>
      <c r="D87" s="475"/>
      <c r="E87" s="475"/>
      <c r="F87" s="475"/>
      <c r="G87" s="475"/>
      <c r="H87" s="475"/>
      <c r="I87" s="475"/>
      <c r="J87" s="475"/>
      <c r="K87" s="475"/>
      <c r="L87" s="476"/>
      <c r="M87" s="241"/>
      <c r="O87" s="127"/>
      <c r="P87" s="127"/>
    </row>
    <row r="88" spans="1:16" s="133" customFormat="1" x14ac:dyDescent="0.25">
      <c r="A88" s="233"/>
      <c r="B88" s="248"/>
      <c r="C88" s="249"/>
      <c r="D88" s="249"/>
      <c r="E88" s="249"/>
      <c r="F88" s="249"/>
      <c r="G88" s="249"/>
      <c r="H88" s="249"/>
      <c r="I88" s="249"/>
      <c r="J88" s="249"/>
      <c r="K88" s="249"/>
      <c r="L88" s="234"/>
      <c r="O88" s="129"/>
      <c r="P88" s="129"/>
    </row>
    <row r="89" spans="1:16" s="133" customFormat="1" x14ac:dyDescent="0.25">
      <c r="A89" s="233"/>
      <c r="B89" s="477" t="str">
        <f>IF(Intro!$G$21="English",O89,P89)</f>
        <v>Fournissez les renseignements suivants associés à la production canadienne de tous les produits de votre entreprise.</v>
      </c>
      <c r="C89" s="478"/>
      <c r="D89" s="478"/>
      <c r="E89" s="478"/>
      <c r="F89" s="478"/>
      <c r="G89" s="478"/>
      <c r="H89" s="478"/>
      <c r="I89" s="478"/>
      <c r="J89" s="478"/>
      <c r="K89" s="478"/>
      <c r="L89" s="479"/>
      <c r="O89" s="129" t="s">
        <v>227</v>
      </c>
      <c r="P89" s="129" t="s">
        <v>228</v>
      </c>
    </row>
    <row r="90" spans="1:16" s="133" customFormat="1" x14ac:dyDescent="0.25">
      <c r="A90" s="233"/>
      <c r="B90" s="248"/>
      <c r="C90" s="249"/>
      <c r="D90" s="249"/>
      <c r="E90" s="249"/>
      <c r="F90" s="249"/>
      <c r="G90" s="249"/>
      <c r="H90" s="249"/>
      <c r="I90" s="249"/>
      <c r="J90" s="249"/>
      <c r="K90" s="249"/>
      <c r="L90" s="234"/>
      <c r="O90" s="129" t="s">
        <v>29</v>
      </c>
      <c r="P90" s="129" t="s">
        <v>110</v>
      </c>
    </row>
    <row r="91" spans="1:16" s="10" customFormat="1" x14ac:dyDescent="0.25">
      <c r="A91" s="12"/>
      <c r="B91" s="168"/>
      <c r="C91" s="510" t="str">
        <f>IF(Intro!$G$21="English",O90,P90)</f>
        <v xml:space="preserve">Dénomination sociale et emplacement de l'établissement </v>
      </c>
      <c r="D91" s="511"/>
      <c r="E91" s="510" t="str">
        <f>IF(Intro!$G$21="English",O91,P91)</f>
        <v>Expliquez si cette installation produit les marchandises destinées au marché canadien et/ou au marché d'exportation</v>
      </c>
      <c r="F91" s="511"/>
      <c r="G91" s="510" t="str">
        <f>IF(Intro!$G$21="English",O97,P97)</f>
        <v>Description et spécifications des marchandises produites</v>
      </c>
      <c r="H91" s="511"/>
      <c r="I91" s="510" t="str">
        <f>IF(Intro!$G$21="English",O107,P107)</f>
        <v>Si cette installation ne produit pas les marchandises, quelles modifications seraient nécessaires pour pouvoir produire les marchandises?</v>
      </c>
      <c r="J91" s="511"/>
      <c r="K91" s="510" t="str">
        <f>IF(Intro!$G$21="English",O117,P117)</f>
        <v>Quels autres produits, le cas échéant, pourraient être fabriqués à l’aide du même outillage utilisé pour la production des marchandises?</v>
      </c>
      <c r="L91" s="511"/>
      <c r="O91" s="129" t="s">
        <v>459</v>
      </c>
      <c r="P91" s="129" t="s">
        <v>458</v>
      </c>
    </row>
    <row r="92" spans="1:16" s="10" customFormat="1" ht="18.600000000000001" customHeight="1" x14ac:dyDescent="0.25">
      <c r="A92" s="12"/>
      <c r="B92" s="168"/>
      <c r="C92" s="512"/>
      <c r="D92" s="513"/>
      <c r="E92" s="512"/>
      <c r="F92" s="513"/>
      <c r="G92" s="512"/>
      <c r="H92" s="513"/>
      <c r="I92" s="512"/>
      <c r="J92" s="513"/>
      <c r="K92" s="512"/>
      <c r="L92" s="513"/>
      <c r="O92" s="129"/>
      <c r="P92" s="129"/>
    </row>
    <row r="93" spans="1:16" s="10" customFormat="1" x14ac:dyDescent="0.25">
      <c r="A93" s="12"/>
      <c r="B93" s="168"/>
      <c r="C93" s="512"/>
      <c r="D93" s="513"/>
      <c r="E93" s="512"/>
      <c r="F93" s="513"/>
      <c r="G93" s="512"/>
      <c r="H93" s="513"/>
      <c r="I93" s="512"/>
      <c r="J93" s="513"/>
      <c r="K93" s="512"/>
      <c r="L93" s="513"/>
      <c r="O93" s="129"/>
      <c r="P93" s="129"/>
    </row>
    <row r="94" spans="1:16" s="10" customFormat="1" x14ac:dyDescent="0.25">
      <c r="A94" s="12"/>
      <c r="B94" s="168"/>
      <c r="C94" s="512"/>
      <c r="D94" s="513"/>
      <c r="E94" s="512"/>
      <c r="F94" s="513"/>
      <c r="G94" s="512"/>
      <c r="H94" s="513"/>
      <c r="I94" s="512"/>
      <c r="J94" s="513"/>
      <c r="K94" s="512"/>
      <c r="L94" s="513"/>
      <c r="O94" s="129"/>
      <c r="P94" s="129"/>
    </row>
    <row r="95" spans="1:16" s="10" customFormat="1" x14ac:dyDescent="0.25">
      <c r="A95" s="12"/>
      <c r="B95" s="168"/>
      <c r="C95" s="512"/>
      <c r="D95" s="513"/>
      <c r="E95" s="512"/>
      <c r="F95" s="513"/>
      <c r="G95" s="512"/>
      <c r="H95" s="513"/>
      <c r="I95" s="512"/>
      <c r="J95" s="513"/>
      <c r="K95" s="512"/>
      <c r="L95" s="513"/>
      <c r="O95" s="129"/>
      <c r="P95" s="129"/>
    </row>
    <row r="96" spans="1:16" s="10" customFormat="1" x14ac:dyDescent="0.25">
      <c r="A96" s="12"/>
      <c r="B96" s="168"/>
      <c r="C96" s="514"/>
      <c r="D96" s="515"/>
      <c r="E96" s="514"/>
      <c r="F96" s="515"/>
      <c r="G96" s="514"/>
      <c r="H96" s="515"/>
      <c r="I96" s="514"/>
      <c r="J96" s="515"/>
      <c r="K96" s="514"/>
      <c r="L96" s="515"/>
      <c r="O96" s="129"/>
      <c r="P96" s="129"/>
    </row>
    <row r="97" spans="1:16" s="107" customFormat="1" x14ac:dyDescent="0.25">
      <c r="A97" s="232"/>
      <c r="B97" s="498">
        <v>1</v>
      </c>
      <c r="C97" s="362"/>
      <c r="D97" s="501"/>
      <c r="E97" s="362"/>
      <c r="F97" s="501"/>
      <c r="G97" s="362"/>
      <c r="H97" s="501"/>
      <c r="I97" s="362"/>
      <c r="J97" s="501"/>
      <c r="K97" s="362"/>
      <c r="L97" s="501"/>
      <c r="O97" s="129" t="s">
        <v>275</v>
      </c>
      <c r="P97" s="129" t="s">
        <v>276</v>
      </c>
    </row>
    <row r="98" spans="1:16" s="107" customFormat="1" x14ac:dyDescent="0.25">
      <c r="A98" s="232"/>
      <c r="B98" s="499"/>
      <c r="C98" s="488"/>
      <c r="D98" s="502"/>
      <c r="E98" s="488"/>
      <c r="F98" s="502"/>
      <c r="G98" s="488"/>
      <c r="H98" s="502"/>
      <c r="I98" s="488"/>
      <c r="J98" s="502"/>
      <c r="K98" s="488"/>
      <c r="L98" s="502"/>
      <c r="O98" s="129"/>
      <c r="P98" s="129"/>
    </row>
    <row r="99" spans="1:16" s="107" customFormat="1" x14ac:dyDescent="0.25">
      <c r="A99" s="232"/>
      <c r="B99" s="499"/>
      <c r="C99" s="488"/>
      <c r="D99" s="502"/>
      <c r="E99" s="488"/>
      <c r="F99" s="502"/>
      <c r="G99" s="488"/>
      <c r="H99" s="502"/>
      <c r="I99" s="488"/>
      <c r="J99" s="502"/>
      <c r="K99" s="488"/>
      <c r="L99" s="502"/>
      <c r="O99" s="129"/>
      <c r="P99" s="129"/>
    </row>
    <row r="100" spans="1:16" s="107" customFormat="1" x14ac:dyDescent="0.25">
      <c r="A100" s="232"/>
      <c r="B100" s="499"/>
      <c r="C100" s="488"/>
      <c r="D100" s="502"/>
      <c r="E100" s="488"/>
      <c r="F100" s="502"/>
      <c r="G100" s="488"/>
      <c r="H100" s="502"/>
      <c r="I100" s="488"/>
      <c r="J100" s="502"/>
      <c r="K100" s="488"/>
      <c r="L100" s="502"/>
      <c r="O100" s="129"/>
      <c r="P100" s="129"/>
    </row>
    <row r="101" spans="1:16" s="107" customFormat="1" x14ac:dyDescent="0.25">
      <c r="A101" s="232"/>
      <c r="B101" s="499"/>
      <c r="C101" s="488"/>
      <c r="D101" s="502"/>
      <c r="E101" s="488"/>
      <c r="F101" s="502"/>
      <c r="G101" s="488"/>
      <c r="H101" s="502"/>
      <c r="I101" s="488"/>
      <c r="J101" s="502"/>
      <c r="K101" s="488"/>
      <c r="L101" s="502"/>
      <c r="O101" s="129"/>
      <c r="P101" s="129"/>
    </row>
    <row r="102" spans="1:16" s="107" customFormat="1" x14ac:dyDescent="0.25">
      <c r="A102" s="232"/>
      <c r="B102" s="499"/>
      <c r="C102" s="488"/>
      <c r="D102" s="502"/>
      <c r="E102" s="488"/>
      <c r="F102" s="502"/>
      <c r="G102" s="488"/>
      <c r="H102" s="502"/>
      <c r="I102" s="488"/>
      <c r="J102" s="502"/>
      <c r="K102" s="488"/>
      <c r="L102" s="502"/>
      <c r="O102" s="129"/>
      <c r="P102" s="129"/>
    </row>
    <row r="103" spans="1:16" s="107" customFormat="1" x14ac:dyDescent="0.25">
      <c r="A103" s="232"/>
      <c r="B103" s="499"/>
      <c r="C103" s="488"/>
      <c r="D103" s="502"/>
      <c r="E103" s="488"/>
      <c r="F103" s="502"/>
      <c r="G103" s="488"/>
      <c r="H103" s="502"/>
      <c r="I103" s="488"/>
      <c r="J103" s="502"/>
      <c r="K103" s="488"/>
      <c r="L103" s="502"/>
      <c r="O103" s="129"/>
      <c r="P103" s="129"/>
    </row>
    <row r="104" spans="1:16" s="107" customFormat="1" x14ac:dyDescent="0.25">
      <c r="A104" s="232"/>
      <c r="B104" s="499"/>
      <c r="C104" s="488"/>
      <c r="D104" s="502"/>
      <c r="E104" s="488"/>
      <c r="F104" s="502"/>
      <c r="G104" s="488"/>
      <c r="H104" s="502"/>
      <c r="I104" s="488"/>
      <c r="J104" s="502"/>
      <c r="K104" s="488"/>
      <c r="L104" s="502"/>
      <c r="O104" s="129"/>
      <c r="P104" s="129"/>
    </row>
    <row r="105" spans="1:16" s="107" customFormat="1" x14ac:dyDescent="0.25">
      <c r="A105" s="232"/>
      <c r="B105" s="499"/>
      <c r="C105" s="488"/>
      <c r="D105" s="502"/>
      <c r="E105" s="488"/>
      <c r="F105" s="502"/>
      <c r="G105" s="488"/>
      <c r="H105" s="502"/>
      <c r="I105" s="488"/>
      <c r="J105" s="502"/>
      <c r="K105" s="488"/>
      <c r="L105" s="502"/>
      <c r="O105" s="129"/>
      <c r="P105" s="129"/>
    </row>
    <row r="106" spans="1:16" s="107" customFormat="1" x14ac:dyDescent="0.25">
      <c r="A106" s="232"/>
      <c r="B106" s="500"/>
      <c r="C106" s="365"/>
      <c r="D106" s="503"/>
      <c r="E106" s="365"/>
      <c r="F106" s="503"/>
      <c r="G106" s="365"/>
      <c r="H106" s="503"/>
      <c r="I106" s="365"/>
      <c r="J106" s="503"/>
      <c r="K106" s="365"/>
      <c r="L106" s="503"/>
      <c r="O106" s="129"/>
      <c r="P106" s="129"/>
    </row>
    <row r="107" spans="1:16" s="107" customFormat="1" x14ac:dyDescent="0.25">
      <c r="A107" s="232"/>
      <c r="B107" s="498">
        <v>2</v>
      </c>
      <c r="C107" s="362"/>
      <c r="D107" s="501"/>
      <c r="E107" s="362"/>
      <c r="F107" s="501"/>
      <c r="G107" s="362"/>
      <c r="H107" s="501"/>
      <c r="I107" s="362"/>
      <c r="J107" s="501"/>
      <c r="K107" s="362"/>
      <c r="L107" s="501"/>
      <c r="O107" s="129" t="s">
        <v>278</v>
      </c>
      <c r="P107" s="129" t="s">
        <v>277</v>
      </c>
    </row>
    <row r="108" spans="1:16" s="107" customFormat="1" x14ac:dyDescent="0.25">
      <c r="A108" s="232"/>
      <c r="B108" s="499"/>
      <c r="C108" s="488"/>
      <c r="D108" s="502"/>
      <c r="E108" s="488"/>
      <c r="F108" s="502"/>
      <c r="G108" s="488"/>
      <c r="H108" s="502"/>
      <c r="I108" s="488"/>
      <c r="J108" s="502"/>
      <c r="K108" s="488"/>
      <c r="L108" s="502"/>
      <c r="O108" s="129"/>
      <c r="P108" s="129"/>
    </row>
    <row r="109" spans="1:16" s="107" customFormat="1" x14ac:dyDescent="0.25">
      <c r="A109" s="232"/>
      <c r="B109" s="499"/>
      <c r="C109" s="488"/>
      <c r="D109" s="502"/>
      <c r="E109" s="488"/>
      <c r="F109" s="502"/>
      <c r="G109" s="488"/>
      <c r="H109" s="502"/>
      <c r="I109" s="488"/>
      <c r="J109" s="502"/>
      <c r="K109" s="488"/>
      <c r="L109" s="502"/>
      <c r="O109" s="129"/>
      <c r="P109" s="129"/>
    </row>
    <row r="110" spans="1:16" s="107" customFormat="1" x14ac:dyDescent="0.25">
      <c r="A110" s="232"/>
      <c r="B110" s="499"/>
      <c r="C110" s="488"/>
      <c r="D110" s="502"/>
      <c r="E110" s="488"/>
      <c r="F110" s="502"/>
      <c r="G110" s="488"/>
      <c r="H110" s="502"/>
      <c r="I110" s="488"/>
      <c r="J110" s="502"/>
      <c r="K110" s="488"/>
      <c r="L110" s="502"/>
      <c r="O110" s="129"/>
      <c r="P110" s="129"/>
    </row>
    <row r="111" spans="1:16" s="107" customFormat="1" x14ac:dyDescent="0.25">
      <c r="A111" s="232"/>
      <c r="B111" s="499"/>
      <c r="C111" s="488"/>
      <c r="D111" s="502"/>
      <c r="E111" s="488"/>
      <c r="F111" s="502"/>
      <c r="G111" s="488"/>
      <c r="H111" s="502"/>
      <c r="I111" s="488"/>
      <c r="J111" s="502"/>
      <c r="K111" s="488"/>
      <c r="L111" s="502"/>
      <c r="O111" s="129"/>
      <c r="P111" s="129"/>
    </row>
    <row r="112" spans="1:16" s="107" customFormat="1" x14ac:dyDescent="0.25">
      <c r="A112" s="232"/>
      <c r="B112" s="499"/>
      <c r="C112" s="488"/>
      <c r="D112" s="502"/>
      <c r="E112" s="488"/>
      <c r="F112" s="502"/>
      <c r="G112" s="488"/>
      <c r="H112" s="502"/>
      <c r="I112" s="488"/>
      <c r="J112" s="502"/>
      <c r="K112" s="488"/>
      <c r="L112" s="502"/>
      <c r="O112" s="129"/>
      <c r="P112" s="129"/>
    </row>
    <row r="113" spans="1:16" s="107" customFormat="1" x14ac:dyDescent="0.25">
      <c r="A113" s="232"/>
      <c r="B113" s="499"/>
      <c r="C113" s="488"/>
      <c r="D113" s="502"/>
      <c r="E113" s="488"/>
      <c r="F113" s="502"/>
      <c r="G113" s="488"/>
      <c r="H113" s="502"/>
      <c r="I113" s="488"/>
      <c r="J113" s="502"/>
      <c r="K113" s="488"/>
      <c r="L113" s="502"/>
      <c r="O113" s="129"/>
      <c r="P113" s="129"/>
    </row>
    <row r="114" spans="1:16" s="107" customFormat="1" x14ac:dyDescent="0.25">
      <c r="A114" s="232"/>
      <c r="B114" s="499"/>
      <c r="C114" s="488"/>
      <c r="D114" s="502"/>
      <c r="E114" s="488"/>
      <c r="F114" s="502"/>
      <c r="G114" s="488"/>
      <c r="H114" s="502"/>
      <c r="I114" s="488"/>
      <c r="J114" s="502"/>
      <c r="K114" s="488"/>
      <c r="L114" s="502"/>
      <c r="O114" s="129"/>
      <c r="P114" s="129"/>
    </row>
    <row r="115" spans="1:16" s="107" customFormat="1" x14ac:dyDescent="0.25">
      <c r="A115" s="232"/>
      <c r="B115" s="499"/>
      <c r="C115" s="488"/>
      <c r="D115" s="502"/>
      <c r="E115" s="488"/>
      <c r="F115" s="502"/>
      <c r="G115" s="488"/>
      <c r="H115" s="502"/>
      <c r="I115" s="488"/>
      <c r="J115" s="502"/>
      <c r="K115" s="488"/>
      <c r="L115" s="502"/>
      <c r="O115" s="129"/>
      <c r="P115" s="129"/>
    </row>
    <row r="116" spans="1:16" s="107" customFormat="1" x14ac:dyDescent="0.25">
      <c r="A116" s="232"/>
      <c r="B116" s="500"/>
      <c r="C116" s="365"/>
      <c r="D116" s="503"/>
      <c r="E116" s="365"/>
      <c r="F116" s="503"/>
      <c r="G116" s="365"/>
      <c r="H116" s="503"/>
      <c r="I116" s="365"/>
      <c r="J116" s="503"/>
      <c r="K116" s="365"/>
      <c r="L116" s="503"/>
      <c r="O116" s="129"/>
      <c r="P116" s="129"/>
    </row>
    <row r="117" spans="1:16" s="107" customFormat="1" x14ac:dyDescent="0.25">
      <c r="A117" s="232"/>
      <c r="B117" s="498">
        <v>3</v>
      </c>
      <c r="C117" s="362"/>
      <c r="D117" s="501"/>
      <c r="E117" s="362"/>
      <c r="F117" s="501"/>
      <c r="G117" s="362"/>
      <c r="H117" s="501"/>
      <c r="I117" s="362"/>
      <c r="J117" s="501"/>
      <c r="K117" s="362"/>
      <c r="L117" s="501"/>
      <c r="O117" s="129" t="s">
        <v>32</v>
      </c>
      <c r="P117" s="129" t="s">
        <v>99</v>
      </c>
    </row>
    <row r="118" spans="1:16" s="107" customFormat="1" x14ac:dyDescent="0.25">
      <c r="A118" s="232"/>
      <c r="B118" s="499"/>
      <c r="C118" s="488"/>
      <c r="D118" s="502"/>
      <c r="E118" s="488"/>
      <c r="F118" s="502"/>
      <c r="G118" s="488"/>
      <c r="H118" s="502"/>
      <c r="I118" s="488"/>
      <c r="J118" s="502"/>
      <c r="K118" s="488"/>
      <c r="L118" s="502"/>
      <c r="O118" s="129"/>
      <c r="P118" s="129"/>
    </row>
    <row r="119" spans="1:16" s="107" customFormat="1" x14ac:dyDescent="0.25">
      <c r="A119" s="232"/>
      <c r="B119" s="499"/>
      <c r="C119" s="488"/>
      <c r="D119" s="502"/>
      <c r="E119" s="488"/>
      <c r="F119" s="502"/>
      <c r="G119" s="488"/>
      <c r="H119" s="502"/>
      <c r="I119" s="488"/>
      <c r="J119" s="502"/>
      <c r="K119" s="488"/>
      <c r="L119" s="502"/>
      <c r="O119" s="129"/>
      <c r="P119" s="129"/>
    </row>
    <row r="120" spans="1:16" s="107" customFormat="1" x14ac:dyDescent="0.25">
      <c r="A120" s="232"/>
      <c r="B120" s="499"/>
      <c r="C120" s="488"/>
      <c r="D120" s="502"/>
      <c r="E120" s="488"/>
      <c r="F120" s="502"/>
      <c r="G120" s="488"/>
      <c r="H120" s="502"/>
      <c r="I120" s="488"/>
      <c r="J120" s="502"/>
      <c r="K120" s="488"/>
      <c r="L120" s="502"/>
      <c r="O120" s="129"/>
      <c r="P120" s="129"/>
    </row>
    <row r="121" spans="1:16" s="107" customFormat="1" x14ac:dyDescent="0.25">
      <c r="A121" s="232"/>
      <c r="B121" s="499"/>
      <c r="C121" s="488"/>
      <c r="D121" s="502"/>
      <c r="E121" s="488"/>
      <c r="F121" s="502"/>
      <c r="G121" s="488"/>
      <c r="H121" s="502"/>
      <c r="I121" s="488"/>
      <c r="J121" s="502"/>
      <c r="K121" s="488"/>
      <c r="L121" s="502"/>
      <c r="O121" s="129"/>
      <c r="P121" s="129"/>
    </row>
    <row r="122" spans="1:16" s="107" customFormat="1" x14ac:dyDescent="0.25">
      <c r="A122" s="232"/>
      <c r="B122" s="499"/>
      <c r="C122" s="488"/>
      <c r="D122" s="502"/>
      <c r="E122" s="488"/>
      <c r="F122" s="502"/>
      <c r="G122" s="488"/>
      <c r="H122" s="502"/>
      <c r="I122" s="488"/>
      <c r="J122" s="502"/>
      <c r="K122" s="488"/>
      <c r="L122" s="502"/>
      <c r="O122" s="129"/>
      <c r="P122" s="129"/>
    </row>
    <row r="123" spans="1:16" s="107" customFormat="1" x14ac:dyDescent="0.25">
      <c r="A123" s="232"/>
      <c r="B123" s="499"/>
      <c r="C123" s="488"/>
      <c r="D123" s="502"/>
      <c r="E123" s="488"/>
      <c r="F123" s="502"/>
      <c r="G123" s="488"/>
      <c r="H123" s="502"/>
      <c r="I123" s="488"/>
      <c r="J123" s="502"/>
      <c r="K123" s="488"/>
      <c r="L123" s="502"/>
      <c r="O123" s="129"/>
      <c r="P123" s="129"/>
    </row>
    <row r="124" spans="1:16" s="107" customFormat="1" x14ac:dyDescent="0.25">
      <c r="A124" s="232"/>
      <c r="B124" s="499"/>
      <c r="C124" s="488"/>
      <c r="D124" s="502"/>
      <c r="E124" s="488"/>
      <c r="F124" s="502"/>
      <c r="G124" s="488"/>
      <c r="H124" s="502"/>
      <c r="I124" s="488"/>
      <c r="J124" s="502"/>
      <c r="K124" s="488"/>
      <c r="L124" s="502"/>
      <c r="O124" s="129"/>
      <c r="P124" s="129"/>
    </row>
    <row r="125" spans="1:16" s="107" customFormat="1" x14ac:dyDescent="0.25">
      <c r="A125" s="232"/>
      <c r="B125" s="499"/>
      <c r="C125" s="488"/>
      <c r="D125" s="502"/>
      <c r="E125" s="488"/>
      <c r="F125" s="502"/>
      <c r="G125" s="488"/>
      <c r="H125" s="502"/>
      <c r="I125" s="488"/>
      <c r="J125" s="502"/>
      <c r="K125" s="488"/>
      <c r="L125" s="502"/>
      <c r="O125" s="129"/>
      <c r="P125" s="129"/>
    </row>
    <row r="126" spans="1:16" s="107" customFormat="1" x14ac:dyDescent="0.25">
      <c r="A126" s="232"/>
      <c r="B126" s="500"/>
      <c r="C126" s="365"/>
      <c r="D126" s="503"/>
      <c r="E126" s="365"/>
      <c r="F126" s="503"/>
      <c r="G126" s="365"/>
      <c r="H126" s="503"/>
      <c r="I126" s="365"/>
      <c r="J126" s="503"/>
      <c r="K126" s="365"/>
      <c r="L126" s="503"/>
      <c r="O126" s="129"/>
      <c r="P126" s="129"/>
    </row>
    <row r="127" spans="1:16" s="107" customFormat="1" x14ac:dyDescent="0.25">
      <c r="A127" s="232"/>
      <c r="B127" s="498">
        <v>4</v>
      </c>
      <c r="C127" s="362"/>
      <c r="D127" s="501"/>
      <c r="E127" s="362"/>
      <c r="F127" s="501"/>
      <c r="G127" s="362"/>
      <c r="H127" s="501"/>
      <c r="I127" s="362"/>
      <c r="J127" s="501"/>
      <c r="K127" s="362"/>
      <c r="L127" s="501"/>
      <c r="O127" s="129"/>
      <c r="P127" s="129"/>
    </row>
    <row r="128" spans="1:16" s="107" customFormat="1" x14ac:dyDescent="0.25">
      <c r="A128" s="232"/>
      <c r="B128" s="499"/>
      <c r="C128" s="488"/>
      <c r="D128" s="502"/>
      <c r="E128" s="488"/>
      <c r="F128" s="502"/>
      <c r="G128" s="488"/>
      <c r="H128" s="502"/>
      <c r="I128" s="488"/>
      <c r="J128" s="502"/>
      <c r="K128" s="488"/>
      <c r="L128" s="502"/>
      <c r="O128" s="129"/>
      <c r="P128" s="129"/>
    </row>
    <row r="129" spans="1:16" s="107" customFormat="1" x14ac:dyDescent="0.25">
      <c r="A129" s="232"/>
      <c r="B129" s="499"/>
      <c r="C129" s="488"/>
      <c r="D129" s="502"/>
      <c r="E129" s="488"/>
      <c r="F129" s="502"/>
      <c r="G129" s="488"/>
      <c r="H129" s="502"/>
      <c r="I129" s="488"/>
      <c r="J129" s="502"/>
      <c r="K129" s="488"/>
      <c r="L129" s="502"/>
      <c r="O129" s="129"/>
      <c r="P129" s="129"/>
    </row>
    <row r="130" spans="1:16" s="107" customFormat="1" x14ac:dyDescent="0.25">
      <c r="A130" s="232"/>
      <c r="B130" s="499"/>
      <c r="C130" s="488"/>
      <c r="D130" s="502"/>
      <c r="E130" s="488"/>
      <c r="F130" s="502"/>
      <c r="G130" s="488"/>
      <c r="H130" s="502"/>
      <c r="I130" s="488"/>
      <c r="J130" s="502"/>
      <c r="K130" s="488"/>
      <c r="L130" s="502"/>
      <c r="O130" s="129"/>
      <c r="P130" s="129"/>
    </row>
    <row r="131" spans="1:16" s="107" customFormat="1" x14ac:dyDescent="0.25">
      <c r="A131" s="232"/>
      <c r="B131" s="499"/>
      <c r="C131" s="488"/>
      <c r="D131" s="502"/>
      <c r="E131" s="488"/>
      <c r="F131" s="502"/>
      <c r="G131" s="488"/>
      <c r="H131" s="502"/>
      <c r="I131" s="488"/>
      <c r="J131" s="502"/>
      <c r="K131" s="488"/>
      <c r="L131" s="502"/>
      <c r="O131" s="129"/>
      <c r="P131" s="129"/>
    </row>
    <row r="132" spans="1:16" s="107" customFormat="1" x14ac:dyDescent="0.25">
      <c r="A132" s="232"/>
      <c r="B132" s="499"/>
      <c r="C132" s="488"/>
      <c r="D132" s="502"/>
      <c r="E132" s="488"/>
      <c r="F132" s="502"/>
      <c r="G132" s="488"/>
      <c r="H132" s="502"/>
      <c r="I132" s="488"/>
      <c r="J132" s="502"/>
      <c r="K132" s="488"/>
      <c r="L132" s="502"/>
      <c r="O132" s="129"/>
      <c r="P132" s="129"/>
    </row>
    <row r="133" spans="1:16" s="107" customFormat="1" x14ac:dyDescent="0.25">
      <c r="A133" s="232"/>
      <c r="B133" s="499"/>
      <c r="C133" s="488"/>
      <c r="D133" s="502"/>
      <c r="E133" s="488"/>
      <c r="F133" s="502"/>
      <c r="G133" s="488"/>
      <c r="H133" s="502"/>
      <c r="I133" s="488"/>
      <c r="J133" s="502"/>
      <c r="K133" s="488"/>
      <c r="L133" s="502"/>
      <c r="O133" s="129"/>
      <c r="P133" s="129"/>
    </row>
    <row r="134" spans="1:16" s="107" customFormat="1" x14ac:dyDescent="0.25">
      <c r="A134" s="232"/>
      <c r="B134" s="499"/>
      <c r="C134" s="488"/>
      <c r="D134" s="502"/>
      <c r="E134" s="488"/>
      <c r="F134" s="502"/>
      <c r="G134" s="488"/>
      <c r="H134" s="502"/>
      <c r="I134" s="488"/>
      <c r="J134" s="502"/>
      <c r="K134" s="488"/>
      <c r="L134" s="502"/>
      <c r="O134" s="129"/>
      <c r="P134" s="129"/>
    </row>
    <row r="135" spans="1:16" s="107" customFormat="1" x14ac:dyDescent="0.25">
      <c r="A135" s="232"/>
      <c r="B135" s="499"/>
      <c r="C135" s="488"/>
      <c r="D135" s="502"/>
      <c r="E135" s="488"/>
      <c r="F135" s="502"/>
      <c r="G135" s="488"/>
      <c r="H135" s="502"/>
      <c r="I135" s="488"/>
      <c r="J135" s="502"/>
      <c r="K135" s="488"/>
      <c r="L135" s="502"/>
      <c r="O135" s="129"/>
      <c r="P135" s="129"/>
    </row>
    <row r="136" spans="1:16" s="107" customFormat="1" x14ac:dyDescent="0.25">
      <c r="A136" s="232"/>
      <c r="B136" s="500"/>
      <c r="C136" s="365"/>
      <c r="D136" s="503"/>
      <c r="E136" s="365"/>
      <c r="F136" s="503"/>
      <c r="G136" s="365"/>
      <c r="H136" s="503"/>
      <c r="I136" s="365"/>
      <c r="J136" s="503"/>
      <c r="K136" s="365"/>
      <c r="L136" s="503"/>
      <c r="O136" s="129"/>
      <c r="P136" s="129"/>
    </row>
    <row r="137" spans="1:16" s="107" customFormat="1" x14ac:dyDescent="0.25">
      <c r="A137" s="232"/>
      <c r="B137" s="498">
        <v>5</v>
      </c>
      <c r="C137" s="362"/>
      <c r="D137" s="501"/>
      <c r="E137" s="362"/>
      <c r="F137" s="501"/>
      <c r="G137" s="362"/>
      <c r="H137" s="501"/>
      <c r="I137" s="362"/>
      <c r="J137" s="501"/>
      <c r="K137" s="362"/>
      <c r="L137" s="501"/>
      <c r="O137" s="129"/>
      <c r="P137" s="129"/>
    </row>
    <row r="138" spans="1:16" s="107" customFormat="1" x14ac:dyDescent="0.25">
      <c r="A138" s="232"/>
      <c r="B138" s="499"/>
      <c r="C138" s="488"/>
      <c r="D138" s="502"/>
      <c r="E138" s="488"/>
      <c r="F138" s="502"/>
      <c r="G138" s="488"/>
      <c r="H138" s="502"/>
      <c r="I138" s="488"/>
      <c r="J138" s="502"/>
      <c r="K138" s="488"/>
      <c r="L138" s="502"/>
      <c r="O138" s="129"/>
      <c r="P138" s="129"/>
    </row>
    <row r="139" spans="1:16" s="107" customFormat="1" x14ac:dyDescent="0.25">
      <c r="A139" s="232"/>
      <c r="B139" s="499"/>
      <c r="C139" s="488"/>
      <c r="D139" s="502"/>
      <c r="E139" s="488"/>
      <c r="F139" s="502"/>
      <c r="G139" s="488"/>
      <c r="H139" s="502"/>
      <c r="I139" s="488"/>
      <c r="J139" s="502"/>
      <c r="K139" s="488"/>
      <c r="L139" s="502"/>
      <c r="O139" s="129"/>
      <c r="P139" s="129"/>
    </row>
    <row r="140" spans="1:16" s="107" customFormat="1" x14ac:dyDescent="0.25">
      <c r="A140" s="232"/>
      <c r="B140" s="499"/>
      <c r="C140" s="488"/>
      <c r="D140" s="502"/>
      <c r="E140" s="488"/>
      <c r="F140" s="502"/>
      <c r="G140" s="488"/>
      <c r="H140" s="502"/>
      <c r="I140" s="488"/>
      <c r="J140" s="502"/>
      <c r="K140" s="488"/>
      <c r="L140" s="502"/>
      <c r="O140" s="129"/>
      <c r="P140" s="129"/>
    </row>
    <row r="141" spans="1:16" s="107" customFormat="1" x14ac:dyDescent="0.25">
      <c r="A141" s="232"/>
      <c r="B141" s="499"/>
      <c r="C141" s="488"/>
      <c r="D141" s="502"/>
      <c r="E141" s="488"/>
      <c r="F141" s="502"/>
      <c r="G141" s="488"/>
      <c r="H141" s="502"/>
      <c r="I141" s="488"/>
      <c r="J141" s="502"/>
      <c r="K141" s="488"/>
      <c r="L141" s="502"/>
      <c r="O141" s="129"/>
      <c r="P141" s="129"/>
    </row>
    <row r="142" spans="1:16" s="107" customFormat="1" x14ac:dyDescent="0.25">
      <c r="A142" s="232"/>
      <c r="B142" s="499"/>
      <c r="C142" s="488"/>
      <c r="D142" s="502"/>
      <c r="E142" s="488"/>
      <c r="F142" s="502"/>
      <c r="G142" s="488"/>
      <c r="H142" s="502"/>
      <c r="I142" s="488"/>
      <c r="J142" s="502"/>
      <c r="K142" s="488"/>
      <c r="L142" s="502"/>
      <c r="O142" s="129"/>
      <c r="P142" s="129"/>
    </row>
    <row r="143" spans="1:16" s="107" customFormat="1" x14ac:dyDescent="0.25">
      <c r="A143" s="232"/>
      <c r="B143" s="499"/>
      <c r="C143" s="488"/>
      <c r="D143" s="502"/>
      <c r="E143" s="488"/>
      <c r="F143" s="502"/>
      <c r="G143" s="488"/>
      <c r="H143" s="502"/>
      <c r="I143" s="488"/>
      <c r="J143" s="502"/>
      <c r="K143" s="488"/>
      <c r="L143" s="502"/>
      <c r="O143" s="129"/>
      <c r="P143" s="129"/>
    </row>
    <row r="144" spans="1:16" s="107" customFormat="1" x14ac:dyDescent="0.25">
      <c r="A144" s="232"/>
      <c r="B144" s="499"/>
      <c r="C144" s="488"/>
      <c r="D144" s="502"/>
      <c r="E144" s="488"/>
      <c r="F144" s="502"/>
      <c r="G144" s="488"/>
      <c r="H144" s="502"/>
      <c r="I144" s="488"/>
      <c r="J144" s="502"/>
      <c r="K144" s="488"/>
      <c r="L144" s="502"/>
      <c r="O144" s="129"/>
      <c r="P144" s="129"/>
    </row>
    <row r="145" spans="1:16" s="107" customFormat="1" x14ac:dyDescent="0.25">
      <c r="A145" s="232"/>
      <c r="B145" s="499"/>
      <c r="C145" s="488"/>
      <c r="D145" s="502"/>
      <c r="E145" s="488"/>
      <c r="F145" s="502"/>
      <c r="G145" s="488"/>
      <c r="H145" s="502"/>
      <c r="I145" s="488"/>
      <c r="J145" s="502"/>
      <c r="K145" s="488"/>
      <c r="L145" s="502"/>
      <c r="O145" s="129"/>
      <c r="P145" s="129"/>
    </row>
    <row r="146" spans="1:16" s="107" customFormat="1" x14ac:dyDescent="0.25">
      <c r="A146" s="232"/>
      <c r="B146" s="500"/>
      <c r="C146" s="365"/>
      <c r="D146" s="503"/>
      <c r="E146" s="365"/>
      <c r="F146" s="503"/>
      <c r="G146" s="365"/>
      <c r="H146" s="503"/>
      <c r="I146" s="365"/>
      <c r="J146" s="503"/>
      <c r="K146" s="365"/>
      <c r="L146" s="503"/>
      <c r="O146" s="129"/>
      <c r="P146" s="129"/>
    </row>
    <row r="147" spans="1:16" s="133" customFormat="1" x14ac:dyDescent="0.25">
      <c r="A147" s="233"/>
      <c r="B147" s="262"/>
      <c r="C147" s="263"/>
      <c r="D147" s="263"/>
      <c r="E147" s="263"/>
      <c r="F147" s="263"/>
      <c r="G147" s="263"/>
      <c r="H147" s="263"/>
      <c r="I147" s="263"/>
      <c r="J147" s="263"/>
      <c r="K147" s="263"/>
      <c r="L147" s="264"/>
      <c r="O147" s="129"/>
      <c r="P147" s="129"/>
    </row>
    <row r="148" spans="1:16" s="3" customFormat="1" x14ac:dyDescent="0.25">
      <c r="A148" s="13"/>
      <c r="B148" s="474" t="s">
        <v>31</v>
      </c>
      <c r="C148" s="475"/>
      <c r="D148" s="475"/>
      <c r="E148" s="475"/>
      <c r="F148" s="475"/>
      <c r="G148" s="475"/>
      <c r="H148" s="475"/>
      <c r="I148" s="475"/>
      <c r="J148" s="475"/>
      <c r="K148" s="475"/>
      <c r="L148" s="476"/>
      <c r="M148" s="241"/>
      <c r="O148" s="127"/>
      <c r="P148" s="127"/>
    </row>
    <row r="149" spans="1:16" s="133" customFormat="1" x14ac:dyDescent="0.25">
      <c r="A149" s="233"/>
      <c r="B149" s="248"/>
      <c r="C149" s="249"/>
      <c r="D149" s="249"/>
      <c r="E149" s="249"/>
      <c r="F149" s="249"/>
      <c r="G149" s="249"/>
      <c r="H149" s="249"/>
      <c r="I149" s="249"/>
      <c r="J149" s="249"/>
      <c r="K149" s="249"/>
      <c r="L149" s="234"/>
      <c r="O149" s="129"/>
      <c r="P149" s="129"/>
    </row>
    <row r="150" spans="1:16" s="133" customFormat="1" ht="14.85" customHeight="1" x14ac:dyDescent="0.25">
      <c r="A150" s="233"/>
      <c r="B150" s="344" t="str">
        <f>IF(Intro!$G$21="English",O150,P150)</f>
        <v>Depuis le 1er janvier 2023, votre entreprise a-t-elle fermé de façon permanente ou cédé des installations ou de ses éléments d'actif touchant la production des marchandises? Dans l'affirmative, précisez la date, l’emplacement et les motifs de telles mesures.</v>
      </c>
      <c r="C150" s="345"/>
      <c r="D150" s="345"/>
      <c r="E150" s="345"/>
      <c r="F150" s="345"/>
      <c r="G150" s="345"/>
      <c r="H150" s="345"/>
      <c r="I150" s="345"/>
      <c r="J150" s="345"/>
      <c r="K150" s="345"/>
      <c r="L150" s="346"/>
      <c r="O150" s="129" t="str">
        <f>"Has your firm permanently closed or disposed of any facilities or assets affecting your production of the goods since January 1, "&amp;Variables!B6&amp;"? If yes, indicate the date, location and reasons for such action."</f>
        <v>Has your firm permanently closed or disposed of any facilities or assets affecting your production of the goods since January 1, 2023? If yes, indicate the date, location and reasons for such action.</v>
      </c>
      <c r="P150" s="129" t="str">
        <f>"Depuis le 1er janvier "&amp;Variables!C6&amp;", votre entreprise a-t-elle fermé de façon permanente ou cédé des installations ou de ses éléments d'actif touchant la production des marchandises? Dans l'affirmative, précisez la date, l’emplacement et les motifs de telles mesures."</f>
        <v>Depuis le 1er janvier 2023, votre entreprise a-t-elle fermé de façon permanente ou cédé des installations ou de ses éléments d'actif touchant la production des marchandises? Dans l'affirmative, précisez la date, l’emplacement et les motifs de telles mesures.</v>
      </c>
    </row>
    <row r="151" spans="1:16" s="133" customFormat="1" x14ac:dyDescent="0.25">
      <c r="A151" s="233"/>
      <c r="B151" s="344"/>
      <c r="C151" s="345"/>
      <c r="D151" s="345"/>
      <c r="E151" s="345"/>
      <c r="F151" s="345"/>
      <c r="G151" s="345"/>
      <c r="H151" s="345"/>
      <c r="I151" s="345"/>
      <c r="J151" s="345"/>
      <c r="K151" s="345"/>
      <c r="L151" s="346"/>
      <c r="O151" s="129"/>
      <c r="P151" s="129"/>
    </row>
    <row r="152" spans="1:16" s="133" customFormat="1" x14ac:dyDescent="0.25">
      <c r="A152" s="233"/>
      <c r="B152" s="248"/>
      <c r="C152" s="249"/>
      <c r="D152" s="249"/>
      <c r="E152" s="249"/>
      <c r="F152" s="249"/>
      <c r="G152" s="249"/>
      <c r="H152" s="249"/>
      <c r="I152" s="249"/>
      <c r="J152" s="249"/>
      <c r="K152" s="249"/>
      <c r="L152" s="234"/>
      <c r="O152" s="129"/>
      <c r="P152" s="129"/>
    </row>
    <row r="153" spans="1:16" s="3" customFormat="1" x14ac:dyDescent="0.25">
      <c r="A153" s="13"/>
      <c r="B153" s="471"/>
      <c r="C153" s="472"/>
      <c r="D153" s="472"/>
      <c r="E153" s="472"/>
      <c r="F153" s="472"/>
      <c r="G153" s="472"/>
      <c r="H153" s="472"/>
      <c r="I153" s="472"/>
      <c r="J153" s="472"/>
      <c r="K153" s="472"/>
      <c r="L153" s="473"/>
      <c r="M153" s="133"/>
      <c r="O153" s="127"/>
      <c r="P153" s="127"/>
    </row>
    <row r="154" spans="1:16" s="3" customFormat="1" x14ac:dyDescent="0.25">
      <c r="A154" s="13"/>
      <c r="B154" s="471"/>
      <c r="C154" s="472"/>
      <c r="D154" s="472"/>
      <c r="E154" s="472"/>
      <c r="F154" s="472"/>
      <c r="G154" s="472"/>
      <c r="H154" s="472"/>
      <c r="I154" s="472"/>
      <c r="J154" s="472"/>
      <c r="K154" s="472"/>
      <c r="L154" s="473"/>
      <c r="M154" s="133"/>
      <c r="O154" s="127"/>
      <c r="P154" s="127"/>
    </row>
    <row r="155" spans="1:16" s="3" customFormat="1" x14ac:dyDescent="0.25">
      <c r="A155" s="13"/>
      <c r="B155" s="471"/>
      <c r="C155" s="472"/>
      <c r="D155" s="472"/>
      <c r="E155" s="472"/>
      <c r="F155" s="472"/>
      <c r="G155" s="472"/>
      <c r="H155" s="472"/>
      <c r="I155" s="472"/>
      <c r="J155" s="472"/>
      <c r="K155" s="472"/>
      <c r="L155" s="473"/>
      <c r="M155" s="133"/>
      <c r="O155" s="127"/>
      <c r="P155" s="127"/>
    </row>
    <row r="156" spans="1:16" s="3" customFormat="1" x14ac:dyDescent="0.25">
      <c r="A156" s="13"/>
      <c r="B156" s="471"/>
      <c r="C156" s="472"/>
      <c r="D156" s="472"/>
      <c r="E156" s="472"/>
      <c r="F156" s="472"/>
      <c r="G156" s="472"/>
      <c r="H156" s="472"/>
      <c r="I156" s="472"/>
      <c r="J156" s="472"/>
      <c r="K156" s="472"/>
      <c r="L156" s="473"/>
      <c r="M156" s="133"/>
      <c r="O156" s="127"/>
      <c r="P156" s="127"/>
    </row>
    <row r="157" spans="1:16" s="3" customFormat="1" x14ac:dyDescent="0.25">
      <c r="A157" s="13"/>
      <c r="B157" s="471"/>
      <c r="C157" s="472"/>
      <c r="D157" s="472"/>
      <c r="E157" s="472"/>
      <c r="F157" s="472"/>
      <c r="G157" s="472"/>
      <c r="H157" s="472"/>
      <c r="I157" s="472"/>
      <c r="J157" s="472"/>
      <c r="K157" s="472"/>
      <c r="L157" s="473"/>
      <c r="M157" s="133"/>
      <c r="O157" s="127"/>
      <c r="P157" s="127"/>
    </row>
    <row r="158" spans="1:16" s="3" customFormat="1" x14ac:dyDescent="0.25">
      <c r="A158" s="13"/>
      <c r="B158" s="471"/>
      <c r="C158" s="472"/>
      <c r="D158" s="472"/>
      <c r="E158" s="472"/>
      <c r="F158" s="472"/>
      <c r="G158" s="472"/>
      <c r="H158" s="472"/>
      <c r="I158" s="472"/>
      <c r="J158" s="472"/>
      <c r="K158" s="472"/>
      <c r="L158" s="473"/>
      <c r="M158" s="133"/>
      <c r="O158" s="127"/>
      <c r="P158" s="127"/>
    </row>
    <row r="159" spans="1:16" s="3" customFormat="1" x14ac:dyDescent="0.25">
      <c r="A159" s="13"/>
      <c r="B159" s="471"/>
      <c r="C159" s="472"/>
      <c r="D159" s="472"/>
      <c r="E159" s="472"/>
      <c r="F159" s="472"/>
      <c r="G159" s="472"/>
      <c r="H159" s="472"/>
      <c r="I159" s="472"/>
      <c r="J159" s="472"/>
      <c r="K159" s="472"/>
      <c r="L159" s="473"/>
      <c r="M159" s="133"/>
      <c r="O159" s="127"/>
      <c r="P159" s="127"/>
    </row>
    <row r="160" spans="1:16" s="3" customFormat="1" x14ac:dyDescent="0.25">
      <c r="A160" s="13"/>
      <c r="B160" s="471"/>
      <c r="C160" s="472"/>
      <c r="D160" s="472"/>
      <c r="E160" s="472"/>
      <c r="F160" s="472"/>
      <c r="G160" s="472"/>
      <c r="H160" s="472"/>
      <c r="I160" s="472"/>
      <c r="J160" s="472"/>
      <c r="K160" s="472"/>
      <c r="L160" s="473"/>
      <c r="M160" s="133"/>
      <c r="O160" s="127"/>
      <c r="P160" s="127"/>
    </row>
    <row r="161" spans="1:16" s="133" customFormat="1" x14ac:dyDescent="0.25">
      <c r="A161" s="233"/>
      <c r="B161" s="262"/>
      <c r="C161" s="263"/>
      <c r="D161" s="263"/>
      <c r="E161" s="263"/>
      <c r="F161" s="263"/>
      <c r="G161" s="263"/>
      <c r="H161" s="263"/>
      <c r="I161" s="263"/>
      <c r="J161" s="263"/>
      <c r="K161" s="263"/>
      <c r="L161" s="264"/>
      <c r="O161" s="129"/>
      <c r="P161" s="129"/>
    </row>
    <row r="162" spans="1:16" s="3" customFormat="1" x14ac:dyDescent="0.25">
      <c r="A162" s="13"/>
      <c r="B162" s="474" t="s">
        <v>33</v>
      </c>
      <c r="C162" s="475"/>
      <c r="D162" s="475"/>
      <c r="E162" s="475"/>
      <c r="F162" s="475"/>
      <c r="G162" s="475"/>
      <c r="H162" s="475"/>
      <c r="I162" s="475"/>
      <c r="J162" s="475"/>
      <c r="K162" s="475"/>
      <c r="L162" s="476"/>
      <c r="M162" s="241"/>
      <c r="O162" s="127"/>
      <c r="P162" s="127"/>
    </row>
    <row r="163" spans="1:16" s="133" customFormat="1" x14ac:dyDescent="0.25">
      <c r="A163" s="233"/>
      <c r="B163" s="248"/>
      <c r="C163" s="249"/>
      <c r="D163" s="249"/>
      <c r="E163" s="249"/>
      <c r="F163" s="249"/>
      <c r="G163" s="249"/>
      <c r="H163" s="249"/>
      <c r="I163" s="249"/>
      <c r="J163" s="249"/>
      <c r="K163" s="249"/>
      <c r="L163" s="234"/>
      <c r="O163" s="129"/>
      <c r="P163" s="129"/>
    </row>
    <row r="164" spans="1:16" s="133" customFormat="1" x14ac:dyDescent="0.25">
      <c r="A164" s="233"/>
      <c r="B164" s="477" t="str">
        <f>IF(Intro!$G$21="English",O164,P164)</f>
        <v>Décrivez les processus de production de votre entreprise pour les marchandises et fournissez des organigrammes illustrant les processus.</v>
      </c>
      <c r="C164" s="478"/>
      <c r="D164" s="478"/>
      <c r="E164" s="478"/>
      <c r="F164" s="478"/>
      <c r="G164" s="478"/>
      <c r="H164" s="478"/>
      <c r="I164" s="478"/>
      <c r="J164" s="478"/>
      <c r="K164" s="478"/>
      <c r="L164" s="479"/>
      <c r="O164" s="129" t="s">
        <v>269</v>
      </c>
      <c r="P164" s="129" t="s">
        <v>270</v>
      </c>
    </row>
    <row r="165" spans="1:16" s="133" customFormat="1" x14ac:dyDescent="0.25">
      <c r="A165" s="233"/>
      <c r="B165" s="248"/>
      <c r="C165" s="249"/>
      <c r="D165" s="249"/>
      <c r="E165" s="249"/>
      <c r="F165" s="249"/>
      <c r="G165" s="249"/>
      <c r="H165" s="249"/>
      <c r="I165" s="249"/>
      <c r="J165" s="249"/>
      <c r="K165" s="249"/>
      <c r="L165" s="234"/>
      <c r="O165" s="129"/>
      <c r="P165" s="129"/>
    </row>
    <row r="166" spans="1:16" s="3" customFormat="1" x14ac:dyDescent="0.25">
      <c r="A166" s="13"/>
      <c r="B166" s="471"/>
      <c r="C166" s="472"/>
      <c r="D166" s="472"/>
      <c r="E166" s="472"/>
      <c r="F166" s="472"/>
      <c r="G166" s="472"/>
      <c r="H166" s="472"/>
      <c r="I166" s="472"/>
      <c r="J166" s="472"/>
      <c r="K166" s="472"/>
      <c r="L166" s="473"/>
      <c r="M166" s="133"/>
      <c r="O166" s="127"/>
      <c r="P166" s="127"/>
    </row>
    <row r="167" spans="1:16" s="3" customFormat="1" x14ac:dyDescent="0.25">
      <c r="A167" s="13"/>
      <c r="B167" s="471"/>
      <c r="C167" s="472"/>
      <c r="D167" s="472"/>
      <c r="E167" s="472"/>
      <c r="F167" s="472"/>
      <c r="G167" s="472"/>
      <c r="H167" s="472"/>
      <c r="I167" s="472"/>
      <c r="J167" s="472"/>
      <c r="K167" s="472"/>
      <c r="L167" s="473"/>
      <c r="M167" s="133"/>
      <c r="O167" s="127"/>
      <c r="P167" s="127"/>
    </row>
    <row r="168" spans="1:16" s="3" customFormat="1" x14ac:dyDescent="0.25">
      <c r="A168" s="13"/>
      <c r="B168" s="471"/>
      <c r="C168" s="472"/>
      <c r="D168" s="472"/>
      <c r="E168" s="472"/>
      <c r="F168" s="472"/>
      <c r="G168" s="472"/>
      <c r="H168" s="472"/>
      <c r="I168" s="472"/>
      <c r="J168" s="472"/>
      <c r="K168" s="472"/>
      <c r="L168" s="473"/>
      <c r="M168" s="133"/>
      <c r="O168" s="127"/>
      <c r="P168" s="127"/>
    </row>
    <row r="169" spans="1:16" s="3" customFormat="1" x14ac:dyDescent="0.25">
      <c r="A169" s="13"/>
      <c r="B169" s="471"/>
      <c r="C169" s="472"/>
      <c r="D169" s="472"/>
      <c r="E169" s="472"/>
      <c r="F169" s="472"/>
      <c r="G169" s="472"/>
      <c r="H169" s="472"/>
      <c r="I169" s="472"/>
      <c r="J169" s="472"/>
      <c r="K169" s="472"/>
      <c r="L169" s="473"/>
      <c r="M169" s="133"/>
      <c r="O169" s="127"/>
      <c r="P169" s="127"/>
    </row>
    <row r="170" spans="1:16" s="3" customFormat="1" x14ac:dyDescent="0.25">
      <c r="A170" s="13"/>
      <c r="B170" s="471"/>
      <c r="C170" s="472"/>
      <c r="D170" s="472"/>
      <c r="E170" s="472"/>
      <c r="F170" s="472"/>
      <c r="G170" s="472"/>
      <c r="H170" s="472"/>
      <c r="I170" s="472"/>
      <c r="J170" s="472"/>
      <c r="K170" s="472"/>
      <c r="L170" s="473"/>
      <c r="M170" s="133"/>
      <c r="O170" s="127"/>
      <c r="P170" s="127"/>
    </row>
    <row r="171" spans="1:16" s="3" customFormat="1" x14ac:dyDescent="0.25">
      <c r="A171" s="13"/>
      <c r="B171" s="471"/>
      <c r="C171" s="472"/>
      <c r="D171" s="472"/>
      <c r="E171" s="472"/>
      <c r="F171" s="472"/>
      <c r="G171" s="472"/>
      <c r="H171" s="472"/>
      <c r="I171" s="472"/>
      <c r="J171" s="472"/>
      <c r="K171" s="472"/>
      <c r="L171" s="473"/>
      <c r="M171" s="133"/>
      <c r="O171" s="127"/>
      <c r="P171" s="127"/>
    </row>
    <row r="172" spans="1:16" s="3" customFormat="1" x14ac:dyDescent="0.25">
      <c r="A172" s="13"/>
      <c r="B172" s="471"/>
      <c r="C172" s="472"/>
      <c r="D172" s="472"/>
      <c r="E172" s="472"/>
      <c r="F172" s="472"/>
      <c r="G172" s="472"/>
      <c r="H172" s="472"/>
      <c r="I172" s="472"/>
      <c r="J172" s="472"/>
      <c r="K172" s="472"/>
      <c r="L172" s="473"/>
      <c r="M172" s="133"/>
      <c r="O172" s="127"/>
      <c r="P172" s="127"/>
    </row>
    <row r="173" spans="1:16" s="3" customFormat="1" x14ac:dyDescent="0.25">
      <c r="A173" s="13"/>
      <c r="B173" s="471"/>
      <c r="C173" s="472"/>
      <c r="D173" s="472"/>
      <c r="E173" s="472"/>
      <c r="F173" s="472"/>
      <c r="G173" s="472"/>
      <c r="H173" s="472"/>
      <c r="I173" s="472"/>
      <c r="J173" s="472"/>
      <c r="K173" s="472"/>
      <c r="L173" s="473"/>
      <c r="M173" s="133"/>
      <c r="O173" s="127"/>
      <c r="P173" s="127"/>
    </row>
    <row r="174" spans="1:16" s="133" customFormat="1" x14ac:dyDescent="0.25">
      <c r="A174" s="233"/>
      <c r="B174" s="262"/>
      <c r="C174" s="263"/>
      <c r="D174" s="263"/>
      <c r="E174" s="263"/>
      <c r="F174" s="263"/>
      <c r="G174" s="263"/>
      <c r="H174" s="263"/>
      <c r="I174" s="263"/>
      <c r="J174" s="263"/>
      <c r="K174" s="263"/>
      <c r="L174" s="264"/>
      <c r="O174" s="129"/>
      <c r="P174" s="129"/>
    </row>
    <row r="175" spans="1:16" s="3" customFormat="1" x14ac:dyDescent="0.25">
      <c r="A175" s="12"/>
      <c r="B175" s="474" t="s">
        <v>34</v>
      </c>
      <c r="C175" s="475"/>
      <c r="D175" s="475"/>
      <c r="E175" s="475"/>
      <c r="F175" s="475"/>
      <c r="G175" s="475"/>
      <c r="H175" s="475"/>
      <c r="I175" s="475"/>
      <c r="J175" s="475"/>
      <c r="K175" s="475"/>
      <c r="L175" s="476"/>
      <c r="M175" s="241"/>
    </row>
    <row r="176" spans="1:16" s="107" customFormat="1" x14ac:dyDescent="0.25">
      <c r="A176" s="232"/>
      <c r="B176" s="190"/>
      <c r="C176" s="177"/>
      <c r="D176" s="177"/>
      <c r="E176" s="177"/>
      <c r="F176" s="177"/>
      <c r="G176" s="177"/>
      <c r="H176" s="177"/>
      <c r="I176" s="177"/>
      <c r="J176" s="177"/>
      <c r="K176" s="177"/>
      <c r="L176" s="178"/>
    </row>
    <row r="177" spans="1:16" s="10" customFormat="1" x14ac:dyDescent="0.25">
      <c r="A177" s="12"/>
      <c r="B177" s="344" t="str">
        <f>IF(Intro!$G$21="English",O177,P177)</f>
        <v>Énumérez les trois principales matières directes utilisées dans la production des marchandises par votre entreprise, en fonction de leur valeur.</v>
      </c>
      <c r="C177" s="345"/>
      <c r="D177" s="345"/>
      <c r="E177" s="345"/>
      <c r="F177" s="345"/>
      <c r="G177" s="345"/>
      <c r="H177" s="345"/>
      <c r="I177" s="345"/>
      <c r="J177" s="345"/>
      <c r="K177" s="345"/>
      <c r="L177" s="346"/>
      <c r="O177" s="11" t="s">
        <v>160</v>
      </c>
      <c r="P177" s="10" t="s">
        <v>161</v>
      </c>
    </row>
    <row r="178" spans="1:16" s="10" customFormat="1" x14ac:dyDescent="0.25">
      <c r="A178" s="12"/>
      <c r="B178" s="203"/>
      <c r="C178" s="204"/>
      <c r="D178" s="28"/>
      <c r="E178" s="29"/>
      <c r="F178" s="29"/>
      <c r="G178" s="29"/>
      <c r="H178" s="29"/>
      <c r="I178" s="29"/>
      <c r="J178" s="29"/>
      <c r="K178" s="29"/>
      <c r="L178" s="30"/>
      <c r="O178" s="11"/>
    </row>
    <row r="179" spans="1:16" s="10" customFormat="1" x14ac:dyDescent="0.25">
      <c r="A179" s="12"/>
      <c r="B179" s="519" t="str">
        <f>IF(Intro!$G$21="English",O179,P179)</f>
        <v>La matière directe utilisée 1</v>
      </c>
      <c r="C179" s="520"/>
      <c r="D179" s="520"/>
      <c r="E179" s="521"/>
      <c r="F179" s="522"/>
      <c r="G179" s="522"/>
      <c r="H179" s="522"/>
      <c r="I179" s="523"/>
      <c r="J179" s="29"/>
      <c r="K179" s="29"/>
      <c r="L179" s="30"/>
      <c r="O179" s="11" t="s">
        <v>162</v>
      </c>
      <c r="P179" s="10" t="s">
        <v>163</v>
      </c>
    </row>
    <row r="180" spans="1:16" s="10" customFormat="1" x14ac:dyDescent="0.25">
      <c r="A180" s="12"/>
      <c r="B180" s="519" t="str">
        <f>IF(Intro!$G$21="English",O180,P180)</f>
        <v>La matière directe utilisée 2</v>
      </c>
      <c r="C180" s="520"/>
      <c r="D180" s="520"/>
      <c r="E180" s="521"/>
      <c r="F180" s="522"/>
      <c r="G180" s="522"/>
      <c r="H180" s="522"/>
      <c r="I180" s="523"/>
      <c r="J180" s="29"/>
      <c r="K180" s="29"/>
      <c r="L180" s="30"/>
      <c r="O180" s="11" t="s">
        <v>164</v>
      </c>
      <c r="P180" s="10" t="s">
        <v>165</v>
      </c>
    </row>
    <row r="181" spans="1:16" s="10" customFormat="1" x14ac:dyDescent="0.25">
      <c r="A181" s="12"/>
      <c r="B181" s="519" t="str">
        <f>IF(Intro!$G$21="English",O181,P181)</f>
        <v>La matière directe utilisée 3</v>
      </c>
      <c r="C181" s="520"/>
      <c r="D181" s="520"/>
      <c r="E181" s="521"/>
      <c r="F181" s="522"/>
      <c r="G181" s="522"/>
      <c r="H181" s="522"/>
      <c r="I181" s="523"/>
      <c r="J181" s="29"/>
      <c r="K181" s="29"/>
      <c r="L181" s="30"/>
      <c r="O181" s="11" t="s">
        <v>166</v>
      </c>
      <c r="P181" s="10" t="s">
        <v>167</v>
      </c>
    </row>
    <row r="182" spans="1:16" s="10" customFormat="1" x14ac:dyDescent="0.25">
      <c r="A182" s="12"/>
      <c r="B182" s="203"/>
      <c r="C182" s="204"/>
      <c r="D182" s="28"/>
      <c r="E182" s="29"/>
      <c r="F182" s="29"/>
      <c r="G182" s="29"/>
      <c r="H182" s="29"/>
      <c r="I182" s="29"/>
      <c r="J182" s="29"/>
      <c r="K182" s="29"/>
      <c r="L182" s="30"/>
      <c r="O182" s="11"/>
    </row>
    <row r="183" spans="1:16" s="3" customFormat="1" x14ac:dyDescent="0.25">
      <c r="A183" s="13"/>
      <c r="B183" s="474" t="s">
        <v>35</v>
      </c>
      <c r="C183" s="475"/>
      <c r="D183" s="475"/>
      <c r="E183" s="475"/>
      <c r="F183" s="475"/>
      <c r="G183" s="475"/>
      <c r="H183" s="475"/>
      <c r="I183" s="475"/>
      <c r="J183" s="475"/>
      <c r="K183" s="475"/>
      <c r="L183" s="476"/>
      <c r="M183" s="241"/>
      <c r="O183" s="127"/>
      <c r="P183" s="127"/>
    </row>
    <row r="184" spans="1:16" s="133" customFormat="1" x14ac:dyDescent="0.25">
      <c r="A184" s="233"/>
      <c r="B184" s="248"/>
      <c r="C184" s="249"/>
      <c r="D184" s="249"/>
      <c r="E184" s="249"/>
      <c r="F184" s="249"/>
      <c r="G184" s="249"/>
      <c r="H184" s="249"/>
      <c r="I184" s="249"/>
      <c r="J184" s="249"/>
      <c r="K184" s="249"/>
      <c r="L184" s="234"/>
      <c r="O184" s="129"/>
      <c r="P184" s="129"/>
    </row>
    <row r="185" spans="1:16" s="133" customFormat="1" x14ac:dyDescent="0.25">
      <c r="A185" s="233"/>
      <c r="B185" s="477" t="str">
        <f>IF(Intro!$G$21="English",O185,P185)</f>
        <v>Quelles publications ou indices votre entreprise utilise-t-elle pour suivre les prix des matières directes utilisées dans la production des marchandises?</v>
      </c>
      <c r="C185" s="478"/>
      <c r="D185" s="478"/>
      <c r="E185" s="478"/>
      <c r="F185" s="478"/>
      <c r="G185" s="478"/>
      <c r="H185" s="478"/>
      <c r="I185" s="478"/>
      <c r="J185" s="478"/>
      <c r="K185" s="478"/>
      <c r="L185" s="479"/>
      <c r="O185" s="129" t="s">
        <v>332</v>
      </c>
      <c r="P185" s="129" t="s">
        <v>333</v>
      </c>
    </row>
    <row r="186" spans="1:16" s="133" customFormat="1" x14ac:dyDescent="0.25">
      <c r="A186" s="233"/>
      <c r="B186" s="248"/>
      <c r="C186" s="249"/>
      <c r="D186" s="249"/>
      <c r="E186" s="249"/>
      <c r="F186" s="249"/>
      <c r="G186" s="249"/>
      <c r="H186" s="249"/>
      <c r="I186" s="249"/>
      <c r="J186" s="249"/>
      <c r="K186" s="249"/>
      <c r="L186" s="234"/>
      <c r="O186" s="129"/>
      <c r="P186" s="129"/>
    </row>
    <row r="187" spans="1:16" s="3" customFormat="1" x14ac:dyDescent="0.25">
      <c r="A187" s="13"/>
      <c r="B187" s="471"/>
      <c r="C187" s="472"/>
      <c r="D187" s="472"/>
      <c r="E187" s="472"/>
      <c r="F187" s="472"/>
      <c r="G187" s="472"/>
      <c r="H187" s="472"/>
      <c r="I187" s="472"/>
      <c r="J187" s="472"/>
      <c r="K187" s="472"/>
      <c r="L187" s="473"/>
      <c r="M187" s="133"/>
      <c r="O187" s="127"/>
      <c r="P187" s="127"/>
    </row>
    <row r="188" spans="1:16" s="3" customFormat="1" x14ac:dyDescent="0.25">
      <c r="A188" s="13"/>
      <c r="B188" s="471"/>
      <c r="C188" s="472"/>
      <c r="D188" s="472"/>
      <c r="E188" s="472"/>
      <c r="F188" s="472"/>
      <c r="G188" s="472"/>
      <c r="H188" s="472"/>
      <c r="I188" s="472"/>
      <c r="J188" s="472"/>
      <c r="K188" s="472"/>
      <c r="L188" s="473"/>
      <c r="M188" s="133"/>
      <c r="O188" s="127"/>
      <c r="P188" s="127"/>
    </row>
    <row r="189" spans="1:16" s="3" customFormat="1" x14ac:dyDescent="0.25">
      <c r="A189" s="13"/>
      <c r="B189" s="471"/>
      <c r="C189" s="472"/>
      <c r="D189" s="472"/>
      <c r="E189" s="472"/>
      <c r="F189" s="472"/>
      <c r="G189" s="472"/>
      <c r="H189" s="472"/>
      <c r="I189" s="472"/>
      <c r="J189" s="472"/>
      <c r="K189" s="472"/>
      <c r="L189" s="473"/>
      <c r="M189" s="133"/>
      <c r="O189" s="127"/>
      <c r="P189" s="127"/>
    </row>
    <row r="190" spans="1:16" s="3" customFormat="1" x14ac:dyDescent="0.25">
      <c r="A190" s="13"/>
      <c r="B190" s="471"/>
      <c r="C190" s="472"/>
      <c r="D190" s="472"/>
      <c r="E190" s="472"/>
      <c r="F190" s="472"/>
      <c r="G190" s="472"/>
      <c r="H190" s="472"/>
      <c r="I190" s="472"/>
      <c r="J190" s="472"/>
      <c r="K190" s="472"/>
      <c r="L190" s="473"/>
      <c r="M190" s="133"/>
      <c r="O190" s="127"/>
      <c r="P190" s="127"/>
    </row>
    <row r="191" spans="1:16" s="3" customFormat="1" x14ac:dyDescent="0.25">
      <c r="A191" s="13"/>
      <c r="B191" s="471"/>
      <c r="C191" s="472"/>
      <c r="D191" s="472"/>
      <c r="E191" s="472"/>
      <c r="F191" s="472"/>
      <c r="G191" s="472"/>
      <c r="H191" s="472"/>
      <c r="I191" s="472"/>
      <c r="J191" s="472"/>
      <c r="K191" s="472"/>
      <c r="L191" s="473"/>
      <c r="M191" s="133"/>
      <c r="O191" s="127"/>
      <c r="P191" s="127"/>
    </row>
    <row r="192" spans="1:16" s="3" customFormat="1" x14ac:dyDescent="0.25">
      <c r="A192" s="13"/>
      <c r="B192" s="471"/>
      <c r="C192" s="472"/>
      <c r="D192" s="472"/>
      <c r="E192" s="472"/>
      <c r="F192" s="472"/>
      <c r="G192" s="472"/>
      <c r="H192" s="472"/>
      <c r="I192" s="472"/>
      <c r="J192" s="472"/>
      <c r="K192" s="472"/>
      <c r="L192" s="473"/>
      <c r="M192" s="133"/>
      <c r="O192" s="127"/>
      <c r="P192" s="127"/>
    </row>
    <row r="193" spans="1:16" s="3" customFormat="1" x14ac:dyDescent="0.25">
      <c r="A193" s="13"/>
      <c r="B193" s="471"/>
      <c r="C193" s="472"/>
      <c r="D193" s="472"/>
      <c r="E193" s="472"/>
      <c r="F193" s="472"/>
      <c r="G193" s="472"/>
      <c r="H193" s="472"/>
      <c r="I193" s="472"/>
      <c r="J193" s="472"/>
      <c r="K193" s="472"/>
      <c r="L193" s="473"/>
      <c r="M193" s="133"/>
      <c r="O193" s="127"/>
      <c r="P193" s="127"/>
    </row>
    <row r="194" spans="1:16" s="3" customFormat="1" x14ac:dyDescent="0.25">
      <c r="A194" s="13"/>
      <c r="B194" s="471"/>
      <c r="C194" s="472"/>
      <c r="D194" s="472"/>
      <c r="E194" s="472"/>
      <c r="F194" s="472"/>
      <c r="G194" s="472"/>
      <c r="H194" s="472"/>
      <c r="I194" s="472"/>
      <c r="J194" s="472"/>
      <c r="K194" s="472"/>
      <c r="L194" s="473"/>
      <c r="M194" s="133"/>
      <c r="O194" s="127"/>
      <c r="P194" s="127"/>
    </row>
    <row r="195" spans="1:16" s="133" customFormat="1" x14ac:dyDescent="0.25">
      <c r="A195" s="233"/>
      <c r="B195" s="262"/>
      <c r="C195" s="263"/>
      <c r="D195" s="263"/>
      <c r="E195" s="263"/>
      <c r="F195" s="263"/>
      <c r="G195" s="263"/>
      <c r="H195" s="263"/>
      <c r="I195" s="263"/>
      <c r="J195" s="263"/>
      <c r="K195" s="263"/>
      <c r="L195" s="264"/>
      <c r="O195" s="129"/>
      <c r="P195" s="129"/>
    </row>
    <row r="196" spans="1:16" s="3" customFormat="1" x14ac:dyDescent="0.25">
      <c r="A196" s="13"/>
      <c r="B196" s="474" t="s">
        <v>36</v>
      </c>
      <c r="C196" s="475"/>
      <c r="D196" s="475"/>
      <c r="E196" s="475"/>
      <c r="F196" s="475"/>
      <c r="G196" s="475"/>
      <c r="H196" s="475"/>
      <c r="I196" s="475"/>
      <c r="J196" s="475"/>
      <c r="K196" s="475"/>
      <c r="L196" s="476"/>
      <c r="M196" s="241"/>
      <c r="O196" s="127"/>
      <c r="P196" s="127"/>
    </row>
    <row r="197" spans="1:16" s="133" customFormat="1" x14ac:dyDescent="0.25">
      <c r="A197" s="233"/>
      <c r="B197" s="248"/>
      <c r="C197" s="249"/>
      <c r="D197" s="249"/>
      <c r="E197" s="249"/>
      <c r="F197" s="249"/>
      <c r="G197" s="249"/>
      <c r="H197" s="249"/>
      <c r="I197" s="249"/>
      <c r="J197" s="249"/>
      <c r="K197" s="249"/>
      <c r="L197" s="234"/>
      <c r="O197" s="129"/>
      <c r="P197" s="129"/>
    </row>
    <row r="198" spans="1:16" s="133" customFormat="1" x14ac:dyDescent="0.25">
      <c r="A198" s="233"/>
      <c r="B198" s="477" t="str">
        <f>IF(Intro!$G$21="English",O198,P198)</f>
        <v>Fournissez des détails si votre entreprise a modifié la gamme de marchandises qu'elle produit depuis le 1er janvier 2023.</v>
      </c>
      <c r="C198" s="478"/>
      <c r="D198" s="478"/>
      <c r="E198" s="478"/>
      <c r="F198" s="478"/>
      <c r="G198" s="478"/>
      <c r="H198" s="478"/>
      <c r="I198" s="478"/>
      <c r="J198" s="478"/>
      <c r="K198" s="478"/>
      <c r="L198" s="479"/>
      <c r="O198" s="129" t="str">
        <f>"Provide details if your firm has changed the product mix of the goods produced since January 1, "&amp;Variables!B6&amp;"."</f>
        <v>Provide details if your firm has changed the product mix of the goods produced since January 1, 2023.</v>
      </c>
      <c r="P198" s="129" t="str">
        <f>"Fournissez des détails si votre entreprise a modifié la gamme de marchandises qu'elle produit depuis le 1er janvier "&amp;Variables!B6&amp;"."</f>
        <v>Fournissez des détails si votre entreprise a modifié la gamme de marchandises qu'elle produit depuis le 1er janvier 2023.</v>
      </c>
    </row>
    <row r="199" spans="1:16" s="133" customFormat="1" x14ac:dyDescent="0.25">
      <c r="A199" s="233"/>
      <c r="B199" s="248"/>
      <c r="C199" s="249"/>
      <c r="D199" s="249"/>
      <c r="E199" s="249"/>
      <c r="F199" s="249"/>
      <c r="G199" s="249"/>
      <c r="H199" s="249"/>
      <c r="I199" s="249"/>
      <c r="J199" s="249"/>
      <c r="K199" s="249"/>
      <c r="L199" s="234"/>
      <c r="O199" s="129"/>
      <c r="P199" s="129"/>
    </row>
    <row r="200" spans="1:16" s="3" customFormat="1" x14ac:dyDescent="0.25">
      <c r="A200" s="13"/>
      <c r="B200" s="471"/>
      <c r="C200" s="472"/>
      <c r="D200" s="472"/>
      <c r="E200" s="472"/>
      <c r="F200" s="472"/>
      <c r="G200" s="472"/>
      <c r="H200" s="472"/>
      <c r="I200" s="472"/>
      <c r="J200" s="472"/>
      <c r="K200" s="472"/>
      <c r="L200" s="473"/>
      <c r="M200" s="133"/>
      <c r="O200" s="127"/>
      <c r="P200" s="127"/>
    </row>
    <row r="201" spans="1:16" s="3" customFormat="1" x14ac:dyDescent="0.25">
      <c r="A201" s="13"/>
      <c r="B201" s="471"/>
      <c r="C201" s="472"/>
      <c r="D201" s="472"/>
      <c r="E201" s="472"/>
      <c r="F201" s="472"/>
      <c r="G201" s="472"/>
      <c r="H201" s="472"/>
      <c r="I201" s="472"/>
      <c r="J201" s="472"/>
      <c r="K201" s="472"/>
      <c r="L201" s="473"/>
      <c r="M201" s="133"/>
      <c r="O201" s="127"/>
      <c r="P201" s="127"/>
    </row>
    <row r="202" spans="1:16" s="3" customFormat="1" x14ac:dyDescent="0.25">
      <c r="A202" s="13"/>
      <c r="B202" s="471"/>
      <c r="C202" s="472"/>
      <c r="D202" s="472"/>
      <c r="E202" s="472"/>
      <c r="F202" s="472"/>
      <c r="G202" s="472"/>
      <c r="H202" s="472"/>
      <c r="I202" s="472"/>
      <c r="J202" s="472"/>
      <c r="K202" s="472"/>
      <c r="L202" s="473"/>
      <c r="M202" s="133"/>
      <c r="O202" s="127"/>
      <c r="P202" s="127"/>
    </row>
    <row r="203" spans="1:16" s="3" customFormat="1" x14ac:dyDescent="0.25">
      <c r="A203" s="13"/>
      <c r="B203" s="471"/>
      <c r="C203" s="472"/>
      <c r="D203" s="472"/>
      <c r="E203" s="472"/>
      <c r="F203" s="472"/>
      <c r="G203" s="472"/>
      <c r="H203" s="472"/>
      <c r="I203" s="472"/>
      <c r="J203" s="472"/>
      <c r="K203" s="472"/>
      <c r="L203" s="473"/>
      <c r="M203" s="133"/>
      <c r="O203" s="127"/>
      <c r="P203" s="127"/>
    </row>
    <row r="204" spans="1:16" s="3" customFormat="1" x14ac:dyDescent="0.25">
      <c r="A204" s="13"/>
      <c r="B204" s="471"/>
      <c r="C204" s="472"/>
      <c r="D204" s="472"/>
      <c r="E204" s="472"/>
      <c r="F204" s="472"/>
      <c r="G204" s="472"/>
      <c r="H204" s="472"/>
      <c r="I204" s="472"/>
      <c r="J204" s="472"/>
      <c r="K204" s="472"/>
      <c r="L204" s="473"/>
      <c r="M204" s="133"/>
      <c r="O204" s="127"/>
      <c r="P204" s="127"/>
    </row>
    <row r="205" spans="1:16" s="3" customFormat="1" x14ac:dyDescent="0.25">
      <c r="A205" s="13"/>
      <c r="B205" s="471"/>
      <c r="C205" s="472"/>
      <c r="D205" s="472"/>
      <c r="E205" s="472"/>
      <c r="F205" s="472"/>
      <c r="G205" s="472"/>
      <c r="H205" s="472"/>
      <c r="I205" s="472"/>
      <c r="J205" s="472"/>
      <c r="K205" s="472"/>
      <c r="L205" s="473"/>
      <c r="M205" s="133"/>
      <c r="O205" s="127"/>
      <c r="P205" s="127"/>
    </row>
    <row r="206" spans="1:16" s="3" customFormat="1" x14ac:dyDescent="0.25">
      <c r="A206" s="13"/>
      <c r="B206" s="471"/>
      <c r="C206" s="472"/>
      <c r="D206" s="472"/>
      <c r="E206" s="472"/>
      <c r="F206" s="472"/>
      <c r="G206" s="472"/>
      <c r="H206" s="472"/>
      <c r="I206" s="472"/>
      <c r="J206" s="472"/>
      <c r="K206" s="472"/>
      <c r="L206" s="473"/>
      <c r="M206" s="133"/>
      <c r="O206" s="127"/>
      <c r="P206" s="127"/>
    </row>
    <row r="207" spans="1:16" s="3" customFormat="1" x14ac:dyDescent="0.25">
      <c r="A207" s="13"/>
      <c r="B207" s="471"/>
      <c r="C207" s="472"/>
      <c r="D207" s="472"/>
      <c r="E207" s="472"/>
      <c r="F207" s="472"/>
      <c r="G207" s="472"/>
      <c r="H207" s="472"/>
      <c r="I207" s="472"/>
      <c r="J207" s="472"/>
      <c r="K207" s="472"/>
      <c r="L207" s="473"/>
      <c r="M207" s="133"/>
      <c r="O207" s="127"/>
      <c r="P207" s="127"/>
    </row>
    <row r="208" spans="1:16" s="133" customFormat="1" x14ac:dyDescent="0.25">
      <c r="A208" s="233"/>
      <c r="B208" s="262"/>
      <c r="C208" s="263"/>
      <c r="D208" s="263"/>
      <c r="E208" s="263"/>
      <c r="F208" s="263"/>
      <c r="G208" s="263"/>
      <c r="H208" s="263"/>
      <c r="I208" s="263"/>
      <c r="J208" s="263"/>
      <c r="K208" s="263"/>
      <c r="L208" s="264"/>
      <c r="O208" s="129"/>
      <c r="P208" s="129"/>
    </row>
    <row r="209" spans="1:16" x14ac:dyDescent="0.25">
      <c r="B209" s="44"/>
      <c r="L209" s="45"/>
    </row>
    <row r="210" spans="1:16" x14ac:dyDescent="0.25">
      <c r="B210" s="516" t="str">
        <f>IF(Intro!$G$21="English",O210,P210)</f>
        <v>CARACTÉRISTIQUES DU MARCHÉ DES MARCHANDISES</v>
      </c>
      <c r="C210" s="517"/>
      <c r="D210" s="517"/>
      <c r="E210" s="517"/>
      <c r="F210" s="517"/>
      <c r="G210" s="517"/>
      <c r="H210" s="517"/>
      <c r="I210" s="517"/>
      <c r="J210" s="517"/>
      <c r="K210" s="517"/>
      <c r="L210" s="518"/>
      <c r="M210" s="133"/>
      <c r="O210" s="216" t="s">
        <v>553</v>
      </c>
      <c r="P210" s="216" t="s">
        <v>554</v>
      </c>
    </row>
    <row r="211" spans="1:16" s="3" customFormat="1" x14ac:dyDescent="0.25">
      <c r="A211" s="13"/>
      <c r="B211" s="474" t="s">
        <v>37</v>
      </c>
      <c r="C211" s="475"/>
      <c r="D211" s="475"/>
      <c r="E211" s="475"/>
      <c r="F211" s="475"/>
      <c r="G211" s="475"/>
      <c r="H211" s="475"/>
      <c r="I211" s="475"/>
      <c r="J211" s="475"/>
      <c r="K211" s="475"/>
      <c r="L211" s="476"/>
      <c r="M211" s="241"/>
      <c r="O211" s="127"/>
      <c r="P211" s="127"/>
    </row>
    <row r="212" spans="1:16" s="118" customFormat="1" x14ac:dyDescent="0.25">
      <c r="A212" s="231"/>
      <c r="B212" s="268"/>
      <c r="C212" s="269"/>
      <c r="D212" s="269"/>
      <c r="E212" s="269"/>
      <c r="F212" s="269"/>
      <c r="G212" s="269"/>
      <c r="H212" s="269"/>
      <c r="I212" s="269"/>
      <c r="J212" s="269"/>
      <c r="K212" s="269"/>
      <c r="L212" s="270"/>
      <c r="O212" s="130"/>
      <c r="P212" s="130"/>
    </row>
    <row r="213" spans="1:16" s="118" customFormat="1" x14ac:dyDescent="0.25">
      <c r="A213" s="231"/>
      <c r="B213" s="542" t="str">
        <f>IF(Intro!$G$21="English",O213,P213)</f>
        <v>Indiquez dans quels segments de marché ce produit est vendu.</v>
      </c>
      <c r="C213" s="543"/>
      <c r="D213" s="543"/>
      <c r="E213" s="543"/>
      <c r="F213" s="543"/>
      <c r="G213" s="543"/>
      <c r="H213" s="543"/>
      <c r="I213" s="543"/>
      <c r="J213" s="543"/>
      <c r="K213" s="543"/>
      <c r="L213" s="544"/>
      <c r="O213" s="130" t="s">
        <v>283</v>
      </c>
      <c r="P213" s="130" t="s">
        <v>284</v>
      </c>
    </row>
    <row r="214" spans="1:16" s="118" customFormat="1" x14ac:dyDescent="0.25">
      <c r="A214" s="231"/>
      <c r="B214" s="268"/>
      <c r="C214" s="269"/>
      <c r="D214" s="269"/>
      <c r="E214" s="269"/>
      <c r="F214" s="269"/>
      <c r="G214" s="269"/>
      <c r="H214" s="269"/>
      <c r="I214" s="269"/>
      <c r="J214" s="269"/>
      <c r="K214" s="269"/>
      <c r="L214" s="270"/>
      <c r="O214" s="130"/>
      <c r="P214" s="130"/>
    </row>
    <row r="215" spans="1:16" s="106" customFormat="1" x14ac:dyDescent="0.25">
      <c r="A215" s="41"/>
      <c r="B215" s="480" t="str">
        <f>IF(Intro!$G$21="English",O215,P215)</f>
        <v>Segment de marché 1</v>
      </c>
      <c r="C215" s="481"/>
      <c r="D215" s="482"/>
      <c r="E215" s="362"/>
      <c r="F215" s="363"/>
      <c r="G215" s="363"/>
      <c r="H215" s="363"/>
      <c r="I215" s="363"/>
      <c r="J215" s="363"/>
      <c r="K215" s="363"/>
      <c r="L215" s="364"/>
      <c r="O215" s="130" t="s">
        <v>285</v>
      </c>
      <c r="P215" s="130" t="s">
        <v>286</v>
      </c>
    </row>
    <row r="216" spans="1:16" s="106" customFormat="1" x14ac:dyDescent="0.25">
      <c r="A216" s="41"/>
      <c r="B216" s="407"/>
      <c r="C216" s="483"/>
      <c r="D216" s="484"/>
      <c r="E216" s="488"/>
      <c r="F216" s="411"/>
      <c r="G216" s="411"/>
      <c r="H216" s="411"/>
      <c r="I216" s="411"/>
      <c r="J216" s="411"/>
      <c r="K216" s="411"/>
      <c r="L216" s="412"/>
      <c r="O216" s="130"/>
      <c r="P216" s="130"/>
    </row>
    <row r="217" spans="1:16" s="106" customFormat="1" x14ac:dyDescent="0.25">
      <c r="A217" s="41"/>
      <c r="B217" s="407"/>
      <c r="C217" s="483"/>
      <c r="D217" s="484"/>
      <c r="E217" s="488"/>
      <c r="F217" s="411"/>
      <c r="G217" s="411"/>
      <c r="H217" s="411"/>
      <c r="I217" s="411"/>
      <c r="J217" s="411"/>
      <c r="K217" s="411"/>
      <c r="L217" s="412"/>
      <c r="O217" s="130"/>
      <c r="P217" s="130"/>
    </row>
    <row r="218" spans="1:16" s="106" customFormat="1" x14ac:dyDescent="0.25">
      <c r="A218" s="41"/>
      <c r="B218" s="407"/>
      <c r="C218" s="483"/>
      <c r="D218" s="484"/>
      <c r="E218" s="488"/>
      <c r="F218" s="411"/>
      <c r="G218" s="411"/>
      <c r="H218" s="411"/>
      <c r="I218" s="411"/>
      <c r="J218" s="411"/>
      <c r="K218" s="411"/>
      <c r="L218" s="412"/>
      <c r="O218" s="130"/>
      <c r="P218" s="130"/>
    </row>
    <row r="219" spans="1:16" s="106" customFormat="1" x14ac:dyDescent="0.25">
      <c r="A219" s="41"/>
      <c r="B219" s="485"/>
      <c r="C219" s="486"/>
      <c r="D219" s="487"/>
      <c r="E219" s="365"/>
      <c r="F219" s="366"/>
      <c r="G219" s="366"/>
      <c r="H219" s="366"/>
      <c r="I219" s="366"/>
      <c r="J219" s="366"/>
      <c r="K219" s="366"/>
      <c r="L219" s="367"/>
      <c r="O219" s="130"/>
      <c r="P219" s="130"/>
    </row>
    <row r="220" spans="1:16" s="106" customFormat="1" ht="15" customHeight="1" x14ac:dyDescent="0.25">
      <c r="A220" s="41"/>
      <c r="B220" s="480" t="str">
        <f>IF(Intro!$G$21="English",O220,P220)</f>
        <v>Segment de marché 2</v>
      </c>
      <c r="C220" s="481"/>
      <c r="D220" s="482"/>
      <c r="E220" s="362"/>
      <c r="F220" s="363"/>
      <c r="G220" s="363"/>
      <c r="H220" s="363"/>
      <c r="I220" s="363"/>
      <c r="J220" s="363"/>
      <c r="K220" s="363"/>
      <c r="L220" s="364"/>
      <c r="O220" s="130" t="s">
        <v>287</v>
      </c>
      <c r="P220" s="130" t="s">
        <v>288</v>
      </c>
    </row>
    <row r="221" spans="1:16" s="106" customFormat="1" x14ac:dyDescent="0.25">
      <c r="A221" s="41"/>
      <c r="B221" s="407"/>
      <c r="C221" s="483"/>
      <c r="D221" s="484"/>
      <c r="E221" s="488"/>
      <c r="F221" s="411"/>
      <c r="G221" s="411"/>
      <c r="H221" s="411"/>
      <c r="I221" s="411"/>
      <c r="J221" s="411"/>
      <c r="K221" s="411"/>
      <c r="L221" s="412"/>
      <c r="O221" s="130"/>
      <c r="P221" s="130"/>
    </row>
    <row r="222" spans="1:16" s="106" customFormat="1" x14ac:dyDescent="0.25">
      <c r="A222" s="41"/>
      <c r="B222" s="407"/>
      <c r="C222" s="483"/>
      <c r="D222" s="484"/>
      <c r="E222" s="488"/>
      <c r="F222" s="411"/>
      <c r="G222" s="411"/>
      <c r="H222" s="411"/>
      <c r="I222" s="411"/>
      <c r="J222" s="411"/>
      <c r="K222" s="411"/>
      <c r="L222" s="412"/>
      <c r="O222" s="130"/>
      <c r="P222" s="130"/>
    </row>
    <row r="223" spans="1:16" s="106" customFormat="1" x14ac:dyDescent="0.25">
      <c r="A223" s="41"/>
      <c r="B223" s="407"/>
      <c r="C223" s="483"/>
      <c r="D223" s="484"/>
      <c r="E223" s="488"/>
      <c r="F223" s="411"/>
      <c r="G223" s="411"/>
      <c r="H223" s="411"/>
      <c r="I223" s="411"/>
      <c r="J223" s="411"/>
      <c r="K223" s="411"/>
      <c r="L223" s="412"/>
      <c r="O223" s="130"/>
      <c r="P223" s="130"/>
    </row>
    <row r="224" spans="1:16" s="106" customFormat="1" x14ac:dyDescent="0.25">
      <c r="A224" s="41"/>
      <c r="B224" s="485"/>
      <c r="C224" s="486"/>
      <c r="D224" s="487"/>
      <c r="E224" s="365"/>
      <c r="F224" s="366"/>
      <c r="G224" s="366"/>
      <c r="H224" s="366"/>
      <c r="I224" s="366"/>
      <c r="J224" s="366"/>
      <c r="K224" s="366"/>
      <c r="L224" s="367"/>
      <c r="O224" s="130"/>
      <c r="P224" s="130"/>
    </row>
    <row r="225" spans="1:16" s="106" customFormat="1" ht="15" customHeight="1" x14ac:dyDescent="0.25">
      <c r="A225" s="41"/>
      <c r="B225" s="480" t="str">
        <f>IF(Intro!$G$21="English",O225,P225)</f>
        <v>Segment de marché 3</v>
      </c>
      <c r="C225" s="481"/>
      <c r="D225" s="482"/>
      <c r="E225" s="362"/>
      <c r="F225" s="363"/>
      <c r="G225" s="363"/>
      <c r="H225" s="363"/>
      <c r="I225" s="363"/>
      <c r="J225" s="363"/>
      <c r="K225" s="363"/>
      <c r="L225" s="364"/>
      <c r="O225" s="130" t="s">
        <v>289</v>
      </c>
      <c r="P225" s="130" t="s">
        <v>290</v>
      </c>
    </row>
    <row r="226" spans="1:16" s="106" customFormat="1" x14ac:dyDescent="0.25">
      <c r="A226" s="41"/>
      <c r="B226" s="407"/>
      <c r="C226" s="483"/>
      <c r="D226" s="484"/>
      <c r="E226" s="488"/>
      <c r="F226" s="411"/>
      <c r="G226" s="411"/>
      <c r="H226" s="411"/>
      <c r="I226" s="411"/>
      <c r="J226" s="411"/>
      <c r="K226" s="411"/>
      <c r="L226" s="412"/>
      <c r="O226" s="130"/>
      <c r="P226" s="130"/>
    </row>
    <row r="227" spans="1:16" s="106" customFormat="1" x14ac:dyDescent="0.25">
      <c r="A227" s="41"/>
      <c r="B227" s="407"/>
      <c r="C227" s="483"/>
      <c r="D227" s="484"/>
      <c r="E227" s="488"/>
      <c r="F227" s="411"/>
      <c r="G227" s="411"/>
      <c r="H227" s="411"/>
      <c r="I227" s="411"/>
      <c r="J227" s="411"/>
      <c r="K227" s="411"/>
      <c r="L227" s="412"/>
      <c r="O227" s="130"/>
      <c r="P227" s="130"/>
    </row>
    <row r="228" spans="1:16" s="106" customFormat="1" x14ac:dyDescent="0.25">
      <c r="A228" s="41"/>
      <c r="B228" s="407"/>
      <c r="C228" s="483"/>
      <c r="D228" s="484"/>
      <c r="E228" s="488"/>
      <c r="F228" s="411"/>
      <c r="G228" s="411"/>
      <c r="H228" s="411"/>
      <c r="I228" s="411"/>
      <c r="J228" s="411"/>
      <c r="K228" s="411"/>
      <c r="L228" s="412"/>
      <c r="O228" s="130"/>
      <c r="P228" s="130"/>
    </row>
    <row r="229" spans="1:16" s="106" customFormat="1" x14ac:dyDescent="0.25">
      <c r="A229" s="41"/>
      <c r="B229" s="485"/>
      <c r="C229" s="486"/>
      <c r="D229" s="487"/>
      <c r="E229" s="365"/>
      <c r="F229" s="366"/>
      <c r="G229" s="366"/>
      <c r="H229" s="366"/>
      <c r="I229" s="366"/>
      <c r="J229" s="366"/>
      <c r="K229" s="366"/>
      <c r="L229" s="367"/>
      <c r="O229" s="130"/>
      <c r="P229" s="130"/>
    </row>
    <row r="230" spans="1:16" s="118" customFormat="1" x14ac:dyDescent="0.25">
      <c r="A230" s="231"/>
      <c r="B230" s="271"/>
      <c r="C230" s="272"/>
      <c r="D230" s="272"/>
      <c r="E230" s="272"/>
      <c r="F230" s="272"/>
      <c r="G230" s="272"/>
      <c r="H230" s="272"/>
      <c r="I230" s="272"/>
      <c r="J230" s="272"/>
      <c r="K230" s="272"/>
      <c r="L230" s="273"/>
      <c r="O230" s="130"/>
      <c r="P230" s="130"/>
    </row>
    <row r="231" spans="1:16" s="3" customFormat="1" x14ac:dyDescent="0.25">
      <c r="A231" s="13"/>
      <c r="B231" s="474" t="s">
        <v>38</v>
      </c>
      <c r="C231" s="475"/>
      <c r="D231" s="475"/>
      <c r="E231" s="475"/>
      <c r="F231" s="475"/>
      <c r="G231" s="475"/>
      <c r="H231" s="475"/>
      <c r="I231" s="475"/>
      <c r="J231" s="475"/>
      <c r="K231" s="475"/>
      <c r="L231" s="476"/>
      <c r="M231" s="241"/>
      <c r="O231" s="127"/>
      <c r="P231" s="127"/>
    </row>
    <row r="232" spans="1:16" s="133" customFormat="1" x14ac:dyDescent="0.25">
      <c r="A232" s="233"/>
      <c r="B232" s="248"/>
      <c r="C232" s="249"/>
      <c r="D232" s="249"/>
      <c r="E232" s="249"/>
      <c r="F232" s="249"/>
      <c r="G232" s="249"/>
      <c r="H232" s="249"/>
      <c r="I232" s="249"/>
      <c r="J232" s="249"/>
      <c r="K232" s="249"/>
      <c r="L232" s="234"/>
      <c r="O232" s="129"/>
      <c r="P232" s="129"/>
    </row>
    <row r="233" spans="1:16" s="133" customFormat="1" x14ac:dyDescent="0.25">
      <c r="A233" s="233"/>
      <c r="B233" s="489" t="str">
        <f>IF(Intro!$G$21="English",O233,P233)</f>
        <v>Décrivez s'il y a une saisonnalité sur le marché canadien pour les marchandises. Décrivez toute variation saisonnière de la production, du volume des stocks ou des ventes de la production de votre entreprise au Canada.</v>
      </c>
      <c r="C233" s="490"/>
      <c r="D233" s="490"/>
      <c r="E233" s="490"/>
      <c r="F233" s="490"/>
      <c r="G233" s="490"/>
      <c r="H233" s="490"/>
      <c r="I233" s="490"/>
      <c r="J233" s="490"/>
      <c r="K233" s="490"/>
      <c r="L233" s="491"/>
      <c r="O233" s="129" t="s">
        <v>315</v>
      </c>
      <c r="P233" s="129" t="s">
        <v>316</v>
      </c>
    </row>
    <row r="234" spans="1:16" s="133" customFormat="1" x14ac:dyDescent="0.25">
      <c r="A234" s="233"/>
      <c r="B234" s="489"/>
      <c r="C234" s="490"/>
      <c r="D234" s="490"/>
      <c r="E234" s="490"/>
      <c r="F234" s="490"/>
      <c r="G234" s="490"/>
      <c r="H234" s="490"/>
      <c r="I234" s="490"/>
      <c r="J234" s="490"/>
      <c r="K234" s="490"/>
      <c r="L234" s="491"/>
      <c r="O234" s="129"/>
      <c r="P234" s="129"/>
    </row>
    <row r="235" spans="1:16" s="133" customFormat="1" x14ac:dyDescent="0.25">
      <c r="A235" s="233"/>
      <c r="B235" s="248"/>
      <c r="C235" s="249"/>
      <c r="D235" s="249"/>
      <c r="E235" s="249"/>
      <c r="F235" s="249"/>
      <c r="G235" s="249"/>
      <c r="H235" s="249"/>
      <c r="I235" s="249"/>
      <c r="J235" s="249"/>
      <c r="K235" s="249"/>
      <c r="L235" s="234"/>
      <c r="O235" s="129"/>
      <c r="P235" s="129"/>
    </row>
    <row r="236" spans="1:16" s="3" customFormat="1" x14ac:dyDescent="0.25">
      <c r="A236" s="13"/>
      <c r="B236" s="471"/>
      <c r="C236" s="472"/>
      <c r="D236" s="472"/>
      <c r="E236" s="472"/>
      <c r="F236" s="472"/>
      <c r="G236" s="472"/>
      <c r="H236" s="472"/>
      <c r="I236" s="472"/>
      <c r="J236" s="472"/>
      <c r="K236" s="472"/>
      <c r="L236" s="473"/>
      <c r="M236" s="133"/>
      <c r="O236" s="127"/>
      <c r="P236" s="127"/>
    </row>
    <row r="237" spans="1:16" s="3" customFormat="1" x14ac:dyDescent="0.25">
      <c r="A237" s="13"/>
      <c r="B237" s="471"/>
      <c r="C237" s="472"/>
      <c r="D237" s="472"/>
      <c r="E237" s="472"/>
      <c r="F237" s="472"/>
      <c r="G237" s="472"/>
      <c r="H237" s="472"/>
      <c r="I237" s="472"/>
      <c r="J237" s="472"/>
      <c r="K237" s="472"/>
      <c r="L237" s="473"/>
      <c r="M237" s="133"/>
      <c r="O237" s="127"/>
      <c r="P237" s="127"/>
    </row>
    <row r="238" spans="1:16" s="3" customFormat="1" x14ac:dyDescent="0.25">
      <c r="A238" s="13"/>
      <c r="B238" s="471"/>
      <c r="C238" s="472"/>
      <c r="D238" s="472"/>
      <c r="E238" s="472"/>
      <c r="F238" s="472"/>
      <c r="G238" s="472"/>
      <c r="H238" s="472"/>
      <c r="I238" s="472"/>
      <c r="J238" s="472"/>
      <c r="K238" s="472"/>
      <c r="L238" s="473"/>
      <c r="M238" s="133"/>
      <c r="O238" s="127"/>
      <c r="P238" s="127"/>
    </row>
    <row r="239" spans="1:16" s="3" customFormat="1" x14ac:dyDescent="0.25">
      <c r="A239" s="13"/>
      <c r="B239" s="471"/>
      <c r="C239" s="472"/>
      <c r="D239" s="472"/>
      <c r="E239" s="472"/>
      <c r="F239" s="472"/>
      <c r="G239" s="472"/>
      <c r="H239" s="472"/>
      <c r="I239" s="472"/>
      <c r="J239" s="472"/>
      <c r="K239" s="472"/>
      <c r="L239" s="473"/>
      <c r="M239" s="133"/>
      <c r="O239" s="127"/>
      <c r="P239" s="127"/>
    </row>
    <row r="240" spans="1:16" s="3" customFormat="1" x14ac:dyDescent="0.25">
      <c r="A240" s="13"/>
      <c r="B240" s="471"/>
      <c r="C240" s="472"/>
      <c r="D240" s="472"/>
      <c r="E240" s="472"/>
      <c r="F240" s="472"/>
      <c r="G240" s="472"/>
      <c r="H240" s="472"/>
      <c r="I240" s="472"/>
      <c r="J240" s="472"/>
      <c r="K240" s="472"/>
      <c r="L240" s="473"/>
      <c r="M240" s="133"/>
      <c r="O240" s="127"/>
      <c r="P240" s="127"/>
    </row>
    <row r="241" spans="1:16" s="3" customFormat="1" x14ac:dyDescent="0.25">
      <c r="A241" s="13"/>
      <c r="B241" s="471"/>
      <c r="C241" s="472"/>
      <c r="D241" s="472"/>
      <c r="E241" s="472"/>
      <c r="F241" s="472"/>
      <c r="G241" s="472"/>
      <c r="H241" s="472"/>
      <c r="I241" s="472"/>
      <c r="J241" s="472"/>
      <c r="K241" s="472"/>
      <c r="L241" s="473"/>
      <c r="M241" s="133"/>
      <c r="O241" s="127"/>
      <c r="P241" s="127"/>
    </row>
    <row r="242" spans="1:16" s="3" customFormat="1" x14ac:dyDescent="0.25">
      <c r="A242" s="13"/>
      <c r="B242" s="471"/>
      <c r="C242" s="472"/>
      <c r="D242" s="472"/>
      <c r="E242" s="472"/>
      <c r="F242" s="472"/>
      <c r="G242" s="472"/>
      <c r="H242" s="472"/>
      <c r="I242" s="472"/>
      <c r="J242" s="472"/>
      <c r="K242" s="472"/>
      <c r="L242" s="473"/>
      <c r="M242" s="133"/>
      <c r="O242" s="127"/>
      <c r="P242" s="127"/>
    </row>
    <row r="243" spans="1:16" s="3" customFormat="1" x14ac:dyDescent="0.25">
      <c r="A243" s="13"/>
      <c r="B243" s="471"/>
      <c r="C243" s="472"/>
      <c r="D243" s="472"/>
      <c r="E243" s="472"/>
      <c r="F243" s="472"/>
      <c r="G243" s="472"/>
      <c r="H243" s="472"/>
      <c r="I243" s="472"/>
      <c r="J243" s="472"/>
      <c r="K243" s="472"/>
      <c r="L243" s="473"/>
      <c r="M243" s="133"/>
      <c r="O243" s="127"/>
      <c r="P243" s="127"/>
    </row>
    <row r="244" spans="1:16" s="133" customFormat="1" x14ac:dyDescent="0.25">
      <c r="A244" s="233"/>
      <c r="B244" s="262"/>
      <c r="C244" s="263"/>
      <c r="D244" s="263"/>
      <c r="E244" s="263"/>
      <c r="F244" s="263"/>
      <c r="G244" s="263"/>
      <c r="H244" s="263"/>
      <c r="I244" s="263"/>
      <c r="J244" s="263"/>
      <c r="K244" s="263"/>
      <c r="L244" s="264"/>
      <c r="O244" s="129"/>
      <c r="P244" s="129"/>
    </row>
    <row r="245" spans="1:16" s="3" customFormat="1" x14ac:dyDescent="0.25">
      <c r="A245" s="13"/>
      <c r="B245" s="474" t="s">
        <v>39</v>
      </c>
      <c r="C245" s="475"/>
      <c r="D245" s="475"/>
      <c r="E245" s="475"/>
      <c r="F245" s="475"/>
      <c r="G245" s="475"/>
      <c r="H245" s="475"/>
      <c r="I245" s="475"/>
      <c r="J245" s="475"/>
      <c r="K245" s="475"/>
      <c r="L245" s="476"/>
      <c r="M245" s="241"/>
      <c r="O245" s="127"/>
      <c r="P245" s="127"/>
    </row>
    <row r="246" spans="1:16" s="133" customFormat="1" x14ac:dyDescent="0.25">
      <c r="A246" s="233"/>
      <c r="B246" s="248"/>
      <c r="C246" s="249"/>
      <c r="D246" s="249"/>
      <c r="E246" s="249"/>
      <c r="F246" s="249"/>
      <c r="G246" s="249"/>
      <c r="H246" s="249"/>
      <c r="I246" s="249"/>
      <c r="J246" s="249"/>
      <c r="K246" s="249"/>
      <c r="L246" s="234"/>
      <c r="O246" s="129"/>
      <c r="P246" s="129"/>
    </row>
    <row r="247" spans="1:16" s="133" customFormat="1" x14ac:dyDescent="0.25">
      <c r="A247" s="233"/>
      <c r="B247" s="489" t="str">
        <f>IF(Intro!$G$21="English",O247,P247)</f>
        <v>Qu'est-ce qui a affecté la demande des marchandises depuis le 1er janvier 2023 (par exemple, les préférences des utilisateurs, la politique gouvernementale, les conditions économiques, le taux de change)?</v>
      </c>
      <c r="C247" s="490"/>
      <c r="D247" s="490"/>
      <c r="E247" s="490"/>
      <c r="F247" s="490"/>
      <c r="G247" s="490"/>
      <c r="H247" s="490"/>
      <c r="I247" s="490"/>
      <c r="J247" s="490"/>
      <c r="K247" s="490"/>
      <c r="L247" s="491"/>
      <c r="O247" s="129" t="str">
        <f>"What has affected demand for the goods since January 1, "&amp;Variables!B6&amp;" (e.g., user preferences, government policy, economic conditions, exchange rate)?"</f>
        <v>What has affected demand for the goods since January 1, 2023 (e.g., user preferences, government policy, economic conditions, exchange rate)?</v>
      </c>
      <c r="P247" s="129" t="str">
        <f>"Qu'est-ce qui a affecté la demande des marchandises depuis le 1er janvier "&amp;Variables!B6&amp;" (par exemple, les préférences des utilisateurs, la politique gouvernementale, les conditions économiques, le taux de change)?"</f>
        <v>Qu'est-ce qui a affecté la demande des marchandises depuis le 1er janvier 2023 (par exemple, les préférences des utilisateurs, la politique gouvernementale, les conditions économiques, le taux de change)?</v>
      </c>
    </row>
    <row r="248" spans="1:16" s="133" customFormat="1" x14ac:dyDescent="0.25">
      <c r="A248" s="233"/>
      <c r="B248" s="248"/>
      <c r="C248" s="249"/>
      <c r="D248" s="249"/>
      <c r="E248" s="249"/>
      <c r="F248" s="249"/>
      <c r="G248" s="249"/>
      <c r="H248" s="249"/>
      <c r="I248" s="249"/>
      <c r="J248" s="249"/>
      <c r="K248" s="249"/>
      <c r="L248" s="234"/>
      <c r="O248" s="129"/>
      <c r="P248" s="129"/>
    </row>
    <row r="249" spans="1:16" s="3" customFormat="1" x14ac:dyDescent="0.25">
      <c r="A249" s="13"/>
      <c r="B249" s="471"/>
      <c r="C249" s="472"/>
      <c r="D249" s="472"/>
      <c r="E249" s="472"/>
      <c r="F249" s="472"/>
      <c r="G249" s="472"/>
      <c r="H249" s="472"/>
      <c r="I249" s="472"/>
      <c r="J249" s="472"/>
      <c r="K249" s="472"/>
      <c r="L249" s="473"/>
      <c r="M249" s="133"/>
      <c r="O249" s="127"/>
      <c r="P249" s="127"/>
    </row>
    <row r="250" spans="1:16" s="3" customFormat="1" x14ac:dyDescent="0.25">
      <c r="A250" s="13"/>
      <c r="B250" s="471"/>
      <c r="C250" s="472"/>
      <c r="D250" s="472"/>
      <c r="E250" s="472"/>
      <c r="F250" s="472"/>
      <c r="G250" s="472"/>
      <c r="H250" s="472"/>
      <c r="I250" s="472"/>
      <c r="J250" s="472"/>
      <c r="K250" s="472"/>
      <c r="L250" s="473"/>
      <c r="M250" s="133"/>
      <c r="O250" s="127"/>
      <c r="P250" s="127"/>
    </row>
    <row r="251" spans="1:16" s="3" customFormat="1" x14ac:dyDescent="0.25">
      <c r="A251" s="13"/>
      <c r="B251" s="471"/>
      <c r="C251" s="472"/>
      <c r="D251" s="472"/>
      <c r="E251" s="472"/>
      <c r="F251" s="472"/>
      <c r="G251" s="472"/>
      <c r="H251" s="472"/>
      <c r="I251" s="472"/>
      <c r="J251" s="472"/>
      <c r="K251" s="472"/>
      <c r="L251" s="473"/>
      <c r="M251" s="133"/>
      <c r="O251" s="127"/>
      <c r="P251" s="127"/>
    </row>
    <row r="252" spans="1:16" s="3" customFormat="1" x14ac:dyDescent="0.25">
      <c r="A252" s="13"/>
      <c r="B252" s="471"/>
      <c r="C252" s="472"/>
      <c r="D252" s="472"/>
      <c r="E252" s="472"/>
      <c r="F252" s="472"/>
      <c r="G252" s="472"/>
      <c r="H252" s="472"/>
      <c r="I252" s="472"/>
      <c r="J252" s="472"/>
      <c r="K252" s="472"/>
      <c r="L252" s="473"/>
      <c r="M252" s="133"/>
      <c r="O252" s="127"/>
      <c r="P252" s="127"/>
    </row>
    <row r="253" spans="1:16" s="3" customFormat="1" x14ac:dyDescent="0.25">
      <c r="A253" s="13"/>
      <c r="B253" s="471"/>
      <c r="C253" s="472"/>
      <c r="D253" s="472"/>
      <c r="E253" s="472"/>
      <c r="F253" s="472"/>
      <c r="G253" s="472"/>
      <c r="H253" s="472"/>
      <c r="I253" s="472"/>
      <c r="J253" s="472"/>
      <c r="K253" s="472"/>
      <c r="L253" s="473"/>
      <c r="M253" s="133"/>
      <c r="O253" s="127"/>
      <c r="P253" s="127"/>
    </row>
    <row r="254" spans="1:16" s="3" customFormat="1" x14ac:dyDescent="0.25">
      <c r="A254" s="13"/>
      <c r="B254" s="471"/>
      <c r="C254" s="472"/>
      <c r="D254" s="472"/>
      <c r="E254" s="472"/>
      <c r="F254" s="472"/>
      <c r="G254" s="472"/>
      <c r="H254" s="472"/>
      <c r="I254" s="472"/>
      <c r="J254" s="472"/>
      <c r="K254" s="472"/>
      <c r="L254" s="473"/>
      <c r="M254" s="133"/>
      <c r="O254" s="127"/>
      <c r="P254" s="127"/>
    </row>
    <row r="255" spans="1:16" s="3" customFormat="1" x14ac:dyDescent="0.25">
      <c r="A255" s="13"/>
      <c r="B255" s="471"/>
      <c r="C255" s="472"/>
      <c r="D255" s="472"/>
      <c r="E255" s="472"/>
      <c r="F255" s="472"/>
      <c r="G255" s="472"/>
      <c r="H255" s="472"/>
      <c r="I255" s="472"/>
      <c r="J255" s="472"/>
      <c r="K255" s="472"/>
      <c r="L255" s="473"/>
      <c r="M255" s="133"/>
      <c r="O255" s="127"/>
      <c r="P255" s="127"/>
    </row>
    <row r="256" spans="1:16" s="3" customFormat="1" x14ac:dyDescent="0.25">
      <c r="A256" s="13"/>
      <c r="B256" s="471"/>
      <c r="C256" s="472"/>
      <c r="D256" s="472"/>
      <c r="E256" s="472"/>
      <c r="F256" s="472"/>
      <c r="G256" s="472"/>
      <c r="H256" s="472"/>
      <c r="I256" s="472"/>
      <c r="J256" s="472"/>
      <c r="K256" s="472"/>
      <c r="L256" s="473"/>
      <c r="M256" s="133"/>
      <c r="O256" s="127"/>
      <c r="P256" s="127"/>
    </row>
    <row r="257" spans="1:16" s="133" customFormat="1" x14ac:dyDescent="0.25">
      <c r="A257" s="233"/>
      <c r="B257" s="262"/>
      <c r="C257" s="263"/>
      <c r="D257" s="263"/>
      <c r="E257" s="263"/>
      <c r="F257" s="263"/>
      <c r="G257" s="263"/>
      <c r="H257" s="263"/>
      <c r="I257" s="263"/>
      <c r="J257" s="263"/>
      <c r="K257" s="263"/>
      <c r="L257" s="264"/>
      <c r="O257" s="129"/>
      <c r="P257" s="129"/>
    </row>
    <row r="258" spans="1:16" s="3" customFormat="1" x14ac:dyDescent="0.25">
      <c r="A258" s="13"/>
      <c r="B258" s="474" t="s">
        <v>232</v>
      </c>
      <c r="C258" s="475"/>
      <c r="D258" s="475"/>
      <c r="E258" s="475"/>
      <c r="F258" s="475"/>
      <c r="G258" s="475"/>
      <c r="H258" s="475"/>
      <c r="I258" s="475"/>
      <c r="J258" s="475"/>
      <c r="K258" s="475"/>
      <c r="L258" s="476"/>
      <c r="M258" s="241"/>
      <c r="O258" s="127"/>
      <c r="P258" s="127"/>
    </row>
    <row r="259" spans="1:16" s="133" customFormat="1" x14ac:dyDescent="0.25">
      <c r="A259" s="233"/>
      <c r="B259" s="248"/>
      <c r="C259" s="249"/>
      <c r="D259" s="249"/>
      <c r="E259" s="249"/>
      <c r="F259" s="249"/>
      <c r="G259" s="249"/>
      <c r="H259" s="249"/>
      <c r="I259" s="249"/>
      <c r="J259" s="249"/>
      <c r="K259" s="249"/>
      <c r="L259" s="234"/>
      <c r="O259" s="129"/>
      <c r="P259" s="129"/>
    </row>
    <row r="260" spans="1:16" s="133" customFormat="1" x14ac:dyDescent="0.25">
      <c r="A260" s="233"/>
      <c r="B260" s="477" t="str">
        <f>IF(Intro!$G$21="English",O260,P260)</f>
        <v>Décrivez tout changement technologique qui a eu une incidence sur le marché canadien des marchandises depuis le 1er janvier 2023.</v>
      </c>
      <c r="C260" s="478"/>
      <c r="D260" s="478"/>
      <c r="E260" s="478"/>
      <c r="F260" s="478"/>
      <c r="G260" s="478"/>
      <c r="H260" s="478"/>
      <c r="I260" s="478"/>
      <c r="J260" s="478"/>
      <c r="K260" s="478"/>
      <c r="L260" s="479"/>
      <c r="O260" s="129" t="str">
        <f>"Describe any changes in technology that have impacted the Canadian market for the goods since January 1, "&amp;Variables!B6&amp;"."</f>
        <v>Describe any changes in technology that have impacted the Canadian market for the goods since January 1, 2023.</v>
      </c>
      <c r="P260" s="129" t="str">
        <f>"Décrivez tout changement technologique qui a eu une incidence sur le marché canadien des marchandises depuis le 1er janvier "&amp;Variables!B6&amp;"."</f>
        <v>Décrivez tout changement technologique qui a eu une incidence sur le marché canadien des marchandises depuis le 1er janvier 2023.</v>
      </c>
    </row>
    <row r="261" spans="1:16" s="133" customFormat="1" x14ac:dyDescent="0.25">
      <c r="A261" s="233"/>
      <c r="B261" s="248"/>
      <c r="C261" s="249"/>
      <c r="D261" s="249"/>
      <c r="E261" s="249"/>
      <c r="F261" s="249"/>
      <c r="G261" s="249"/>
      <c r="H261" s="249"/>
      <c r="I261" s="249"/>
      <c r="J261" s="249"/>
      <c r="K261" s="249"/>
      <c r="L261" s="234"/>
      <c r="O261" s="129"/>
      <c r="P261" s="129"/>
    </row>
    <row r="262" spans="1:16" s="3" customFormat="1" x14ac:dyDescent="0.25">
      <c r="A262" s="13"/>
      <c r="B262" s="471"/>
      <c r="C262" s="472"/>
      <c r="D262" s="472"/>
      <c r="E262" s="472"/>
      <c r="F262" s="472"/>
      <c r="G262" s="472"/>
      <c r="H262" s="472"/>
      <c r="I262" s="472"/>
      <c r="J262" s="472"/>
      <c r="K262" s="472"/>
      <c r="L262" s="473"/>
      <c r="M262" s="133"/>
      <c r="O262" s="127"/>
      <c r="P262" s="127"/>
    </row>
    <row r="263" spans="1:16" s="3" customFormat="1" x14ac:dyDescent="0.25">
      <c r="A263" s="13"/>
      <c r="B263" s="471"/>
      <c r="C263" s="472"/>
      <c r="D263" s="472"/>
      <c r="E263" s="472"/>
      <c r="F263" s="472"/>
      <c r="G263" s="472"/>
      <c r="H263" s="472"/>
      <c r="I263" s="472"/>
      <c r="J263" s="472"/>
      <c r="K263" s="472"/>
      <c r="L263" s="473"/>
      <c r="M263" s="133"/>
      <c r="O263" s="127"/>
      <c r="P263" s="127"/>
    </row>
    <row r="264" spans="1:16" s="3" customFormat="1" x14ac:dyDescent="0.25">
      <c r="A264" s="13"/>
      <c r="B264" s="471"/>
      <c r="C264" s="472"/>
      <c r="D264" s="472"/>
      <c r="E264" s="472"/>
      <c r="F264" s="472"/>
      <c r="G264" s="472"/>
      <c r="H264" s="472"/>
      <c r="I264" s="472"/>
      <c r="J264" s="472"/>
      <c r="K264" s="472"/>
      <c r="L264" s="473"/>
      <c r="M264" s="133"/>
      <c r="O264" s="127"/>
      <c r="P264" s="127"/>
    </row>
    <row r="265" spans="1:16" s="3" customFormat="1" x14ac:dyDescent="0.25">
      <c r="A265" s="13"/>
      <c r="B265" s="471"/>
      <c r="C265" s="472"/>
      <c r="D265" s="472"/>
      <c r="E265" s="472"/>
      <c r="F265" s="472"/>
      <c r="G265" s="472"/>
      <c r="H265" s="472"/>
      <c r="I265" s="472"/>
      <c r="J265" s="472"/>
      <c r="K265" s="472"/>
      <c r="L265" s="473"/>
      <c r="M265" s="133"/>
      <c r="O265" s="127"/>
      <c r="P265" s="127"/>
    </row>
    <row r="266" spans="1:16" s="3" customFormat="1" x14ac:dyDescent="0.25">
      <c r="A266" s="13"/>
      <c r="B266" s="471"/>
      <c r="C266" s="472"/>
      <c r="D266" s="472"/>
      <c r="E266" s="472"/>
      <c r="F266" s="472"/>
      <c r="G266" s="472"/>
      <c r="H266" s="472"/>
      <c r="I266" s="472"/>
      <c r="J266" s="472"/>
      <c r="K266" s="472"/>
      <c r="L266" s="473"/>
      <c r="M266" s="133"/>
      <c r="O266" s="127"/>
      <c r="P266" s="127"/>
    </row>
    <row r="267" spans="1:16" s="3" customFormat="1" x14ac:dyDescent="0.25">
      <c r="A267" s="13"/>
      <c r="B267" s="471"/>
      <c r="C267" s="472"/>
      <c r="D267" s="472"/>
      <c r="E267" s="472"/>
      <c r="F267" s="472"/>
      <c r="G267" s="472"/>
      <c r="H267" s="472"/>
      <c r="I267" s="472"/>
      <c r="J267" s="472"/>
      <c r="K267" s="472"/>
      <c r="L267" s="473"/>
      <c r="M267" s="133"/>
      <c r="O267" s="127"/>
      <c r="P267" s="127"/>
    </row>
    <row r="268" spans="1:16" s="3" customFormat="1" x14ac:dyDescent="0.25">
      <c r="A268" s="13"/>
      <c r="B268" s="471"/>
      <c r="C268" s="472"/>
      <c r="D268" s="472"/>
      <c r="E268" s="472"/>
      <c r="F268" s="472"/>
      <c r="G268" s="472"/>
      <c r="H268" s="472"/>
      <c r="I268" s="472"/>
      <c r="J268" s="472"/>
      <c r="K268" s="472"/>
      <c r="L268" s="473"/>
      <c r="M268" s="133"/>
      <c r="O268" s="127"/>
      <c r="P268" s="127"/>
    </row>
    <row r="269" spans="1:16" s="3" customFormat="1" x14ac:dyDescent="0.25">
      <c r="A269" s="13"/>
      <c r="B269" s="471"/>
      <c r="C269" s="472"/>
      <c r="D269" s="472"/>
      <c r="E269" s="472"/>
      <c r="F269" s="472"/>
      <c r="G269" s="472"/>
      <c r="H269" s="472"/>
      <c r="I269" s="472"/>
      <c r="J269" s="472"/>
      <c r="K269" s="472"/>
      <c r="L269" s="473"/>
      <c r="M269" s="133"/>
      <c r="O269" s="127"/>
      <c r="P269" s="127"/>
    </row>
    <row r="270" spans="1:16" s="133" customFormat="1" x14ac:dyDescent="0.25">
      <c r="A270" s="233"/>
      <c r="B270" s="262"/>
      <c r="C270" s="263"/>
      <c r="D270" s="263"/>
      <c r="E270" s="263"/>
      <c r="F270" s="263"/>
      <c r="G270" s="263"/>
      <c r="H270" s="263"/>
      <c r="I270" s="263"/>
      <c r="J270" s="263"/>
      <c r="K270" s="263"/>
      <c r="L270" s="264"/>
      <c r="O270" s="129"/>
      <c r="P270" s="129"/>
    </row>
    <row r="271" spans="1:16" s="3" customFormat="1" x14ac:dyDescent="0.25">
      <c r="A271" s="13"/>
      <c r="B271" s="474" t="s">
        <v>233</v>
      </c>
      <c r="C271" s="475"/>
      <c r="D271" s="475"/>
      <c r="E271" s="475"/>
      <c r="F271" s="475"/>
      <c r="G271" s="475"/>
      <c r="H271" s="475"/>
      <c r="I271" s="475"/>
      <c r="J271" s="475"/>
      <c r="K271" s="475"/>
      <c r="L271" s="476"/>
      <c r="M271" s="241"/>
      <c r="O271" s="127"/>
      <c r="P271" s="127"/>
    </row>
    <row r="272" spans="1:16" s="133" customFormat="1" x14ac:dyDescent="0.25">
      <c r="A272" s="233"/>
      <c r="B272" s="248"/>
      <c r="C272" s="249"/>
      <c r="D272" s="249"/>
      <c r="E272" s="249"/>
      <c r="F272" s="249"/>
      <c r="G272" s="249"/>
      <c r="H272" s="249"/>
      <c r="I272" s="249"/>
      <c r="J272" s="249"/>
      <c r="K272" s="249"/>
      <c r="L272" s="234"/>
      <c r="O272" s="129"/>
      <c r="P272" s="129"/>
    </row>
    <row r="273" spans="1:16" s="133" customFormat="1" x14ac:dyDescent="0.25">
      <c r="A273" s="233"/>
      <c r="B273" s="489" t="str">
        <f>IF(Intro!$G$21="English",O273,P273)</f>
        <v>Expliquez les circonstances dans lesquelles les acheteurs canadiens sont prêts à payer une prime pour les marchandises produites au Canada. Quel serait le montant de cette prime?</v>
      </c>
      <c r="C273" s="490"/>
      <c r="D273" s="490"/>
      <c r="E273" s="490"/>
      <c r="F273" s="490"/>
      <c r="G273" s="490"/>
      <c r="H273" s="490"/>
      <c r="I273" s="490"/>
      <c r="J273" s="490"/>
      <c r="K273" s="490"/>
      <c r="L273" s="491"/>
      <c r="O273" s="129" t="s">
        <v>279</v>
      </c>
      <c r="P273" s="129" t="s">
        <v>335</v>
      </c>
    </row>
    <row r="274" spans="1:16" s="133" customFormat="1" x14ac:dyDescent="0.25">
      <c r="A274" s="233"/>
      <c r="B274" s="248"/>
      <c r="C274" s="249"/>
      <c r="D274" s="249"/>
      <c r="E274" s="249"/>
      <c r="F274" s="249"/>
      <c r="G274" s="249"/>
      <c r="H274" s="249"/>
      <c r="I274" s="249"/>
      <c r="J274" s="249"/>
      <c r="K274" s="249"/>
      <c r="L274" s="234"/>
      <c r="O274" s="129"/>
      <c r="P274" s="129"/>
    </row>
    <row r="275" spans="1:16" s="107" customFormat="1" x14ac:dyDescent="0.25">
      <c r="A275" s="232"/>
      <c r="B275" s="399" t="str">
        <f>IF(Intro!$G$21="English",O275,P275)</f>
        <v xml:space="preserve"> Majoration du prix</v>
      </c>
      <c r="C275" s="400"/>
      <c r="D275" s="152" t="s">
        <v>142</v>
      </c>
      <c r="E275" s="169"/>
      <c r="F275" s="249"/>
      <c r="G275" s="249"/>
      <c r="H275" s="249"/>
      <c r="I275" s="249"/>
      <c r="J275" s="249"/>
      <c r="K275" s="249"/>
      <c r="L275" s="234"/>
      <c r="O275" s="129" t="s">
        <v>230</v>
      </c>
      <c r="P275" s="129" t="s">
        <v>231</v>
      </c>
    </row>
    <row r="276" spans="1:16" s="133" customFormat="1" x14ac:dyDescent="0.25">
      <c r="A276" s="233"/>
      <c r="B276" s="248"/>
      <c r="C276" s="249"/>
      <c r="D276" s="249"/>
      <c r="E276" s="249"/>
      <c r="F276" s="249"/>
      <c r="G276" s="249"/>
      <c r="H276" s="249"/>
      <c r="I276" s="249"/>
      <c r="J276" s="249"/>
      <c r="K276" s="249"/>
      <c r="L276" s="234"/>
      <c r="O276" s="129"/>
      <c r="P276" s="129"/>
    </row>
    <row r="277" spans="1:16" s="3" customFormat="1" x14ac:dyDescent="0.25">
      <c r="A277" s="13"/>
      <c r="B277" s="471"/>
      <c r="C277" s="472"/>
      <c r="D277" s="472"/>
      <c r="E277" s="472"/>
      <c r="F277" s="472"/>
      <c r="G277" s="472"/>
      <c r="H277" s="472"/>
      <c r="I277" s="472"/>
      <c r="J277" s="472"/>
      <c r="K277" s="472"/>
      <c r="L277" s="473"/>
      <c r="M277" s="133"/>
      <c r="O277" s="127"/>
      <c r="P277" s="127"/>
    </row>
    <row r="278" spans="1:16" s="3" customFormat="1" x14ac:dyDescent="0.25">
      <c r="A278" s="13"/>
      <c r="B278" s="471"/>
      <c r="C278" s="472"/>
      <c r="D278" s="472"/>
      <c r="E278" s="472"/>
      <c r="F278" s="472"/>
      <c r="G278" s="472"/>
      <c r="H278" s="472"/>
      <c r="I278" s="472"/>
      <c r="J278" s="472"/>
      <c r="K278" s="472"/>
      <c r="L278" s="473"/>
      <c r="M278" s="133"/>
      <c r="O278" s="127"/>
      <c r="P278" s="127"/>
    </row>
    <row r="279" spans="1:16" s="3" customFormat="1" x14ac:dyDescent="0.25">
      <c r="A279" s="13"/>
      <c r="B279" s="471"/>
      <c r="C279" s="472"/>
      <c r="D279" s="472"/>
      <c r="E279" s="472"/>
      <c r="F279" s="472"/>
      <c r="G279" s="472"/>
      <c r="H279" s="472"/>
      <c r="I279" s="472"/>
      <c r="J279" s="472"/>
      <c r="K279" s="472"/>
      <c r="L279" s="473"/>
      <c r="M279" s="133"/>
      <c r="O279" s="127"/>
      <c r="P279" s="127"/>
    </row>
    <row r="280" spans="1:16" s="3" customFormat="1" x14ac:dyDescent="0.25">
      <c r="A280" s="13"/>
      <c r="B280" s="471"/>
      <c r="C280" s="472"/>
      <c r="D280" s="472"/>
      <c r="E280" s="472"/>
      <c r="F280" s="472"/>
      <c r="G280" s="472"/>
      <c r="H280" s="472"/>
      <c r="I280" s="472"/>
      <c r="J280" s="472"/>
      <c r="K280" s="472"/>
      <c r="L280" s="473"/>
      <c r="M280" s="133"/>
      <c r="O280" s="127"/>
      <c r="P280" s="127"/>
    </row>
    <row r="281" spans="1:16" s="3" customFormat="1" x14ac:dyDescent="0.25">
      <c r="A281" s="13"/>
      <c r="B281" s="471"/>
      <c r="C281" s="472"/>
      <c r="D281" s="472"/>
      <c r="E281" s="472"/>
      <c r="F281" s="472"/>
      <c r="G281" s="472"/>
      <c r="H281" s="472"/>
      <c r="I281" s="472"/>
      <c r="J281" s="472"/>
      <c r="K281" s="472"/>
      <c r="L281" s="473"/>
      <c r="M281" s="133"/>
      <c r="O281" s="127"/>
      <c r="P281" s="127"/>
    </row>
    <row r="282" spans="1:16" s="3" customFormat="1" x14ac:dyDescent="0.25">
      <c r="A282" s="13"/>
      <c r="B282" s="471"/>
      <c r="C282" s="472"/>
      <c r="D282" s="472"/>
      <c r="E282" s="472"/>
      <c r="F282" s="472"/>
      <c r="G282" s="472"/>
      <c r="H282" s="472"/>
      <c r="I282" s="472"/>
      <c r="J282" s="472"/>
      <c r="K282" s="472"/>
      <c r="L282" s="473"/>
      <c r="M282" s="133"/>
      <c r="O282" s="127"/>
      <c r="P282" s="127"/>
    </row>
    <row r="283" spans="1:16" s="3" customFormat="1" x14ac:dyDescent="0.25">
      <c r="A283" s="13"/>
      <c r="B283" s="471"/>
      <c r="C283" s="472"/>
      <c r="D283" s="472"/>
      <c r="E283" s="472"/>
      <c r="F283" s="472"/>
      <c r="G283" s="472"/>
      <c r="H283" s="472"/>
      <c r="I283" s="472"/>
      <c r="J283" s="472"/>
      <c r="K283" s="472"/>
      <c r="L283" s="473"/>
      <c r="M283" s="133"/>
      <c r="O283" s="127"/>
      <c r="P283" s="127"/>
    </row>
    <row r="284" spans="1:16" s="3" customFormat="1" x14ac:dyDescent="0.25">
      <c r="A284" s="13"/>
      <c r="B284" s="471"/>
      <c r="C284" s="472"/>
      <c r="D284" s="472"/>
      <c r="E284" s="472"/>
      <c r="F284" s="472"/>
      <c r="G284" s="472"/>
      <c r="H284" s="472"/>
      <c r="I284" s="472"/>
      <c r="J284" s="472"/>
      <c r="K284" s="472"/>
      <c r="L284" s="473"/>
      <c r="M284" s="133"/>
      <c r="O284" s="127"/>
      <c r="P284" s="127"/>
    </row>
    <row r="285" spans="1:16" s="133" customFormat="1" x14ac:dyDescent="0.25">
      <c r="A285" s="233"/>
      <c r="B285" s="262"/>
      <c r="C285" s="263"/>
      <c r="D285" s="263"/>
      <c r="E285" s="263"/>
      <c r="F285" s="263"/>
      <c r="G285" s="263"/>
      <c r="H285" s="263"/>
      <c r="I285" s="263"/>
      <c r="J285" s="263"/>
      <c r="K285" s="263"/>
      <c r="L285" s="264"/>
      <c r="O285" s="129"/>
      <c r="P285" s="129"/>
    </row>
    <row r="286" spans="1:16" s="3" customFormat="1" x14ac:dyDescent="0.25">
      <c r="A286" s="13"/>
      <c r="B286" s="474" t="s">
        <v>234</v>
      </c>
      <c r="C286" s="475"/>
      <c r="D286" s="475"/>
      <c r="E286" s="475"/>
      <c r="F286" s="475"/>
      <c r="G286" s="475"/>
      <c r="H286" s="475"/>
      <c r="I286" s="475"/>
      <c r="J286" s="475"/>
      <c r="K286" s="475"/>
      <c r="L286" s="476"/>
      <c r="M286" s="241"/>
      <c r="O286" s="127"/>
      <c r="P286" s="127"/>
    </row>
    <row r="287" spans="1:16" s="133" customFormat="1" x14ac:dyDescent="0.25">
      <c r="A287" s="233"/>
      <c r="B287" s="248"/>
      <c r="C287" s="249"/>
      <c r="D287" s="249"/>
      <c r="E287" s="249"/>
      <c r="F287" s="249"/>
      <c r="G287" s="249"/>
      <c r="H287" s="249"/>
      <c r="I287" s="249"/>
      <c r="J287" s="249"/>
      <c r="K287" s="249"/>
      <c r="L287" s="234"/>
      <c r="O287" s="129"/>
      <c r="P287" s="129"/>
    </row>
    <row r="288" spans="1:16" s="133" customFormat="1" x14ac:dyDescent="0.25">
      <c r="A288" s="233"/>
      <c r="B288" s="477" t="str">
        <f>IF(Intro!$G$21="English",O288,P288)</f>
        <v>Dans quelle mesure les marchandises produites au Canada sont-elles interchangeables avec les FTPP I importées de la Chine?</v>
      </c>
      <c r="C288" s="478"/>
      <c r="D288" s="478"/>
      <c r="E288" s="478"/>
      <c r="F288" s="478"/>
      <c r="G288" s="478"/>
      <c r="H288" s="478"/>
      <c r="I288" s="478"/>
      <c r="J288" s="478"/>
      <c r="K288" s="478"/>
      <c r="L288" s="479"/>
      <c r="O288" s="129" t="str">
        <f>"To what extent are the goods produced in Canada interchangeable with the imported OCTG I from "&amp;Variables!B5&amp;"?"</f>
        <v>To what extent are the goods produced in Canada interchangeable with the imported OCTG I from China?</v>
      </c>
      <c r="P288" s="129" t="str">
        <f>"Dans quelle mesure les marchandises produites au Canada sont-elles interchangeables avec les FTPP I importées "&amp;Variables!C5&amp;"?"</f>
        <v>Dans quelle mesure les marchandises produites au Canada sont-elles interchangeables avec les FTPP I importées de la Chine?</v>
      </c>
    </row>
    <row r="289" spans="1:16" s="133" customFormat="1" x14ac:dyDescent="0.25">
      <c r="A289" s="233"/>
      <c r="B289" s="248"/>
      <c r="C289" s="249"/>
      <c r="D289" s="249"/>
      <c r="E289" s="249"/>
      <c r="F289" s="249"/>
      <c r="G289" s="249"/>
      <c r="H289" s="249"/>
      <c r="I289" s="249"/>
      <c r="J289" s="249"/>
      <c r="K289" s="249"/>
      <c r="L289" s="234"/>
      <c r="O289" s="129"/>
      <c r="P289" s="129"/>
    </row>
    <row r="290" spans="1:16" s="3" customFormat="1" x14ac:dyDescent="0.25">
      <c r="A290" s="13"/>
      <c r="B290" s="471"/>
      <c r="C290" s="472"/>
      <c r="D290" s="472"/>
      <c r="E290" s="472"/>
      <c r="F290" s="472"/>
      <c r="G290" s="472"/>
      <c r="H290" s="472"/>
      <c r="I290" s="472"/>
      <c r="J290" s="472"/>
      <c r="K290" s="472"/>
      <c r="L290" s="473"/>
      <c r="M290" s="133"/>
      <c r="O290" s="127"/>
      <c r="P290" s="127"/>
    </row>
    <row r="291" spans="1:16" s="3" customFormat="1" x14ac:dyDescent="0.25">
      <c r="A291" s="13"/>
      <c r="B291" s="471"/>
      <c r="C291" s="472"/>
      <c r="D291" s="472"/>
      <c r="E291" s="472"/>
      <c r="F291" s="472"/>
      <c r="G291" s="472"/>
      <c r="H291" s="472"/>
      <c r="I291" s="472"/>
      <c r="J291" s="472"/>
      <c r="K291" s="472"/>
      <c r="L291" s="473"/>
      <c r="M291" s="133"/>
      <c r="O291" s="127"/>
      <c r="P291" s="127"/>
    </row>
    <row r="292" spans="1:16" s="3" customFormat="1" x14ac:dyDescent="0.25">
      <c r="A292" s="13"/>
      <c r="B292" s="471"/>
      <c r="C292" s="472"/>
      <c r="D292" s="472"/>
      <c r="E292" s="472"/>
      <c r="F292" s="472"/>
      <c r="G292" s="472"/>
      <c r="H292" s="472"/>
      <c r="I292" s="472"/>
      <c r="J292" s="472"/>
      <c r="K292" s="472"/>
      <c r="L292" s="473"/>
      <c r="M292" s="133"/>
      <c r="O292" s="127"/>
      <c r="P292" s="127"/>
    </row>
    <row r="293" spans="1:16" s="3" customFormat="1" x14ac:dyDescent="0.25">
      <c r="A293" s="13"/>
      <c r="B293" s="471"/>
      <c r="C293" s="472"/>
      <c r="D293" s="472"/>
      <c r="E293" s="472"/>
      <c r="F293" s="472"/>
      <c r="G293" s="472"/>
      <c r="H293" s="472"/>
      <c r="I293" s="472"/>
      <c r="J293" s="472"/>
      <c r="K293" s="472"/>
      <c r="L293" s="473"/>
      <c r="M293" s="133"/>
      <c r="O293" s="127"/>
      <c r="P293" s="127"/>
    </row>
    <row r="294" spans="1:16" s="3" customFormat="1" x14ac:dyDescent="0.25">
      <c r="A294" s="13"/>
      <c r="B294" s="471"/>
      <c r="C294" s="472"/>
      <c r="D294" s="472"/>
      <c r="E294" s="472"/>
      <c r="F294" s="472"/>
      <c r="G294" s="472"/>
      <c r="H294" s="472"/>
      <c r="I294" s="472"/>
      <c r="J294" s="472"/>
      <c r="K294" s="472"/>
      <c r="L294" s="473"/>
      <c r="M294" s="133"/>
      <c r="O294" s="127"/>
      <c r="P294" s="127"/>
    </row>
    <row r="295" spans="1:16" s="3" customFormat="1" x14ac:dyDescent="0.25">
      <c r="A295" s="13"/>
      <c r="B295" s="471"/>
      <c r="C295" s="472"/>
      <c r="D295" s="472"/>
      <c r="E295" s="472"/>
      <c r="F295" s="472"/>
      <c r="G295" s="472"/>
      <c r="H295" s="472"/>
      <c r="I295" s="472"/>
      <c r="J295" s="472"/>
      <c r="K295" s="472"/>
      <c r="L295" s="473"/>
      <c r="M295" s="133"/>
      <c r="O295" s="127"/>
      <c r="P295" s="127"/>
    </row>
    <row r="296" spans="1:16" s="3" customFormat="1" x14ac:dyDescent="0.25">
      <c r="A296" s="13"/>
      <c r="B296" s="471"/>
      <c r="C296" s="472"/>
      <c r="D296" s="472"/>
      <c r="E296" s="472"/>
      <c r="F296" s="472"/>
      <c r="G296" s="472"/>
      <c r="H296" s="472"/>
      <c r="I296" s="472"/>
      <c r="J296" s="472"/>
      <c r="K296" s="472"/>
      <c r="L296" s="473"/>
      <c r="M296" s="133"/>
      <c r="O296" s="127"/>
      <c r="P296" s="127"/>
    </row>
    <row r="297" spans="1:16" s="3" customFormat="1" x14ac:dyDescent="0.25">
      <c r="A297" s="13"/>
      <c r="B297" s="471"/>
      <c r="C297" s="472"/>
      <c r="D297" s="472"/>
      <c r="E297" s="472"/>
      <c r="F297" s="472"/>
      <c r="G297" s="472"/>
      <c r="H297" s="472"/>
      <c r="I297" s="472"/>
      <c r="J297" s="472"/>
      <c r="K297" s="472"/>
      <c r="L297" s="473"/>
      <c r="M297" s="133"/>
      <c r="O297" s="127"/>
      <c r="P297" s="127"/>
    </row>
    <row r="298" spans="1:16" s="133" customFormat="1" x14ac:dyDescent="0.25">
      <c r="A298" s="233"/>
      <c r="B298" s="262"/>
      <c r="C298" s="263"/>
      <c r="D298" s="263"/>
      <c r="E298" s="263"/>
      <c r="F298" s="263"/>
      <c r="G298" s="263"/>
      <c r="H298" s="263"/>
      <c r="I298" s="263"/>
      <c r="J298" s="263"/>
      <c r="K298" s="263"/>
      <c r="L298" s="264"/>
      <c r="O298" s="129"/>
      <c r="P298" s="129"/>
    </row>
    <row r="299" spans="1:16" s="3" customFormat="1" x14ac:dyDescent="0.25">
      <c r="A299" s="13"/>
      <c r="B299" s="474" t="s">
        <v>235</v>
      </c>
      <c r="C299" s="475"/>
      <c r="D299" s="475"/>
      <c r="E299" s="475"/>
      <c r="F299" s="475"/>
      <c r="G299" s="475"/>
      <c r="H299" s="475"/>
      <c r="I299" s="475"/>
      <c r="J299" s="475"/>
      <c r="K299" s="475"/>
      <c r="L299" s="476"/>
      <c r="M299" s="241"/>
      <c r="O299" s="127"/>
      <c r="P299" s="127"/>
    </row>
    <row r="300" spans="1:16" s="133" customFormat="1" x14ac:dyDescent="0.25">
      <c r="A300" s="233"/>
      <c r="B300" s="248"/>
      <c r="C300" s="249"/>
      <c r="D300" s="249"/>
      <c r="E300" s="249"/>
      <c r="F300" s="249"/>
      <c r="G300" s="249"/>
      <c r="H300" s="249"/>
      <c r="I300" s="249"/>
      <c r="J300" s="249"/>
      <c r="K300" s="249"/>
      <c r="L300" s="234"/>
      <c r="O300" s="129"/>
      <c r="P300" s="129"/>
    </row>
    <row r="301" spans="1:16" s="133" customFormat="1" x14ac:dyDescent="0.25">
      <c r="A301" s="233"/>
      <c r="B301" s="477" t="str">
        <f>IF(Intro!$G$21="English",O301,P301)</f>
        <v>Dans quelle mesure les marchandises produites au Canada sont-elles comparables en prix aux FTPP I importées de la Chine?</v>
      </c>
      <c r="C301" s="478"/>
      <c r="D301" s="478"/>
      <c r="E301" s="478"/>
      <c r="F301" s="478"/>
      <c r="G301" s="478"/>
      <c r="H301" s="478"/>
      <c r="I301" s="478"/>
      <c r="J301" s="478"/>
      <c r="K301" s="478"/>
      <c r="L301" s="479"/>
      <c r="O301" s="129" t="str">
        <f>"To what extent are the goods produced in Canada comparable in price with the imported OCTG I from "&amp;Variables!B5&amp;"?"</f>
        <v>To what extent are the goods produced in Canada comparable in price with the imported OCTG I from China?</v>
      </c>
      <c r="P301" s="129" t="str">
        <f>"Dans quelle mesure les marchandises produites au Canada sont-elles comparables en prix aux FTPP I importées "&amp;Variables!C5&amp;"?"</f>
        <v>Dans quelle mesure les marchandises produites au Canada sont-elles comparables en prix aux FTPP I importées de la Chine?</v>
      </c>
    </row>
    <row r="302" spans="1:16" s="133" customFormat="1" x14ac:dyDescent="0.25">
      <c r="A302" s="233"/>
      <c r="B302" s="248"/>
      <c r="C302" s="249"/>
      <c r="D302" s="249"/>
      <c r="E302" s="249"/>
      <c r="F302" s="249"/>
      <c r="G302" s="249"/>
      <c r="H302" s="249"/>
      <c r="I302" s="249"/>
      <c r="J302" s="249"/>
      <c r="K302" s="249"/>
      <c r="L302" s="234"/>
      <c r="O302" s="129"/>
      <c r="P302" s="129"/>
    </row>
    <row r="303" spans="1:16" s="3" customFormat="1" x14ac:dyDescent="0.25">
      <c r="A303" s="13"/>
      <c r="B303" s="471"/>
      <c r="C303" s="472"/>
      <c r="D303" s="472"/>
      <c r="E303" s="472"/>
      <c r="F303" s="472"/>
      <c r="G303" s="472"/>
      <c r="H303" s="472"/>
      <c r="I303" s="472"/>
      <c r="J303" s="472"/>
      <c r="K303" s="472"/>
      <c r="L303" s="473"/>
      <c r="M303" s="133"/>
      <c r="O303" s="127"/>
      <c r="P303" s="127"/>
    </row>
    <row r="304" spans="1:16" s="3" customFormat="1" x14ac:dyDescent="0.25">
      <c r="A304" s="13"/>
      <c r="B304" s="471"/>
      <c r="C304" s="472"/>
      <c r="D304" s="472"/>
      <c r="E304" s="472"/>
      <c r="F304" s="472"/>
      <c r="G304" s="472"/>
      <c r="H304" s="472"/>
      <c r="I304" s="472"/>
      <c r="J304" s="472"/>
      <c r="K304" s="472"/>
      <c r="L304" s="473"/>
      <c r="M304" s="133"/>
      <c r="O304" s="127"/>
      <c r="P304" s="127"/>
    </row>
    <row r="305" spans="1:16" s="3" customFormat="1" x14ac:dyDescent="0.25">
      <c r="A305" s="13"/>
      <c r="B305" s="471"/>
      <c r="C305" s="472"/>
      <c r="D305" s="472"/>
      <c r="E305" s="472"/>
      <c r="F305" s="472"/>
      <c r="G305" s="472"/>
      <c r="H305" s="472"/>
      <c r="I305" s="472"/>
      <c r="J305" s="472"/>
      <c r="K305" s="472"/>
      <c r="L305" s="473"/>
      <c r="M305" s="133"/>
      <c r="O305" s="127"/>
      <c r="P305" s="127"/>
    </row>
    <row r="306" spans="1:16" s="3" customFormat="1" x14ac:dyDescent="0.25">
      <c r="A306" s="13"/>
      <c r="B306" s="471"/>
      <c r="C306" s="472"/>
      <c r="D306" s="472"/>
      <c r="E306" s="472"/>
      <c r="F306" s="472"/>
      <c r="G306" s="472"/>
      <c r="H306" s="472"/>
      <c r="I306" s="472"/>
      <c r="J306" s="472"/>
      <c r="K306" s="472"/>
      <c r="L306" s="473"/>
      <c r="M306" s="133"/>
      <c r="O306" s="127"/>
      <c r="P306" s="127"/>
    </row>
    <row r="307" spans="1:16" s="3" customFormat="1" x14ac:dyDescent="0.25">
      <c r="A307" s="13"/>
      <c r="B307" s="471"/>
      <c r="C307" s="472"/>
      <c r="D307" s="472"/>
      <c r="E307" s="472"/>
      <c r="F307" s="472"/>
      <c r="G307" s="472"/>
      <c r="H307" s="472"/>
      <c r="I307" s="472"/>
      <c r="J307" s="472"/>
      <c r="K307" s="472"/>
      <c r="L307" s="473"/>
      <c r="M307" s="133"/>
      <c r="O307" s="127"/>
      <c r="P307" s="127"/>
    </row>
    <row r="308" spans="1:16" s="3" customFormat="1" x14ac:dyDescent="0.25">
      <c r="A308" s="13"/>
      <c r="B308" s="471"/>
      <c r="C308" s="472"/>
      <c r="D308" s="472"/>
      <c r="E308" s="472"/>
      <c r="F308" s="472"/>
      <c r="G308" s="472"/>
      <c r="H308" s="472"/>
      <c r="I308" s="472"/>
      <c r="J308" s="472"/>
      <c r="K308" s="472"/>
      <c r="L308" s="473"/>
      <c r="M308" s="133"/>
      <c r="O308" s="127"/>
      <c r="P308" s="127"/>
    </row>
    <row r="309" spans="1:16" s="3" customFormat="1" x14ac:dyDescent="0.25">
      <c r="A309" s="13"/>
      <c r="B309" s="471"/>
      <c r="C309" s="472"/>
      <c r="D309" s="472"/>
      <c r="E309" s="472"/>
      <c r="F309" s="472"/>
      <c r="G309" s="472"/>
      <c r="H309" s="472"/>
      <c r="I309" s="472"/>
      <c r="J309" s="472"/>
      <c r="K309" s="472"/>
      <c r="L309" s="473"/>
      <c r="M309" s="133"/>
      <c r="O309" s="127"/>
      <c r="P309" s="127"/>
    </row>
    <row r="310" spans="1:16" s="3" customFormat="1" x14ac:dyDescent="0.25">
      <c r="A310" s="13"/>
      <c r="B310" s="471"/>
      <c r="C310" s="472"/>
      <c r="D310" s="472"/>
      <c r="E310" s="472"/>
      <c r="F310" s="472"/>
      <c r="G310" s="472"/>
      <c r="H310" s="472"/>
      <c r="I310" s="472"/>
      <c r="J310" s="472"/>
      <c r="K310" s="472"/>
      <c r="L310" s="473"/>
      <c r="M310" s="133"/>
      <c r="O310" s="127"/>
      <c r="P310" s="127"/>
    </row>
    <row r="311" spans="1:16" s="133" customFormat="1" x14ac:dyDescent="0.25">
      <c r="A311" s="233"/>
      <c r="B311" s="262"/>
      <c r="C311" s="263"/>
      <c r="D311" s="263"/>
      <c r="E311" s="263"/>
      <c r="F311" s="263"/>
      <c r="G311" s="263"/>
      <c r="H311" s="263"/>
      <c r="I311" s="263"/>
      <c r="J311" s="263"/>
      <c r="K311" s="263"/>
      <c r="L311" s="264"/>
      <c r="O311" s="129"/>
      <c r="P311" s="129"/>
    </row>
    <row r="312" spans="1:16" s="3" customFormat="1" x14ac:dyDescent="0.25">
      <c r="A312" s="13"/>
      <c r="B312" s="507" t="s">
        <v>248</v>
      </c>
      <c r="C312" s="508"/>
      <c r="D312" s="508"/>
      <c r="E312" s="508"/>
      <c r="F312" s="508"/>
      <c r="G312" s="508"/>
      <c r="H312" s="508"/>
      <c r="I312" s="508"/>
      <c r="J312" s="508"/>
      <c r="K312" s="508"/>
      <c r="L312" s="509"/>
      <c r="M312" s="241"/>
      <c r="O312" s="127"/>
      <c r="P312" s="127"/>
    </row>
    <row r="313" spans="1:16" s="133" customFormat="1" x14ac:dyDescent="0.25">
      <c r="A313" s="233"/>
      <c r="B313" s="248"/>
      <c r="C313" s="249"/>
      <c r="D313" s="249"/>
      <c r="E313" s="249"/>
      <c r="F313" s="249"/>
      <c r="G313" s="249"/>
      <c r="H313" s="249"/>
      <c r="I313" s="249"/>
      <c r="J313" s="249"/>
      <c r="K313" s="249"/>
      <c r="L313" s="234"/>
      <c r="O313" s="129"/>
      <c r="P313" s="129"/>
    </row>
    <row r="314" spans="1:16" s="133" customFormat="1" x14ac:dyDescent="0.25">
      <c r="A314" s="233"/>
      <c r="B314" s="489" t="str">
        <f>IF(Intro!$G$21="English",O314,P314)</f>
        <v>Dans quelle mesure les marchandises produites au Canada sont-elles comparables en termes de facteurs autres que le prix (y compris la qualité du produit, les délais de livraison, la fiabilité de l'approvisionnement, etc.) avec les FTPP I importées de la Chine?</v>
      </c>
      <c r="C314" s="490"/>
      <c r="D314" s="490"/>
      <c r="E314" s="490"/>
      <c r="F314" s="490"/>
      <c r="G314" s="490"/>
      <c r="H314" s="490"/>
      <c r="I314" s="490"/>
      <c r="J314" s="490"/>
      <c r="K314" s="490"/>
      <c r="L314" s="491"/>
      <c r="O314" s="129" t="str">
        <f>"To what extent are the goods produced in Canada comparable in non-price factors (including product quality, lead and delivery times, reliability of supply) with the imported OCTG I from "&amp;Variables!B5&amp;"?"</f>
        <v>To what extent are the goods produced in Canada comparable in non-price factors (including product quality, lead and delivery times, reliability of supply) with the imported OCTG I from China?</v>
      </c>
      <c r="P314" s="129" t="str">
        <f>"Dans quelle mesure les marchandises produites au Canada sont-elles comparables en termes de facteurs autres que le prix (y compris la qualité du produit, les délais de livraison, la fiabilité de l'approvisionnement, etc.)"&amp;" avec les FTPP I importées "&amp;Variables!C5&amp;"?"</f>
        <v>Dans quelle mesure les marchandises produites au Canada sont-elles comparables en termes de facteurs autres que le prix (y compris la qualité du produit, les délais de livraison, la fiabilité de l'approvisionnement, etc.) avec les FTPP I importées de la Chine?</v>
      </c>
    </row>
    <row r="315" spans="1:16" s="133" customFormat="1" x14ac:dyDescent="0.25">
      <c r="A315" s="233"/>
      <c r="B315" s="489"/>
      <c r="C315" s="490"/>
      <c r="D315" s="490"/>
      <c r="E315" s="490"/>
      <c r="F315" s="490"/>
      <c r="G315" s="490"/>
      <c r="H315" s="490"/>
      <c r="I315" s="490"/>
      <c r="J315" s="490"/>
      <c r="K315" s="490"/>
      <c r="L315" s="491"/>
      <c r="O315" s="129"/>
      <c r="P315" s="129"/>
    </row>
    <row r="316" spans="1:16" s="133" customFormat="1" x14ac:dyDescent="0.25">
      <c r="A316" s="233"/>
      <c r="B316" s="248"/>
      <c r="C316" s="249"/>
      <c r="D316" s="249"/>
      <c r="E316" s="249"/>
      <c r="F316" s="249"/>
      <c r="G316" s="249"/>
      <c r="H316" s="249"/>
      <c r="I316" s="249"/>
      <c r="J316" s="249"/>
      <c r="K316" s="249"/>
      <c r="L316" s="234"/>
      <c r="O316" s="129"/>
      <c r="P316" s="129"/>
    </row>
    <row r="317" spans="1:16" s="3" customFormat="1" x14ac:dyDescent="0.25">
      <c r="A317" s="13"/>
      <c r="B317" s="471"/>
      <c r="C317" s="472"/>
      <c r="D317" s="472"/>
      <c r="E317" s="472"/>
      <c r="F317" s="472"/>
      <c r="G317" s="472"/>
      <c r="H317" s="472"/>
      <c r="I317" s="472"/>
      <c r="J317" s="472"/>
      <c r="K317" s="472"/>
      <c r="L317" s="473"/>
      <c r="M317" s="133"/>
      <c r="O317" s="127"/>
      <c r="P317" s="127"/>
    </row>
    <row r="318" spans="1:16" s="3" customFormat="1" x14ac:dyDescent="0.25">
      <c r="A318" s="13"/>
      <c r="B318" s="471"/>
      <c r="C318" s="472"/>
      <c r="D318" s="472"/>
      <c r="E318" s="472"/>
      <c r="F318" s="472"/>
      <c r="G318" s="472"/>
      <c r="H318" s="472"/>
      <c r="I318" s="472"/>
      <c r="J318" s="472"/>
      <c r="K318" s="472"/>
      <c r="L318" s="473"/>
      <c r="M318" s="133"/>
      <c r="O318" s="127"/>
      <c r="P318" s="127"/>
    </row>
    <row r="319" spans="1:16" s="3" customFormat="1" x14ac:dyDescent="0.25">
      <c r="A319" s="13"/>
      <c r="B319" s="471"/>
      <c r="C319" s="472"/>
      <c r="D319" s="472"/>
      <c r="E319" s="472"/>
      <c r="F319" s="472"/>
      <c r="G319" s="472"/>
      <c r="H319" s="472"/>
      <c r="I319" s="472"/>
      <c r="J319" s="472"/>
      <c r="K319" s="472"/>
      <c r="L319" s="473"/>
      <c r="M319" s="133"/>
      <c r="O319" s="127"/>
      <c r="P319" s="127"/>
    </row>
    <row r="320" spans="1:16" s="3" customFormat="1" x14ac:dyDescent="0.25">
      <c r="A320" s="13"/>
      <c r="B320" s="471"/>
      <c r="C320" s="472"/>
      <c r="D320" s="472"/>
      <c r="E320" s="472"/>
      <c r="F320" s="472"/>
      <c r="G320" s="472"/>
      <c r="H320" s="472"/>
      <c r="I320" s="472"/>
      <c r="J320" s="472"/>
      <c r="K320" s="472"/>
      <c r="L320" s="473"/>
      <c r="M320" s="133"/>
      <c r="O320" s="127"/>
      <c r="P320" s="127"/>
    </row>
    <row r="321" spans="1:16" s="3" customFormat="1" x14ac:dyDescent="0.25">
      <c r="A321" s="13"/>
      <c r="B321" s="471"/>
      <c r="C321" s="472"/>
      <c r="D321" s="472"/>
      <c r="E321" s="472"/>
      <c r="F321" s="472"/>
      <c r="G321" s="472"/>
      <c r="H321" s="472"/>
      <c r="I321" s="472"/>
      <c r="J321" s="472"/>
      <c r="K321" s="472"/>
      <c r="L321" s="473"/>
      <c r="M321" s="133"/>
      <c r="O321" s="127"/>
      <c r="P321" s="127"/>
    </row>
    <row r="322" spans="1:16" s="3" customFormat="1" x14ac:dyDescent="0.25">
      <c r="A322" s="13"/>
      <c r="B322" s="471"/>
      <c r="C322" s="472"/>
      <c r="D322" s="472"/>
      <c r="E322" s="472"/>
      <c r="F322" s="472"/>
      <c r="G322" s="472"/>
      <c r="H322" s="472"/>
      <c r="I322" s="472"/>
      <c r="J322" s="472"/>
      <c r="K322" s="472"/>
      <c r="L322" s="473"/>
      <c r="M322" s="133"/>
      <c r="O322" s="127"/>
      <c r="P322" s="127"/>
    </row>
    <row r="323" spans="1:16" s="3" customFormat="1" x14ac:dyDescent="0.25">
      <c r="A323" s="13"/>
      <c r="B323" s="471"/>
      <c r="C323" s="472"/>
      <c r="D323" s="472"/>
      <c r="E323" s="472"/>
      <c r="F323" s="472"/>
      <c r="G323" s="472"/>
      <c r="H323" s="472"/>
      <c r="I323" s="472"/>
      <c r="J323" s="472"/>
      <c r="K323" s="472"/>
      <c r="L323" s="473"/>
      <c r="M323" s="133"/>
      <c r="O323" s="127"/>
      <c r="P323" s="127"/>
    </row>
    <row r="324" spans="1:16" s="3" customFormat="1" x14ac:dyDescent="0.25">
      <c r="A324" s="13"/>
      <c r="B324" s="471"/>
      <c r="C324" s="472"/>
      <c r="D324" s="472"/>
      <c r="E324" s="472"/>
      <c r="F324" s="472"/>
      <c r="G324" s="472"/>
      <c r="H324" s="472"/>
      <c r="I324" s="472"/>
      <c r="J324" s="472"/>
      <c r="K324" s="472"/>
      <c r="L324" s="473"/>
      <c r="M324" s="133"/>
      <c r="O324" s="127"/>
      <c r="P324" s="127"/>
    </row>
    <row r="325" spans="1:16" s="133" customFormat="1" x14ac:dyDescent="0.25">
      <c r="A325" s="233"/>
      <c r="B325" s="262"/>
      <c r="C325" s="263"/>
      <c r="D325" s="263"/>
      <c r="E325" s="263"/>
      <c r="F325" s="263"/>
      <c r="G325" s="263"/>
      <c r="H325" s="263"/>
      <c r="I325" s="263"/>
      <c r="J325" s="263"/>
      <c r="K325" s="263"/>
      <c r="L325" s="264"/>
      <c r="O325" s="129"/>
      <c r="P325" s="129"/>
    </row>
    <row r="327" spans="1:16" x14ac:dyDescent="0.25">
      <c r="B327" s="516" t="str">
        <f>IF(Intro!$G$21="English",O327,P327)</f>
        <v>VENTES</v>
      </c>
      <c r="C327" s="517"/>
      <c r="D327" s="517"/>
      <c r="E327" s="517"/>
      <c r="F327" s="517"/>
      <c r="G327" s="517"/>
      <c r="H327" s="517"/>
      <c r="I327" s="517"/>
      <c r="J327" s="517"/>
      <c r="K327" s="517"/>
      <c r="L327" s="518"/>
      <c r="M327" s="133"/>
      <c r="O327" s="16" t="s">
        <v>555</v>
      </c>
      <c r="P327" s="16" t="s">
        <v>556</v>
      </c>
    </row>
    <row r="328" spans="1:16" s="3" customFormat="1" x14ac:dyDescent="0.25">
      <c r="A328" s="13"/>
      <c r="B328" s="474" t="s">
        <v>249</v>
      </c>
      <c r="C328" s="475"/>
      <c r="D328" s="475"/>
      <c r="E328" s="475"/>
      <c r="F328" s="475"/>
      <c r="G328" s="475"/>
      <c r="H328" s="475"/>
      <c r="I328" s="475"/>
      <c r="J328" s="475"/>
      <c r="K328" s="475"/>
      <c r="L328" s="476"/>
      <c r="M328" s="241"/>
      <c r="O328" s="127"/>
      <c r="P328" s="127"/>
    </row>
    <row r="329" spans="1:16" s="133" customFormat="1" x14ac:dyDescent="0.25">
      <c r="A329" s="233"/>
      <c r="B329" s="248"/>
      <c r="C329" s="249"/>
      <c r="D329" s="249"/>
      <c r="E329" s="249"/>
      <c r="F329" s="249"/>
      <c r="G329" s="249"/>
      <c r="H329" s="249"/>
      <c r="I329" s="249"/>
      <c r="J329" s="249"/>
      <c r="K329" s="249"/>
      <c r="L329" s="234"/>
      <c r="O329" s="129"/>
      <c r="P329" s="129"/>
    </row>
    <row r="330" spans="1:16" s="133" customFormat="1" x14ac:dyDescent="0.25">
      <c r="A330" s="233"/>
      <c r="B330" s="477" t="str">
        <f>IF(Intro!$G$21="English",O330,P330)</f>
        <v>Décrivez tout changement dans les canaux de distribution de votre entreprise depuis le 1er janvier 2023.</v>
      </c>
      <c r="C330" s="478"/>
      <c r="D330" s="478"/>
      <c r="E330" s="478"/>
      <c r="F330" s="478"/>
      <c r="G330" s="478"/>
      <c r="H330" s="478"/>
      <c r="I330" s="478"/>
      <c r="J330" s="478"/>
      <c r="K330" s="478"/>
      <c r="L330" s="479"/>
      <c r="O330" s="129" t="str">
        <f>"Describe any changes in your firm's channels of distribution since January 1, "&amp;Variables!B6&amp;"."</f>
        <v>Describe any changes in your firm's channels of distribution since January 1, 2023.</v>
      </c>
      <c r="P330" s="129" t="str">
        <f>"Décrivez tout changement dans les canaux de distribution de votre entreprise depuis le 1er janvier "&amp;Variables!B6&amp;"."</f>
        <v>Décrivez tout changement dans les canaux de distribution de votre entreprise depuis le 1er janvier 2023.</v>
      </c>
    </row>
    <row r="331" spans="1:16" s="133" customFormat="1" x14ac:dyDescent="0.25">
      <c r="A331" s="233"/>
      <c r="B331" s="248"/>
      <c r="C331" s="249"/>
      <c r="D331" s="249"/>
      <c r="E331" s="249"/>
      <c r="F331" s="249"/>
      <c r="G331" s="249"/>
      <c r="H331" s="249"/>
      <c r="I331" s="249"/>
      <c r="J331" s="249"/>
      <c r="K331" s="249"/>
      <c r="L331" s="234"/>
      <c r="O331" s="129"/>
      <c r="P331" s="129"/>
    </row>
    <row r="332" spans="1:16" s="3" customFormat="1" x14ac:dyDescent="0.25">
      <c r="A332" s="13"/>
      <c r="B332" s="471"/>
      <c r="C332" s="472"/>
      <c r="D332" s="472"/>
      <c r="E332" s="472"/>
      <c r="F332" s="472"/>
      <c r="G332" s="472"/>
      <c r="H332" s="472"/>
      <c r="I332" s="472"/>
      <c r="J332" s="472"/>
      <c r="K332" s="472"/>
      <c r="L332" s="473"/>
      <c r="M332" s="133"/>
      <c r="O332" s="127"/>
      <c r="P332" s="127"/>
    </row>
    <row r="333" spans="1:16" s="3" customFormat="1" x14ac:dyDescent="0.25">
      <c r="A333" s="13"/>
      <c r="B333" s="471"/>
      <c r="C333" s="472"/>
      <c r="D333" s="472"/>
      <c r="E333" s="472"/>
      <c r="F333" s="472"/>
      <c r="G333" s="472"/>
      <c r="H333" s="472"/>
      <c r="I333" s="472"/>
      <c r="J333" s="472"/>
      <c r="K333" s="472"/>
      <c r="L333" s="473"/>
      <c r="M333" s="133"/>
      <c r="O333" s="127"/>
      <c r="P333" s="127"/>
    </row>
    <row r="334" spans="1:16" s="3" customFormat="1" x14ac:dyDescent="0.25">
      <c r="A334" s="13"/>
      <c r="B334" s="471"/>
      <c r="C334" s="472"/>
      <c r="D334" s="472"/>
      <c r="E334" s="472"/>
      <c r="F334" s="472"/>
      <c r="G334" s="472"/>
      <c r="H334" s="472"/>
      <c r="I334" s="472"/>
      <c r="J334" s="472"/>
      <c r="K334" s="472"/>
      <c r="L334" s="473"/>
      <c r="M334" s="133"/>
      <c r="O334" s="127"/>
      <c r="P334" s="127"/>
    </row>
    <row r="335" spans="1:16" s="3" customFormat="1" x14ac:dyDescent="0.25">
      <c r="A335" s="13"/>
      <c r="B335" s="471"/>
      <c r="C335" s="472"/>
      <c r="D335" s="472"/>
      <c r="E335" s="472"/>
      <c r="F335" s="472"/>
      <c r="G335" s="472"/>
      <c r="H335" s="472"/>
      <c r="I335" s="472"/>
      <c r="J335" s="472"/>
      <c r="K335" s="472"/>
      <c r="L335" s="473"/>
      <c r="M335" s="133"/>
      <c r="O335" s="127"/>
      <c r="P335" s="127"/>
    </row>
    <row r="336" spans="1:16" s="3" customFormat="1" x14ac:dyDescent="0.25">
      <c r="A336" s="13"/>
      <c r="B336" s="471"/>
      <c r="C336" s="472"/>
      <c r="D336" s="472"/>
      <c r="E336" s="472"/>
      <c r="F336" s="472"/>
      <c r="G336" s="472"/>
      <c r="H336" s="472"/>
      <c r="I336" s="472"/>
      <c r="J336" s="472"/>
      <c r="K336" s="472"/>
      <c r="L336" s="473"/>
      <c r="M336" s="133"/>
      <c r="O336" s="127"/>
      <c r="P336" s="127"/>
    </row>
    <row r="337" spans="1:16" s="3" customFormat="1" x14ac:dyDescent="0.25">
      <c r="A337" s="13"/>
      <c r="B337" s="471"/>
      <c r="C337" s="472"/>
      <c r="D337" s="472"/>
      <c r="E337" s="472"/>
      <c r="F337" s="472"/>
      <c r="G337" s="472"/>
      <c r="H337" s="472"/>
      <c r="I337" s="472"/>
      <c r="J337" s="472"/>
      <c r="K337" s="472"/>
      <c r="L337" s="473"/>
      <c r="M337" s="133"/>
      <c r="O337" s="127"/>
      <c r="P337" s="127"/>
    </row>
    <row r="338" spans="1:16" s="3" customFormat="1" x14ac:dyDescent="0.25">
      <c r="A338" s="13"/>
      <c r="B338" s="471"/>
      <c r="C338" s="472"/>
      <c r="D338" s="472"/>
      <c r="E338" s="472"/>
      <c r="F338" s="472"/>
      <c r="G338" s="472"/>
      <c r="H338" s="472"/>
      <c r="I338" s="472"/>
      <c r="J338" s="472"/>
      <c r="K338" s="472"/>
      <c r="L338" s="473"/>
      <c r="M338" s="133"/>
      <c r="O338" s="127"/>
      <c r="P338" s="127"/>
    </row>
    <row r="339" spans="1:16" s="3" customFormat="1" x14ac:dyDescent="0.25">
      <c r="A339" s="13"/>
      <c r="B339" s="471"/>
      <c r="C339" s="472"/>
      <c r="D339" s="472"/>
      <c r="E339" s="472"/>
      <c r="F339" s="472"/>
      <c r="G339" s="472"/>
      <c r="H339" s="472"/>
      <c r="I339" s="472"/>
      <c r="J339" s="472"/>
      <c r="K339" s="472"/>
      <c r="L339" s="473"/>
      <c r="M339" s="133"/>
      <c r="O339" s="127"/>
      <c r="P339" s="127"/>
    </row>
    <row r="340" spans="1:16" s="133" customFormat="1" x14ac:dyDescent="0.25">
      <c r="A340" s="233"/>
      <c r="B340" s="262"/>
      <c r="C340" s="263"/>
      <c r="D340" s="263"/>
      <c r="E340" s="263"/>
      <c r="F340" s="263"/>
      <c r="G340" s="263"/>
      <c r="H340" s="263"/>
      <c r="I340" s="263"/>
      <c r="J340" s="263"/>
      <c r="K340" s="263"/>
      <c r="L340" s="264"/>
      <c r="O340" s="129"/>
      <c r="P340" s="129"/>
    </row>
    <row r="341" spans="1:16" s="3" customFormat="1" x14ac:dyDescent="0.25">
      <c r="A341" s="13"/>
      <c r="B341" s="474" t="s">
        <v>250</v>
      </c>
      <c r="C341" s="475"/>
      <c r="D341" s="475"/>
      <c r="E341" s="475"/>
      <c r="F341" s="475"/>
      <c r="G341" s="475"/>
      <c r="H341" s="475"/>
      <c r="I341" s="475"/>
      <c r="J341" s="475"/>
      <c r="K341" s="475"/>
      <c r="L341" s="476"/>
      <c r="M341" s="241"/>
      <c r="O341" s="127"/>
      <c r="P341" s="127"/>
    </row>
    <row r="342" spans="1:16" s="133" customFormat="1" x14ac:dyDescent="0.25">
      <c r="A342" s="233"/>
      <c r="B342" s="248"/>
      <c r="C342" s="249"/>
      <c r="D342" s="249"/>
      <c r="E342" s="249"/>
      <c r="F342" s="249"/>
      <c r="G342" s="249"/>
      <c r="H342" s="249"/>
      <c r="I342" s="249"/>
      <c r="J342" s="249"/>
      <c r="K342" s="249"/>
      <c r="L342" s="234"/>
      <c r="O342" s="129"/>
      <c r="P342" s="129"/>
    </row>
    <row r="343" spans="1:16" s="133" customFormat="1" x14ac:dyDescent="0.25">
      <c r="A343" s="233"/>
      <c r="B343" s="477" t="str">
        <f>IF(Intro!$G$21="English",O343,P343)</f>
        <v>Comment votre entreprise favorise-t-elle les ventes des marchandises sur le marché canadien? Vos méthodes ont-elles changé depuis le 1er janvier 2023?</v>
      </c>
      <c r="C343" s="478"/>
      <c r="D343" s="478"/>
      <c r="E343" s="478"/>
      <c r="F343" s="478"/>
      <c r="G343" s="478"/>
      <c r="H343" s="478"/>
      <c r="I343" s="478"/>
      <c r="J343" s="478"/>
      <c r="K343" s="478"/>
      <c r="L343" s="479"/>
      <c r="O343" s="129" t="str">
        <f>"How does your firm promote sales of the goods in the Canadian market? Have your methods changed since January 1, "&amp;Variables!B6&amp;"?"</f>
        <v>How does your firm promote sales of the goods in the Canadian market? Have your methods changed since January 1, 2023?</v>
      </c>
      <c r="P343" s="129" t="str">
        <f>"Comment votre entreprise favorise-t-elle les ventes des marchandises sur le marché canadien? Vos méthodes ont-elles changé depuis le 1er janvier "&amp;Variables!B6&amp;"?"</f>
        <v>Comment votre entreprise favorise-t-elle les ventes des marchandises sur le marché canadien? Vos méthodes ont-elles changé depuis le 1er janvier 2023?</v>
      </c>
    </row>
    <row r="344" spans="1:16" s="133" customFormat="1" x14ac:dyDescent="0.25">
      <c r="A344" s="233"/>
      <c r="B344" s="248"/>
      <c r="C344" s="249"/>
      <c r="D344" s="249"/>
      <c r="E344" s="249"/>
      <c r="F344" s="249"/>
      <c r="G344" s="249"/>
      <c r="H344" s="249"/>
      <c r="I344" s="249"/>
      <c r="J344" s="249"/>
      <c r="K344" s="249"/>
      <c r="L344" s="234"/>
      <c r="O344" s="129"/>
      <c r="P344" s="129"/>
    </row>
    <row r="345" spans="1:16" s="3" customFormat="1" x14ac:dyDescent="0.25">
      <c r="A345" s="13"/>
      <c r="B345" s="471"/>
      <c r="C345" s="472"/>
      <c r="D345" s="472"/>
      <c r="E345" s="472"/>
      <c r="F345" s="472"/>
      <c r="G345" s="472"/>
      <c r="H345" s="472"/>
      <c r="I345" s="472"/>
      <c r="J345" s="472"/>
      <c r="K345" s="472"/>
      <c r="L345" s="473"/>
      <c r="M345" s="133"/>
      <c r="O345" s="127"/>
      <c r="P345" s="127"/>
    </row>
    <row r="346" spans="1:16" s="3" customFormat="1" x14ac:dyDescent="0.25">
      <c r="A346" s="13"/>
      <c r="B346" s="471"/>
      <c r="C346" s="472"/>
      <c r="D346" s="472"/>
      <c r="E346" s="472"/>
      <c r="F346" s="472"/>
      <c r="G346" s="472"/>
      <c r="H346" s="472"/>
      <c r="I346" s="472"/>
      <c r="J346" s="472"/>
      <c r="K346" s="472"/>
      <c r="L346" s="473"/>
      <c r="M346" s="133"/>
      <c r="O346" s="127"/>
      <c r="P346" s="127"/>
    </row>
    <row r="347" spans="1:16" s="3" customFormat="1" x14ac:dyDescent="0.25">
      <c r="A347" s="13"/>
      <c r="B347" s="471"/>
      <c r="C347" s="472"/>
      <c r="D347" s="472"/>
      <c r="E347" s="472"/>
      <c r="F347" s="472"/>
      <c r="G347" s="472"/>
      <c r="H347" s="472"/>
      <c r="I347" s="472"/>
      <c r="J347" s="472"/>
      <c r="K347" s="472"/>
      <c r="L347" s="473"/>
      <c r="M347" s="133"/>
      <c r="O347" s="127"/>
      <c r="P347" s="127"/>
    </row>
    <row r="348" spans="1:16" s="3" customFormat="1" x14ac:dyDescent="0.25">
      <c r="A348" s="13"/>
      <c r="B348" s="471"/>
      <c r="C348" s="472"/>
      <c r="D348" s="472"/>
      <c r="E348" s="472"/>
      <c r="F348" s="472"/>
      <c r="G348" s="472"/>
      <c r="H348" s="472"/>
      <c r="I348" s="472"/>
      <c r="J348" s="472"/>
      <c r="K348" s="472"/>
      <c r="L348" s="473"/>
      <c r="M348" s="133"/>
      <c r="O348" s="127"/>
      <c r="P348" s="127"/>
    </row>
    <row r="349" spans="1:16" s="3" customFormat="1" x14ac:dyDescent="0.25">
      <c r="A349" s="13"/>
      <c r="B349" s="471"/>
      <c r="C349" s="472"/>
      <c r="D349" s="472"/>
      <c r="E349" s="472"/>
      <c r="F349" s="472"/>
      <c r="G349" s="472"/>
      <c r="H349" s="472"/>
      <c r="I349" s="472"/>
      <c r="J349" s="472"/>
      <c r="K349" s="472"/>
      <c r="L349" s="473"/>
      <c r="M349" s="133"/>
      <c r="O349" s="127"/>
      <c r="P349" s="127"/>
    </row>
    <row r="350" spans="1:16" s="3" customFormat="1" x14ac:dyDescent="0.25">
      <c r="A350" s="13"/>
      <c r="B350" s="471"/>
      <c r="C350" s="472"/>
      <c r="D350" s="472"/>
      <c r="E350" s="472"/>
      <c r="F350" s="472"/>
      <c r="G350" s="472"/>
      <c r="H350" s="472"/>
      <c r="I350" s="472"/>
      <c r="J350" s="472"/>
      <c r="K350" s="472"/>
      <c r="L350" s="473"/>
      <c r="M350" s="133"/>
      <c r="O350" s="127"/>
      <c r="P350" s="127"/>
    </row>
    <row r="351" spans="1:16" s="3" customFormat="1" x14ac:dyDescent="0.25">
      <c r="A351" s="13"/>
      <c r="B351" s="471"/>
      <c r="C351" s="472"/>
      <c r="D351" s="472"/>
      <c r="E351" s="472"/>
      <c r="F351" s="472"/>
      <c r="G351" s="472"/>
      <c r="H351" s="472"/>
      <c r="I351" s="472"/>
      <c r="J351" s="472"/>
      <c r="K351" s="472"/>
      <c r="L351" s="473"/>
      <c r="M351" s="133"/>
      <c r="O351" s="127"/>
      <c r="P351" s="127"/>
    </row>
    <row r="352" spans="1:16" s="3" customFormat="1" x14ac:dyDescent="0.25">
      <c r="A352" s="13"/>
      <c r="B352" s="471"/>
      <c r="C352" s="472"/>
      <c r="D352" s="472"/>
      <c r="E352" s="472"/>
      <c r="F352" s="472"/>
      <c r="G352" s="472"/>
      <c r="H352" s="472"/>
      <c r="I352" s="472"/>
      <c r="J352" s="472"/>
      <c r="K352" s="472"/>
      <c r="L352" s="473"/>
      <c r="M352" s="133"/>
      <c r="O352" s="127"/>
      <c r="P352" s="127"/>
    </row>
    <row r="353" spans="1:16" s="133" customFormat="1" x14ac:dyDescent="0.25">
      <c r="A353" s="233"/>
      <c r="B353" s="262"/>
      <c r="C353" s="263"/>
      <c r="D353" s="263"/>
      <c r="E353" s="263"/>
      <c r="F353" s="263"/>
      <c r="G353" s="263"/>
      <c r="H353" s="263"/>
      <c r="I353" s="263"/>
      <c r="J353" s="263"/>
      <c r="K353" s="263"/>
      <c r="L353" s="264"/>
      <c r="O353" s="129"/>
      <c r="P353" s="129"/>
    </row>
    <row r="354" spans="1:16" s="3" customFormat="1" x14ac:dyDescent="0.25">
      <c r="A354" s="13"/>
      <c r="B354" s="474" t="s">
        <v>251</v>
      </c>
      <c r="C354" s="475"/>
      <c r="D354" s="475"/>
      <c r="E354" s="475"/>
      <c r="F354" s="475"/>
      <c r="G354" s="475"/>
      <c r="H354" s="475"/>
      <c r="I354" s="475"/>
      <c r="J354" s="475"/>
      <c r="K354" s="475"/>
      <c r="L354" s="476"/>
      <c r="M354" s="241"/>
      <c r="O354" s="127"/>
      <c r="P354" s="127"/>
    </row>
    <row r="355" spans="1:16" s="133" customFormat="1" x14ac:dyDescent="0.25">
      <c r="A355" s="233"/>
      <c r="B355" s="248"/>
      <c r="C355" s="249"/>
      <c r="D355" s="249"/>
      <c r="E355" s="249"/>
      <c r="F355" s="249"/>
      <c r="G355" s="249"/>
      <c r="H355" s="249"/>
      <c r="I355" s="249"/>
      <c r="J355" s="249"/>
      <c r="K355" s="249"/>
      <c r="L355" s="234"/>
      <c r="O355" s="129"/>
      <c r="P355" s="129"/>
    </row>
    <row r="356" spans="1:16" s="133" customFormat="1" x14ac:dyDescent="0.25">
      <c r="A356" s="233"/>
      <c r="B356" s="489" t="str">
        <f>IF(Intro!$G$21="English",O356,P356)</f>
        <v>Comment votre entreprise fixe-t-elle le prix des marchandises sur le marché canadien? Expliquez en détail les termes spécifiques à votre entreprise. Indiquez si ces pratiques générales de fixation des prix ont changé depuis le 1er janvier 2023.</v>
      </c>
      <c r="C356" s="490"/>
      <c r="D356" s="490"/>
      <c r="E356" s="490"/>
      <c r="F356" s="490"/>
      <c r="G356" s="490"/>
      <c r="H356" s="490"/>
      <c r="I356" s="490"/>
      <c r="J356" s="490"/>
      <c r="K356" s="490"/>
      <c r="L356" s="491"/>
      <c r="O356" s="129" t="str">
        <f>"How does your firm price the goods in the Canadian market? Explain any firm-specific terms used. Explain whether these general pricing practices have changed since January 1, "&amp;Variables!B6&amp;"."</f>
        <v>How does your firm price the goods in the Canadian market? Explain any firm-specific terms used. Explain whether these general pricing practices have changed since January 1, 2023.</v>
      </c>
      <c r="P356" s="129" t="str">
        <f>"Comment votre entreprise fixe-t-elle le prix des marchandises sur le marché canadien? Expliquez en détail les termes spécifiques à votre entreprise. Indiquez si ces pratiques générales de fixation des prix ont changé depuis le 1er janvier "&amp;Variables!B6&amp;"."</f>
        <v>Comment votre entreprise fixe-t-elle le prix des marchandises sur le marché canadien? Expliquez en détail les termes spécifiques à votre entreprise. Indiquez si ces pratiques générales de fixation des prix ont changé depuis le 1er janvier 2023.</v>
      </c>
    </row>
    <row r="357" spans="1:16" s="133" customFormat="1" x14ac:dyDescent="0.25">
      <c r="A357" s="233"/>
      <c r="B357" s="489"/>
      <c r="C357" s="490"/>
      <c r="D357" s="490"/>
      <c r="E357" s="490"/>
      <c r="F357" s="490"/>
      <c r="G357" s="490"/>
      <c r="H357" s="490"/>
      <c r="I357" s="490"/>
      <c r="J357" s="490"/>
      <c r="K357" s="490"/>
      <c r="L357" s="491"/>
      <c r="O357" s="129"/>
      <c r="P357" s="129"/>
    </row>
    <row r="358" spans="1:16" s="133" customFormat="1" x14ac:dyDescent="0.25">
      <c r="A358" s="233"/>
      <c r="B358" s="248"/>
      <c r="C358" s="249"/>
      <c r="D358" s="249"/>
      <c r="E358" s="249"/>
      <c r="F358" s="249"/>
      <c r="G358" s="249"/>
      <c r="H358" s="249"/>
      <c r="I358" s="249"/>
      <c r="J358" s="249"/>
      <c r="K358" s="249"/>
      <c r="L358" s="234"/>
      <c r="O358" s="129"/>
      <c r="P358" s="129"/>
    </row>
    <row r="359" spans="1:16" s="3" customFormat="1" x14ac:dyDescent="0.25">
      <c r="A359" s="13"/>
      <c r="B359" s="471"/>
      <c r="C359" s="472"/>
      <c r="D359" s="472"/>
      <c r="E359" s="472"/>
      <c r="F359" s="472"/>
      <c r="G359" s="472"/>
      <c r="H359" s="472"/>
      <c r="I359" s="472"/>
      <c r="J359" s="472"/>
      <c r="K359" s="472"/>
      <c r="L359" s="473"/>
      <c r="M359" s="133"/>
      <c r="O359" s="127"/>
      <c r="P359" s="127"/>
    </row>
    <row r="360" spans="1:16" s="3" customFormat="1" x14ac:dyDescent="0.25">
      <c r="A360" s="13"/>
      <c r="B360" s="471"/>
      <c r="C360" s="472"/>
      <c r="D360" s="472"/>
      <c r="E360" s="472"/>
      <c r="F360" s="472"/>
      <c r="G360" s="472"/>
      <c r="H360" s="472"/>
      <c r="I360" s="472"/>
      <c r="J360" s="472"/>
      <c r="K360" s="472"/>
      <c r="L360" s="473"/>
      <c r="M360" s="133"/>
      <c r="O360" s="127"/>
      <c r="P360" s="127"/>
    </row>
    <row r="361" spans="1:16" s="3" customFormat="1" x14ac:dyDescent="0.25">
      <c r="A361" s="13"/>
      <c r="B361" s="471"/>
      <c r="C361" s="472"/>
      <c r="D361" s="472"/>
      <c r="E361" s="472"/>
      <c r="F361" s="472"/>
      <c r="G361" s="472"/>
      <c r="H361" s="472"/>
      <c r="I361" s="472"/>
      <c r="J361" s="472"/>
      <c r="K361" s="472"/>
      <c r="L361" s="473"/>
      <c r="M361" s="133"/>
      <c r="O361" s="127"/>
      <c r="P361" s="127"/>
    </row>
    <row r="362" spans="1:16" s="3" customFormat="1" x14ac:dyDescent="0.25">
      <c r="A362" s="13"/>
      <c r="B362" s="471"/>
      <c r="C362" s="472"/>
      <c r="D362" s="472"/>
      <c r="E362" s="472"/>
      <c r="F362" s="472"/>
      <c r="G362" s="472"/>
      <c r="H362" s="472"/>
      <c r="I362" s="472"/>
      <c r="J362" s="472"/>
      <c r="K362" s="472"/>
      <c r="L362" s="473"/>
      <c r="M362" s="133"/>
      <c r="O362" s="127"/>
      <c r="P362" s="127"/>
    </row>
    <row r="363" spans="1:16" s="3" customFormat="1" x14ac:dyDescent="0.25">
      <c r="A363" s="13"/>
      <c r="B363" s="471"/>
      <c r="C363" s="472"/>
      <c r="D363" s="472"/>
      <c r="E363" s="472"/>
      <c r="F363" s="472"/>
      <c r="G363" s="472"/>
      <c r="H363" s="472"/>
      <c r="I363" s="472"/>
      <c r="J363" s="472"/>
      <c r="K363" s="472"/>
      <c r="L363" s="473"/>
      <c r="M363" s="133"/>
      <c r="O363" s="127"/>
      <c r="P363" s="127"/>
    </row>
    <row r="364" spans="1:16" s="3" customFormat="1" x14ac:dyDescent="0.25">
      <c r="A364" s="13"/>
      <c r="B364" s="471"/>
      <c r="C364" s="472"/>
      <c r="D364" s="472"/>
      <c r="E364" s="472"/>
      <c r="F364" s="472"/>
      <c r="G364" s="472"/>
      <c r="H364" s="472"/>
      <c r="I364" s="472"/>
      <c r="J364" s="472"/>
      <c r="K364" s="472"/>
      <c r="L364" s="473"/>
      <c r="M364" s="133"/>
      <c r="O364" s="127"/>
      <c r="P364" s="127"/>
    </row>
    <row r="365" spans="1:16" s="3" customFormat="1" x14ac:dyDescent="0.25">
      <c r="A365" s="13"/>
      <c r="B365" s="471"/>
      <c r="C365" s="472"/>
      <c r="D365" s="472"/>
      <c r="E365" s="472"/>
      <c r="F365" s="472"/>
      <c r="G365" s="472"/>
      <c r="H365" s="472"/>
      <c r="I365" s="472"/>
      <c r="J365" s="472"/>
      <c r="K365" s="472"/>
      <c r="L365" s="473"/>
      <c r="M365" s="133"/>
      <c r="O365" s="127"/>
      <c r="P365" s="127"/>
    </row>
    <row r="366" spans="1:16" s="3" customFormat="1" x14ac:dyDescent="0.25">
      <c r="A366" s="13"/>
      <c r="B366" s="471"/>
      <c r="C366" s="472"/>
      <c r="D366" s="472"/>
      <c r="E366" s="472"/>
      <c r="F366" s="472"/>
      <c r="G366" s="472"/>
      <c r="H366" s="472"/>
      <c r="I366" s="472"/>
      <c r="J366" s="472"/>
      <c r="K366" s="472"/>
      <c r="L366" s="473"/>
      <c r="M366" s="133"/>
      <c r="O366" s="127"/>
      <c r="P366" s="127"/>
    </row>
    <row r="367" spans="1:16" s="133" customFormat="1" x14ac:dyDescent="0.25">
      <c r="A367" s="233"/>
      <c r="B367" s="262"/>
      <c r="C367" s="263"/>
      <c r="D367" s="263"/>
      <c r="E367" s="263"/>
      <c r="F367" s="263"/>
      <c r="G367" s="263"/>
      <c r="H367" s="263"/>
      <c r="I367" s="263"/>
      <c r="J367" s="263"/>
      <c r="K367" s="263"/>
      <c r="L367" s="264"/>
      <c r="O367" s="129"/>
      <c r="P367" s="129"/>
    </row>
    <row r="368" spans="1:16" s="3" customFormat="1" x14ac:dyDescent="0.25">
      <c r="A368" s="13"/>
      <c r="B368" s="474" t="s">
        <v>252</v>
      </c>
      <c r="C368" s="475"/>
      <c r="D368" s="475"/>
      <c r="E368" s="475"/>
      <c r="F368" s="475"/>
      <c r="G368" s="475"/>
      <c r="H368" s="475"/>
      <c r="I368" s="475"/>
      <c r="J368" s="475"/>
      <c r="K368" s="475"/>
      <c r="L368" s="476"/>
      <c r="M368" s="241"/>
      <c r="O368" s="127"/>
      <c r="P368" s="127"/>
    </row>
    <row r="369" spans="1:16" s="133" customFormat="1" x14ac:dyDescent="0.25">
      <c r="A369" s="233"/>
      <c r="B369" s="248"/>
      <c r="C369" s="249"/>
      <c r="D369" s="249"/>
      <c r="E369" s="249"/>
      <c r="F369" s="249"/>
      <c r="G369" s="249"/>
      <c r="H369" s="249"/>
      <c r="I369" s="249"/>
      <c r="J369" s="249"/>
      <c r="K369" s="249"/>
      <c r="L369" s="234"/>
      <c r="O369" s="129"/>
      <c r="P369" s="129"/>
    </row>
    <row r="370" spans="1:16" s="133" customFormat="1" x14ac:dyDescent="0.25">
      <c r="A370" s="233"/>
      <c r="B370" s="489" t="str">
        <f>IF(Intro!$G$21="English",O370,P370)</f>
        <v>Fournissez des détails sur tous les facteurs autres que les coûts des matériaux (par exemple, les fluctuations du taux de change) qui ont affecté les prix des marchandises sur le marché canadien depuis le 1er janvier 2023.</v>
      </c>
      <c r="C370" s="490"/>
      <c r="D370" s="490"/>
      <c r="E370" s="490"/>
      <c r="F370" s="490"/>
      <c r="G370" s="490"/>
      <c r="H370" s="490"/>
      <c r="I370" s="490"/>
      <c r="J370" s="490"/>
      <c r="K370" s="490"/>
      <c r="L370" s="491"/>
      <c r="O370" s="129" t="str">
        <f>"Provide details of any factors other than material costs (for example, exchange rate fluctuations) that have affected the prices of the goods in the Canadian market since January 1, "&amp;Variables!B6&amp;"."</f>
        <v>Provide details of any factors other than material costs (for example, exchange rate fluctuations) that have affected the prices of the goods in the Canadian market since January 1, 2023.</v>
      </c>
      <c r="P370" s="129" t="str">
        <f>"Fournissez des détails sur tous les facteurs autres que les coûts des matériaux (par exemple, les fluctuations du taux de change) qui ont affecté les prix des marchandises sur le marché canadien depuis le 1er janvier "&amp;Variables!B6&amp;"."</f>
        <v>Fournissez des détails sur tous les facteurs autres que les coûts des matériaux (par exemple, les fluctuations du taux de change) qui ont affecté les prix des marchandises sur le marché canadien depuis le 1er janvier 2023.</v>
      </c>
    </row>
    <row r="371" spans="1:16" s="133" customFormat="1" x14ac:dyDescent="0.25">
      <c r="A371" s="233"/>
      <c r="B371" s="489"/>
      <c r="C371" s="490"/>
      <c r="D371" s="490"/>
      <c r="E371" s="490"/>
      <c r="F371" s="490"/>
      <c r="G371" s="490"/>
      <c r="H371" s="490"/>
      <c r="I371" s="490"/>
      <c r="J371" s="490"/>
      <c r="K371" s="490"/>
      <c r="L371" s="491"/>
      <c r="O371" s="129"/>
      <c r="P371" s="129"/>
    </row>
    <row r="372" spans="1:16" s="133" customFormat="1" x14ac:dyDescent="0.25">
      <c r="A372" s="233"/>
      <c r="B372" s="248"/>
      <c r="C372" s="249"/>
      <c r="D372" s="249"/>
      <c r="E372" s="249"/>
      <c r="F372" s="249"/>
      <c r="G372" s="249"/>
      <c r="H372" s="249"/>
      <c r="I372" s="249"/>
      <c r="J372" s="249"/>
      <c r="K372" s="249"/>
      <c r="L372" s="234"/>
      <c r="O372" s="129"/>
      <c r="P372" s="129"/>
    </row>
    <row r="373" spans="1:16" s="3" customFormat="1" x14ac:dyDescent="0.25">
      <c r="A373" s="13"/>
      <c r="B373" s="471"/>
      <c r="C373" s="472"/>
      <c r="D373" s="472"/>
      <c r="E373" s="472"/>
      <c r="F373" s="472"/>
      <c r="G373" s="472"/>
      <c r="H373" s="472"/>
      <c r="I373" s="472"/>
      <c r="J373" s="472"/>
      <c r="K373" s="472"/>
      <c r="L373" s="473"/>
      <c r="M373" s="133"/>
      <c r="O373" s="127"/>
      <c r="P373" s="127"/>
    </row>
    <row r="374" spans="1:16" s="3" customFormat="1" x14ac:dyDescent="0.25">
      <c r="A374" s="13"/>
      <c r="B374" s="471"/>
      <c r="C374" s="472"/>
      <c r="D374" s="472"/>
      <c r="E374" s="472"/>
      <c r="F374" s="472"/>
      <c r="G374" s="472"/>
      <c r="H374" s="472"/>
      <c r="I374" s="472"/>
      <c r="J374" s="472"/>
      <c r="K374" s="472"/>
      <c r="L374" s="473"/>
      <c r="M374" s="133"/>
      <c r="O374" s="127"/>
      <c r="P374" s="127"/>
    </row>
    <row r="375" spans="1:16" s="3" customFormat="1" x14ac:dyDescent="0.25">
      <c r="A375" s="13"/>
      <c r="B375" s="471"/>
      <c r="C375" s="472"/>
      <c r="D375" s="472"/>
      <c r="E375" s="472"/>
      <c r="F375" s="472"/>
      <c r="G375" s="472"/>
      <c r="H375" s="472"/>
      <c r="I375" s="472"/>
      <c r="J375" s="472"/>
      <c r="K375" s="472"/>
      <c r="L375" s="473"/>
      <c r="M375" s="133"/>
      <c r="O375" s="127"/>
      <c r="P375" s="127"/>
    </row>
    <row r="376" spans="1:16" s="3" customFormat="1" x14ac:dyDescent="0.25">
      <c r="A376" s="13"/>
      <c r="B376" s="471"/>
      <c r="C376" s="472"/>
      <c r="D376" s="472"/>
      <c r="E376" s="472"/>
      <c r="F376" s="472"/>
      <c r="G376" s="472"/>
      <c r="H376" s="472"/>
      <c r="I376" s="472"/>
      <c r="J376" s="472"/>
      <c r="K376" s="472"/>
      <c r="L376" s="473"/>
      <c r="M376" s="133"/>
      <c r="O376" s="127"/>
      <c r="P376" s="127"/>
    </row>
    <row r="377" spans="1:16" s="3" customFormat="1" x14ac:dyDescent="0.25">
      <c r="A377" s="13"/>
      <c r="B377" s="471"/>
      <c r="C377" s="472"/>
      <c r="D377" s="472"/>
      <c r="E377" s="472"/>
      <c r="F377" s="472"/>
      <c r="G377" s="472"/>
      <c r="H377" s="472"/>
      <c r="I377" s="472"/>
      <c r="J377" s="472"/>
      <c r="K377" s="472"/>
      <c r="L377" s="473"/>
      <c r="M377" s="133"/>
      <c r="O377" s="127"/>
      <c r="P377" s="127"/>
    </row>
    <row r="378" spans="1:16" s="3" customFormat="1" x14ac:dyDescent="0.25">
      <c r="A378" s="13"/>
      <c r="B378" s="471"/>
      <c r="C378" s="472"/>
      <c r="D378" s="472"/>
      <c r="E378" s="472"/>
      <c r="F378" s="472"/>
      <c r="G378" s="472"/>
      <c r="H378" s="472"/>
      <c r="I378" s="472"/>
      <c r="J378" s="472"/>
      <c r="K378" s="472"/>
      <c r="L378" s="473"/>
      <c r="M378" s="133"/>
      <c r="O378" s="127"/>
      <c r="P378" s="127"/>
    </row>
    <row r="379" spans="1:16" s="3" customFormat="1" x14ac:dyDescent="0.25">
      <c r="A379" s="13"/>
      <c r="B379" s="471"/>
      <c r="C379" s="472"/>
      <c r="D379" s="472"/>
      <c r="E379" s="472"/>
      <c r="F379" s="472"/>
      <c r="G379" s="472"/>
      <c r="H379" s="472"/>
      <c r="I379" s="472"/>
      <c r="J379" s="472"/>
      <c r="K379" s="472"/>
      <c r="L379" s="473"/>
      <c r="M379" s="133"/>
      <c r="O379" s="127"/>
      <c r="P379" s="127"/>
    </row>
    <row r="380" spans="1:16" s="3" customFormat="1" x14ac:dyDescent="0.25">
      <c r="A380" s="13"/>
      <c r="B380" s="471"/>
      <c r="C380" s="472"/>
      <c r="D380" s="472"/>
      <c r="E380" s="472"/>
      <c r="F380" s="472"/>
      <c r="G380" s="472"/>
      <c r="H380" s="472"/>
      <c r="I380" s="472"/>
      <c r="J380" s="472"/>
      <c r="K380" s="472"/>
      <c r="L380" s="473"/>
      <c r="M380" s="133"/>
      <c r="O380" s="127"/>
      <c r="P380" s="127"/>
    </row>
    <row r="381" spans="1:16" s="133" customFormat="1" x14ac:dyDescent="0.25">
      <c r="A381" s="233"/>
      <c r="B381" s="262"/>
      <c r="C381" s="263"/>
      <c r="D381" s="263"/>
      <c r="E381" s="263"/>
      <c r="F381" s="263"/>
      <c r="G381" s="263"/>
      <c r="H381" s="263"/>
      <c r="I381" s="263"/>
      <c r="J381" s="263"/>
      <c r="K381" s="263"/>
      <c r="L381" s="264"/>
      <c r="O381" s="129"/>
      <c r="P381" s="129"/>
    </row>
    <row r="382" spans="1:16" s="3" customFormat="1" x14ac:dyDescent="0.25">
      <c r="A382" s="13"/>
      <c r="B382" s="474" t="s">
        <v>253</v>
      </c>
      <c r="C382" s="475"/>
      <c r="D382" s="475"/>
      <c r="E382" s="475"/>
      <c r="F382" s="475"/>
      <c r="G382" s="475"/>
      <c r="H382" s="475"/>
      <c r="I382" s="475"/>
      <c r="J382" s="475"/>
      <c r="K382" s="475"/>
      <c r="L382" s="476"/>
      <c r="M382" s="241"/>
      <c r="O382" s="127"/>
      <c r="P382" s="127"/>
    </row>
    <row r="383" spans="1:16" s="133" customFormat="1" x14ac:dyDescent="0.25">
      <c r="A383" s="233"/>
      <c r="B383" s="248"/>
      <c r="C383" s="249"/>
      <c r="D383" s="249"/>
      <c r="E383" s="249"/>
      <c r="F383" s="249"/>
      <c r="G383" s="249"/>
      <c r="H383" s="249"/>
      <c r="I383" s="249"/>
      <c r="J383" s="249"/>
      <c r="K383" s="249"/>
      <c r="L383" s="234"/>
      <c r="O383" s="129"/>
      <c r="P383" s="129"/>
    </row>
    <row r="384" spans="1:16" s="133" customFormat="1" x14ac:dyDescent="0.25">
      <c r="A384" s="233"/>
      <c r="B384" s="477" t="str">
        <f>IF(Intro!$G$21="English",O384,P384)</f>
        <v>Décrivez comment les coûts de livraison des marchandises vendues par votre entreprise sont payés.</v>
      </c>
      <c r="C384" s="478"/>
      <c r="D384" s="478"/>
      <c r="E384" s="478"/>
      <c r="F384" s="478"/>
      <c r="G384" s="478"/>
      <c r="H384" s="478"/>
      <c r="I384" s="478"/>
      <c r="J384" s="478"/>
      <c r="K384" s="478"/>
      <c r="L384" s="479"/>
      <c r="O384" s="129" t="s">
        <v>229</v>
      </c>
      <c r="P384" s="129" t="s">
        <v>334</v>
      </c>
    </row>
    <row r="385" spans="1:16" s="133" customFormat="1" x14ac:dyDescent="0.25">
      <c r="A385" s="233"/>
      <c r="B385" s="248"/>
      <c r="C385" s="249"/>
      <c r="D385" s="249"/>
      <c r="E385" s="249"/>
      <c r="F385" s="249"/>
      <c r="G385" s="249"/>
      <c r="H385" s="249"/>
      <c r="I385" s="249"/>
      <c r="J385" s="249"/>
      <c r="K385" s="249"/>
      <c r="L385" s="234"/>
      <c r="O385" s="129"/>
      <c r="P385" s="129"/>
    </row>
    <row r="386" spans="1:16" s="107" customFormat="1" x14ac:dyDescent="0.25">
      <c r="A386" s="232"/>
      <c r="B386" s="504" t="str">
        <f>IF(Intro!$G$21="English",O386,P386)</f>
        <v>Votre entreprise s'occupe de la livraison et les frais de livraison sont inclus dans le prix de vente.</v>
      </c>
      <c r="C386" s="505"/>
      <c r="D386" s="505"/>
      <c r="E386" s="505"/>
      <c r="F386" s="505"/>
      <c r="G386" s="506"/>
      <c r="H386" s="214"/>
      <c r="I386" s="249"/>
      <c r="J386" s="249"/>
      <c r="K386" s="249"/>
      <c r="L386" s="234"/>
      <c r="O386" s="130" t="s">
        <v>580</v>
      </c>
      <c r="P386" s="293" t="s">
        <v>610</v>
      </c>
    </row>
    <row r="387" spans="1:16" s="107" customFormat="1" x14ac:dyDescent="0.25">
      <c r="A387" s="232"/>
      <c r="B387" s="504" t="str">
        <f>IF(Intro!$G$21="English",O387,P387)</f>
        <v>Votre entreprise s'occupe de la livraison mais les frais de livraison sont facturés séparément à l’acheteur.</v>
      </c>
      <c r="C387" s="505"/>
      <c r="D387" s="505"/>
      <c r="E387" s="505"/>
      <c r="F387" s="505"/>
      <c r="G387" s="506"/>
      <c r="H387" s="214"/>
      <c r="I387" s="249"/>
      <c r="J387" s="249"/>
      <c r="K387" s="249"/>
      <c r="L387" s="234"/>
      <c r="O387" s="130" t="s">
        <v>582</v>
      </c>
      <c r="P387" s="293" t="s">
        <v>611</v>
      </c>
    </row>
    <row r="388" spans="1:16" s="107" customFormat="1" ht="14.25" customHeight="1" x14ac:dyDescent="0.25">
      <c r="A388" s="232"/>
      <c r="B388" s="504" t="str">
        <f>IF(Intro!$G$21="English",O388,P388)</f>
        <v>La livraison et ses frais sont pris en charge par l’acheteur.</v>
      </c>
      <c r="C388" s="505"/>
      <c r="D388" s="505"/>
      <c r="E388" s="505"/>
      <c r="F388" s="505"/>
      <c r="G388" s="506"/>
      <c r="H388" s="214"/>
      <c r="I388" s="249"/>
      <c r="J388" s="249"/>
      <c r="K388" s="249"/>
      <c r="L388" s="234"/>
      <c r="O388" s="130" t="s">
        <v>581</v>
      </c>
      <c r="P388" s="293" t="s">
        <v>583</v>
      </c>
    </row>
    <row r="389" spans="1:16" s="133" customFormat="1" x14ac:dyDescent="0.25">
      <c r="A389" s="233"/>
      <c r="B389" s="248"/>
      <c r="C389" s="249"/>
      <c r="D389" s="249"/>
      <c r="E389" s="249"/>
      <c r="F389" s="249"/>
      <c r="G389" s="249"/>
      <c r="H389" s="249"/>
      <c r="I389" s="249"/>
      <c r="J389" s="249"/>
      <c r="K389" s="249"/>
      <c r="L389" s="234"/>
      <c r="O389" s="129"/>
      <c r="P389" s="129"/>
    </row>
    <row r="390" spans="1:16" s="133" customFormat="1" x14ac:dyDescent="0.25">
      <c r="A390" s="233"/>
      <c r="B390" s="477" t="str">
        <f>IF(Intro!$G$21="English",O390,P390)</f>
        <v>Expliquez si le mode de paiement de la livraison des marchandises vendues par votre entreprise a changé depuis le 1er janvier 2023.</v>
      </c>
      <c r="C390" s="478"/>
      <c r="D390" s="478"/>
      <c r="E390" s="478"/>
      <c r="F390" s="478"/>
      <c r="G390" s="478"/>
      <c r="H390" s="478"/>
      <c r="I390" s="478"/>
      <c r="J390" s="478"/>
      <c r="K390" s="478"/>
      <c r="L390" s="479"/>
      <c r="O390" s="129" t="str">
        <f>"Explain if the method of paying for delivery of the goods sold by your firm has changed since January 1, "&amp;Variables!B6&amp;"."</f>
        <v>Explain if the method of paying for delivery of the goods sold by your firm has changed since January 1, 2023.</v>
      </c>
      <c r="P390" s="129" t="str">
        <f>"Expliquez si le mode de paiement de la livraison des marchandises vendues par votre entreprise a changé depuis le 1er janvier "&amp;Variables!B6&amp;"."</f>
        <v>Expliquez si le mode de paiement de la livraison des marchandises vendues par votre entreprise a changé depuis le 1er janvier 2023.</v>
      </c>
    </row>
    <row r="391" spans="1:16" s="133" customFormat="1" x14ac:dyDescent="0.25">
      <c r="A391" s="233"/>
      <c r="B391" s="248"/>
      <c r="C391" s="249"/>
      <c r="D391" s="249"/>
      <c r="E391" s="249"/>
      <c r="F391" s="249"/>
      <c r="G391" s="249"/>
      <c r="H391" s="249"/>
      <c r="I391" s="249"/>
      <c r="J391" s="249"/>
      <c r="K391" s="249"/>
      <c r="L391" s="234"/>
      <c r="O391" s="129"/>
      <c r="P391" s="129"/>
    </row>
    <row r="392" spans="1:16" s="3" customFormat="1" x14ac:dyDescent="0.25">
      <c r="A392" s="13"/>
      <c r="B392" s="471"/>
      <c r="C392" s="472"/>
      <c r="D392" s="472"/>
      <c r="E392" s="472"/>
      <c r="F392" s="472"/>
      <c r="G392" s="472"/>
      <c r="H392" s="472"/>
      <c r="I392" s="472"/>
      <c r="J392" s="472"/>
      <c r="K392" s="472"/>
      <c r="L392" s="473"/>
      <c r="M392" s="133"/>
      <c r="O392" s="127"/>
      <c r="P392" s="127"/>
    </row>
    <row r="393" spans="1:16" s="3" customFormat="1" x14ac:dyDescent="0.25">
      <c r="A393" s="13"/>
      <c r="B393" s="471"/>
      <c r="C393" s="472"/>
      <c r="D393" s="472"/>
      <c r="E393" s="472"/>
      <c r="F393" s="472"/>
      <c r="G393" s="472"/>
      <c r="H393" s="472"/>
      <c r="I393" s="472"/>
      <c r="J393" s="472"/>
      <c r="K393" s="472"/>
      <c r="L393" s="473"/>
      <c r="M393" s="133"/>
      <c r="O393" s="127"/>
      <c r="P393" s="127"/>
    </row>
    <row r="394" spans="1:16" s="3" customFormat="1" x14ac:dyDescent="0.25">
      <c r="A394" s="13"/>
      <c r="B394" s="471"/>
      <c r="C394" s="472"/>
      <c r="D394" s="472"/>
      <c r="E394" s="472"/>
      <c r="F394" s="472"/>
      <c r="G394" s="472"/>
      <c r="H394" s="472"/>
      <c r="I394" s="472"/>
      <c r="J394" s="472"/>
      <c r="K394" s="472"/>
      <c r="L394" s="473"/>
      <c r="M394" s="133"/>
      <c r="O394" s="127"/>
      <c r="P394" s="127"/>
    </row>
    <row r="395" spans="1:16" s="3" customFormat="1" x14ac:dyDescent="0.25">
      <c r="A395" s="13"/>
      <c r="B395" s="471"/>
      <c r="C395" s="472"/>
      <c r="D395" s="472"/>
      <c r="E395" s="472"/>
      <c r="F395" s="472"/>
      <c r="G395" s="472"/>
      <c r="H395" s="472"/>
      <c r="I395" s="472"/>
      <c r="J395" s="472"/>
      <c r="K395" s="472"/>
      <c r="L395" s="473"/>
      <c r="M395" s="133"/>
      <c r="O395" s="127"/>
      <c r="P395" s="127"/>
    </row>
    <row r="396" spans="1:16" s="3" customFormat="1" x14ac:dyDescent="0.25">
      <c r="A396" s="13"/>
      <c r="B396" s="471"/>
      <c r="C396" s="472"/>
      <c r="D396" s="472"/>
      <c r="E396" s="472"/>
      <c r="F396" s="472"/>
      <c r="G396" s="472"/>
      <c r="H396" s="472"/>
      <c r="I396" s="472"/>
      <c r="J396" s="472"/>
      <c r="K396" s="472"/>
      <c r="L396" s="473"/>
      <c r="M396" s="133"/>
      <c r="O396" s="127"/>
      <c r="P396" s="127"/>
    </row>
    <row r="397" spans="1:16" s="3" customFormat="1" x14ac:dyDescent="0.25">
      <c r="A397" s="13"/>
      <c r="B397" s="471"/>
      <c r="C397" s="472"/>
      <c r="D397" s="472"/>
      <c r="E397" s="472"/>
      <c r="F397" s="472"/>
      <c r="G397" s="472"/>
      <c r="H397" s="472"/>
      <c r="I397" s="472"/>
      <c r="J397" s="472"/>
      <c r="K397" s="472"/>
      <c r="L397" s="473"/>
      <c r="M397" s="133"/>
      <c r="O397" s="127"/>
      <c r="P397" s="127"/>
    </row>
    <row r="398" spans="1:16" s="3" customFormat="1" x14ac:dyDescent="0.25">
      <c r="A398" s="13"/>
      <c r="B398" s="471"/>
      <c r="C398" s="472"/>
      <c r="D398" s="472"/>
      <c r="E398" s="472"/>
      <c r="F398" s="472"/>
      <c r="G398" s="472"/>
      <c r="H398" s="472"/>
      <c r="I398" s="472"/>
      <c r="J398" s="472"/>
      <c r="K398" s="472"/>
      <c r="L398" s="473"/>
      <c r="M398" s="133"/>
      <c r="O398" s="127"/>
      <c r="P398" s="127"/>
    </row>
    <row r="399" spans="1:16" s="3" customFormat="1" x14ac:dyDescent="0.25">
      <c r="A399" s="13"/>
      <c r="B399" s="471"/>
      <c r="C399" s="472"/>
      <c r="D399" s="472"/>
      <c r="E399" s="472"/>
      <c r="F399" s="472"/>
      <c r="G399" s="472"/>
      <c r="H399" s="472"/>
      <c r="I399" s="472"/>
      <c r="J399" s="472"/>
      <c r="K399" s="472"/>
      <c r="L399" s="473"/>
      <c r="M399" s="133"/>
      <c r="O399" s="127"/>
      <c r="P399" s="127"/>
    </row>
    <row r="400" spans="1:16" s="133" customFormat="1" x14ac:dyDescent="0.25">
      <c r="A400" s="233"/>
      <c r="B400" s="262"/>
      <c r="C400" s="263"/>
      <c r="D400" s="263"/>
      <c r="E400" s="263"/>
      <c r="F400" s="263"/>
      <c r="G400" s="263"/>
      <c r="H400" s="263"/>
      <c r="I400" s="263"/>
      <c r="J400" s="263"/>
      <c r="K400" s="263"/>
      <c r="L400" s="264"/>
      <c r="O400" s="129"/>
      <c r="P400" s="129"/>
    </row>
    <row r="401" spans="1:16" s="3" customFormat="1" x14ac:dyDescent="0.25">
      <c r="A401" s="13"/>
      <c r="B401" s="474" t="s">
        <v>266</v>
      </c>
      <c r="C401" s="475"/>
      <c r="D401" s="475"/>
      <c r="E401" s="475"/>
      <c r="F401" s="475"/>
      <c r="G401" s="475"/>
      <c r="H401" s="475"/>
      <c r="I401" s="475"/>
      <c r="J401" s="475"/>
      <c r="K401" s="475"/>
      <c r="L401" s="476"/>
      <c r="M401" s="241"/>
      <c r="O401" s="127"/>
      <c r="P401" s="127"/>
    </row>
    <row r="402" spans="1:16" s="133" customFormat="1" x14ac:dyDescent="0.25">
      <c r="A402" s="233"/>
      <c r="B402" s="248"/>
      <c r="C402" s="249"/>
      <c r="D402" s="249"/>
      <c r="E402" s="249"/>
      <c r="F402" s="249"/>
      <c r="G402" s="249"/>
      <c r="H402" s="249"/>
      <c r="I402" s="249"/>
      <c r="J402" s="249"/>
      <c r="K402" s="249"/>
      <c r="L402" s="234"/>
      <c r="O402" s="129"/>
      <c r="P402" s="129"/>
    </row>
    <row r="403" spans="1:16" s="133" customFormat="1" x14ac:dyDescent="0.25">
      <c r="A403" s="233"/>
      <c r="B403" s="477" t="str">
        <f>IF(Intro!$G$21="English",O403,P403)</f>
        <v>Expliquez si la demande pour les marchandises ou les ventes de marchandises ont changé depuis le 1er janvier 2023.</v>
      </c>
      <c r="C403" s="478"/>
      <c r="D403" s="478"/>
      <c r="E403" s="478"/>
      <c r="F403" s="478"/>
      <c r="G403" s="478"/>
      <c r="H403" s="478"/>
      <c r="I403" s="478"/>
      <c r="J403" s="478"/>
      <c r="K403" s="478"/>
      <c r="L403" s="479"/>
      <c r="O403" s="129" t="str">
        <f>"Explain if demand for the goods or sales of the goods has changed since January 1, "&amp;Variables!B6&amp;"."</f>
        <v>Explain if demand for the goods or sales of the goods has changed since January 1, 2023.</v>
      </c>
      <c r="P403" s="129" t="str">
        <f>"Expliquez si la demande pour les marchandises ou les ventes de marchandises ont changé depuis le 1er janvier "&amp;Variables!B6&amp;"."</f>
        <v>Expliquez si la demande pour les marchandises ou les ventes de marchandises ont changé depuis le 1er janvier 2023.</v>
      </c>
    </row>
    <row r="404" spans="1:16" s="133" customFormat="1" x14ac:dyDescent="0.25">
      <c r="A404" s="233"/>
      <c r="B404" s="248"/>
      <c r="C404" s="249"/>
      <c r="D404" s="249"/>
      <c r="E404" s="249"/>
      <c r="F404" s="249"/>
      <c r="G404" s="249"/>
      <c r="H404" s="249"/>
      <c r="I404" s="249"/>
      <c r="J404" s="249"/>
      <c r="K404" s="249"/>
      <c r="L404" s="234"/>
      <c r="O404" s="129"/>
      <c r="P404" s="129"/>
    </row>
    <row r="405" spans="1:16" s="3" customFormat="1" x14ac:dyDescent="0.25">
      <c r="A405" s="13"/>
      <c r="B405" s="471"/>
      <c r="C405" s="472"/>
      <c r="D405" s="472"/>
      <c r="E405" s="472"/>
      <c r="F405" s="472"/>
      <c r="G405" s="472"/>
      <c r="H405" s="472"/>
      <c r="I405" s="472"/>
      <c r="J405" s="472"/>
      <c r="K405" s="472"/>
      <c r="L405" s="473"/>
      <c r="M405" s="133"/>
      <c r="O405" s="127"/>
      <c r="P405" s="127"/>
    </row>
    <row r="406" spans="1:16" s="3" customFormat="1" x14ac:dyDescent="0.25">
      <c r="A406" s="13"/>
      <c r="B406" s="471"/>
      <c r="C406" s="472"/>
      <c r="D406" s="472"/>
      <c r="E406" s="472"/>
      <c r="F406" s="472"/>
      <c r="G406" s="472"/>
      <c r="H406" s="472"/>
      <c r="I406" s="472"/>
      <c r="J406" s="472"/>
      <c r="K406" s="472"/>
      <c r="L406" s="473"/>
      <c r="M406" s="133"/>
      <c r="O406" s="127"/>
      <c r="P406" s="127"/>
    </row>
    <row r="407" spans="1:16" s="3" customFormat="1" x14ac:dyDescent="0.25">
      <c r="A407" s="13"/>
      <c r="B407" s="471"/>
      <c r="C407" s="472"/>
      <c r="D407" s="472"/>
      <c r="E407" s="472"/>
      <c r="F407" s="472"/>
      <c r="G407" s="472"/>
      <c r="H407" s="472"/>
      <c r="I407" s="472"/>
      <c r="J407" s="472"/>
      <c r="K407" s="472"/>
      <c r="L407" s="473"/>
      <c r="M407" s="133"/>
      <c r="O407" s="127"/>
      <c r="P407" s="127"/>
    </row>
    <row r="408" spans="1:16" s="3" customFormat="1" x14ac:dyDescent="0.25">
      <c r="A408" s="13"/>
      <c r="B408" s="471"/>
      <c r="C408" s="472"/>
      <c r="D408" s="472"/>
      <c r="E408" s="472"/>
      <c r="F408" s="472"/>
      <c r="G408" s="472"/>
      <c r="H408" s="472"/>
      <c r="I408" s="472"/>
      <c r="J408" s="472"/>
      <c r="K408" s="472"/>
      <c r="L408" s="473"/>
      <c r="M408" s="133"/>
      <c r="O408" s="127"/>
      <c r="P408" s="127"/>
    </row>
    <row r="409" spans="1:16" s="3" customFormat="1" x14ac:dyDescent="0.25">
      <c r="A409" s="13"/>
      <c r="B409" s="471"/>
      <c r="C409" s="472"/>
      <c r="D409" s="472"/>
      <c r="E409" s="472"/>
      <c r="F409" s="472"/>
      <c r="G409" s="472"/>
      <c r="H409" s="472"/>
      <c r="I409" s="472"/>
      <c r="J409" s="472"/>
      <c r="K409" s="472"/>
      <c r="L409" s="473"/>
      <c r="M409" s="133"/>
      <c r="O409" s="127"/>
      <c r="P409" s="127"/>
    </row>
    <row r="410" spans="1:16" s="3" customFormat="1" x14ac:dyDescent="0.25">
      <c r="A410" s="13"/>
      <c r="B410" s="471"/>
      <c r="C410" s="472"/>
      <c r="D410" s="472"/>
      <c r="E410" s="472"/>
      <c r="F410" s="472"/>
      <c r="G410" s="472"/>
      <c r="H410" s="472"/>
      <c r="I410" s="472"/>
      <c r="J410" s="472"/>
      <c r="K410" s="472"/>
      <c r="L410" s="473"/>
      <c r="M410" s="133"/>
      <c r="O410" s="127"/>
      <c r="P410" s="127"/>
    </row>
    <row r="411" spans="1:16" s="3" customFormat="1" x14ac:dyDescent="0.25">
      <c r="A411" s="13"/>
      <c r="B411" s="471"/>
      <c r="C411" s="472"/>
      <c r="D411" s="472"/>
      <c r="E411" s="472"/>
      <c r="F411" s="472"/>
      <c r="G411" s="472"/>
      <c r="H411" s="472"/>
      <c r="I411" s="472"/>
      <c r="J411" s="472"/>
      <c r="K411" s="472"/>
      <c r="L411" s="473"/>
      <c r="M411" s="133"/>
      <c r="O411" s="127"/>
      <c r="P411" s="127"/>
    </row>
    <row r="412" spans="1:16" s="3" customFormat="1" x14ac:dyDescent="0.25">
      <c r="A412" s="13"/>
      <c r="B412" s="471"/>
      <c r="C412" s="472"/>
      <c r="D412" s="472"/>
      <c r="E412" s="472"/>
      <c r="F412" s="472"/>
      <c r="G412" s="472"/>
      <c r="H412" s="472"/>
      <c r="I412" s="472"/>
      <c r="J412" s="472"/>
      <c r="K412" s="472"/>
      <c r="L412" s="473"/>
      <c r="M412" s="133"/>
      <c r="O412" s="127"/>
      <c r="P412" s="127"/>
    </row>
    <row r="413" spans="1:16" s="133" customFormat="1" x14ac:dyDescent="0.25">
      <c r="A413" s="233"/>
      <c r="B413" s="262"/>
      <c r="C413" s="263"/>
      <c r="D413" s="263"/>
      <c r="E413" s="263"/>
      <c r="F413" s="263"/>
      <c r="G413" s="263"/>
      <c r="H413" s="263"/>
      <c r="I413" s="263"/>
      <c r="J413" s="263"/>
      <c r="K413" s="263"/>
      <c r="L413" s="264"/>
      <c r="O413" s="129"/>
      <c r="P413" s="129"/>
    </row>
    <row r="415" spans="1:16" x14ac:dyDescent="0.25">
      <c r="B415" s="492" t="str">
        <f>IF(Intro!$G$21="English",O415,P415)</f>
        <v>MARCHÉS</v>
      </c>
      <c r="C415" s="493"/>
      <c r="D415" s="493"/>
      <c r="E415" s="493"/>
      <c r="F415" s="493"/>
      <c r="G415" s="493"/>
      <c r="H415" s="493"/>
      <c r="I415" s="493"/>
      <c r="J415" s="493"/>
      <c r="K415" s="493"/>
      <c r="L415" s="494"/>
      <c r="M415" s="133"/>
      <c r="O415" s="216" t="s">
        <v>557</v>
      </c>
      <c r="P415" s="216" t="s">
        <v>558</v>
      </c>
    </row>
    <row r="416" spans="1:16" x14ac:dyDescent="0.25">
      <c r="B416" s="495" t="s">
        <v>267</v>
      </c>
      <c r="C416" s="496"/>
      <c r="D416" s="496"/>
      <c r="E416" s="496"/>
      <c r="F416" s="496"/>
      <c r="G416" s="496"/>
      <c r="H416" s="496"/>
      <c r="I416" s="496"/>
      <c r="J416" s="496"/>
      <c r="K416" s="496"/>
      <c r="L416" s="497"/>
      <c r="M416" s="2"/>
    </row>
    <row r="417" spans="1:16" s="10" customFormat="1" x14ac:dyDescent="0.25">
      <c r="A417" s="12"/>
      <c r="B417" s="27"/>
      <c r="C417" s="28"/>
      <c r="D417" s="28"/>
      <c r="E417" s="29"/>
      <c r="F417" s="29"/>
      <c r="G417" s="29"/>
      <c r="H417" s="29"/>
      <c r="I417" s="29"/>
      <c r="J417" s="29"/>
      <c r="K417" s="29"/>
      <c r="L417" s="30"/>
      <c r="O417" s="8"/>
      <c r="P417" s="8"/>
    </row>
    <row r="418" spans="1:16" s="10" customFormat="1" x14ac:dyDescent="0.25">
      <c r="A418" s="12"/>
      <c r="B418" s="384" t="str">
        <f>IF(Intro!$G$21="English",O418,P418)</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c r="C418" s="385"/>
      <c r="D418" s="385"/>
      <c r="E418" s="385"/>
      <c r="F418" s="385"/>
      <c r="G418" s="385"/>
      <c r="H418" s="385"/>
      <c r="I418" s="385"/>
      <c r="J418" s="385"/>
      <c r="K418" s="385"/>
      <c r="L418" s="386"/>
      <c r="O418" s="128" t="str">
        <f>"Describe the markets for the goods in Canada and globally since January 1, "&amp;Variables!B6&amp;". Factors to consider in your response include, but are not limited to, demand, sales, prices, capacity utilization and import volumes of the goods."</f>
        <v>Describe the markets for the goods in Canada and globally since January 1, 2023. Factors to consider in your response include, but are not limited to, demand, sales, prices, capacity utilization and import volumes of the goods.</v>
      </c>
      <c r="P418" s="8" t="str">
        <f>"Décrivez les marchés des marchandises au Canada et dans le monde depuis le 1er janvier "&amp;Variables!B6&amp;". Les facteurs à prendre en compte dans votre réponse comprennent, sans s'y limiter, la demande, les ventes, les prix, l'utilisation de la capacité et les volumes d'importations des marchandises."</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row>
    <row r="419" spans="1:16" s="10" customFormat="1" x14ac:dyDescent="0.25">
      <c r="A419" s="12"/>
      <c r="B419" s="384"/>
      <c r="C419" s="385"/>
      <c r="D419" s="385"/>
      <c r="E419" s="385"/>
      <c r="F419" s="385"/>
      <c r="G419" s="385"/>
      <c r="H419" s="385"/>
      <c r="I419" s="385"/>
      <c r="J419" s="385"/>
      <c r="K419" s="385"/>
      <c r="L419" s="386"/>
      <c r="O419" s="128"/>
      <c r="P419" s="8"/>
    </row>
    <row r="420" spans="1:16" s="133" customFormat="1" x14ac:dyDescent="0.25">
      <c r="A420" s="233"/>
      <c r="B420" s="248"/>
      <c r="C420" s="249"/>
      <c r="D420" s="249"/>
      <c r="E420" s="249"/>
      <c r="F420" s="249"/>
      <c r="G420" s="249"/>
      <c r="H420" s="249"/>
      <c r="I420" s="249"/>
      <c r="J420" s="249"/>
      <c r="K420" s="249"/>
      <c r="L420" s="234"/>
      <c r="O420" s="129"/>
      <c r="P420" s="129"/>
    </row>
    <row r="421" spans="1:16" s="3" customFormat="1" x14ac:dyDescent="0.25">
      <c r="A421" s="13"/>
      <c r="B421" s="471"/>
      <c r="C421" s="472"/>
      <c r="D421" s="472"/>
      <c r="E421" s="472"/>
      <c r="F421" s="472"/>
      <c r="G421" s="472"/>
      <c r="H421" s="472"/>
      <c r="I421" s="472"/>
      <c r="J421" s="472"/>
      <c r="K421" s="472"/>
      <c r="L421" s="473"/>
      <c r="M421" s="133"/>
      <c r="O421" s="127"/>
      <c r="P421" s="127"/>
    </row>
    <row r="422" spans="1:16" s="3" customFormat="1" x14ac:dyDescent="0.25">
      <c r="A422" s="13"/>
      <c r="B422" s="471"/>
      <c r="C422" s="472"/>
      <c r="D422" s="472"/>
      <c r="E422" s="472"/>
      <c r="F422" s="472"/>
      <c r="G422" s="472"/>
      <c r="H422" s="472"/>
      <c r="I422" s="472"/>
      <c r="J422" s="472"/>
      <c r="K422" s="472"/>
      <c r="L422" s="473"/>
      <c r="M422" s="133"/>
      <c r="O422" s="127"/>
      <c r="P422" s="127"/>
    </row>
    <row r="423" spans="1:16" s="3" customFormat="1" x14ac:dyDescent="0.25">
      <c r="A423" s="13"/>
      <c r="B423" s="471"/>
      <c r="C423" s="472"/>
      <c r="D423" s="472"/>
      <c r="E423" s="472"/>
      <c r="F423" s="472"/>
      <c r="G423" s="472"/>
      <c r="H423" s="472"/>
      <c r="I423" s="472"/>
      <c r="J423" s="472"/>
      <c r="K423" s="472"/>
      <c r="L423" s="473"/>
      <c r="M423" s="133"/>
      <c r="O423" s="127"/>
      <c r="P423" s="127"/>
    </row>
    <row r="424" spans="1:16" s="3" customFormat="1" x14ac:dyDescent="0.25">
      <c r="A424" s="13"/>
      <c r="B424" s="471"/>
      <c r="C424" s="472"/>
      <c r="D424" s="472"/>
      <c r="E424" s="472"/>
      <c r="F424" s="472"/>
      <c r="G424" s="472"/>
      <c r="H424" s="472"/>
      <c r="I424" s="472"/>
      <c r="J424" s="472"/>
      <c r="K424" s="472"/>
      <c r="L424" s="473"/>
      <c r="M424" s="133"/>
      <c r="O424" s="127"/>
      <c r="P424" s="127"/>
    </row>
    <row r="425" spans="1:16" s="3" customFormat="1" x14ac:dyDescent="0.25">
      <c r="A425" s="13"/>
      <c r="B425" s="471"/>
      <c r="C425" s="472"/>
      <c r="D425" s="472"/>
      <c r="E425" s="472"/>
      <c r="F425" s="472"/>
      <c r="G425" s="472"/>
      <c r="H425" s="472"/>
      <c r="I425" s="472"/>
      <c r="J425" s="472"/>
      <c r="K425" s="472"/>
      <c r="L425" s="473"/>
      <c r="M425" s="133"/>
      <c r="O425" s="127"/>
      <c r="P425" s="127"/>
    </row>
    <row r="426" spans="1:16" s="3" customFormat="1" x14ac:dyDescent="0.25">
      <c r="A426" s="13"/>
      <c r="B426" s="471"/>
      <c r="C426" s="472"/>
      <c r="D426" s="472"/>
      <c r="E426" s="472"/>
      <c r="F426" s="472"/>
      <c r="G426" s="472"/>
      <c r="H426" s="472"/>
      <c r="I426" s="472"/>
      <c r="J426" s="472"/>
      <c r="K426" s="472"/>
      <c r="L426" s="473"/>
      <c r="M426" s="133"/>
      <c r="O426" s="127"/>
      <c r="P426" s="127"/>
    </row>
    <row r="427" spans="1:16" s="3" customFormat="1" x14ac:dyDescent="0.25">
      <c r="A427" s="13"/>
      <c r="B427" s="471"/>
      <c r="C427" s="472"/>
      <c r="D427" s="472"/>
      <c r="E427" s="472"/>
      <c r="F427" s="472"/>
      <c r="G427" s="472"/>
      <c r="H427" s="472"/>
      <c r="I427" s="472"/>
      <c r="J427" s="472"/>
      <c r="K427" s="472"/>
      <c r="L427" s="473"/>
      <c r="M427" s="133"/>
      <c r="O427" s="127"/>
      <c r="P427" s="127"/>
    </row>
    <row r="428" spans="1:16" s="3" customFormat="1" x14ac:dyDescent="0.25">
      <c r="A428" s="13"/>
      <c r="B428" s="471"/>
      <c r="C428" s="472"/>
      <c r="D428" s="472"/>
      <c r="E428" s="472"/>
      <c r="F428" s="472"/>
      <c r="G428" s="472"/>
      <c r="H428" s="472"/>
      <c r="I428" s="472"/>
      <c r="J428" s="472"/>
      <c r="K428" s="472"/>
      <c r="L428" s="473"/>
      <c r="M428" s="133"/>
      <c r="O428" s="127"/>
      <c r="P428" s="127"/>
    </row>
    <row r="429" spans="1:16" s="133" customFormat="1" x14ac:dyDescent="0.25">
      <c r="A429" s="233"/>
      <c r="B429" s="262"/>
      <c r="C429" s="263"/>
      <c r="D429" s="263"/>
      <c r="E429" s="263"/>
      <c r="F429" s="263"/>
      <c r="G429" s="263"/>
      <c r="H429" s="263"/>
      <c r="I429" s="263"/>
      <c r="J429" s="263"/>
      <c r="K429" s="263"/>
      <c r="L429" s="264"/>
      <c r="O429" s="129"/>
      <c r="P429" s="129"/>
    </row>
    <row r="430" spans="1:16" x14ac:dyDescent="0.25">
      <c r="B430" s="474" t="s">
        <v>571</v>
      </c>
      <c r="C430" s="475"/>
      <c r="D430" s="475"/>
      <c r="E430" s="475"/>
      <c r="F430" s="475"/>
      <c r="G430" s="475"/>
      <c r="H430" s="475"/>
      <c r="I430" s="475"/>
      <c r="J430" s="475"/>
      <c r="K430" s="475"/>
      <c r="L430" s="476"/>
      <c r="M430" s="2"/>
    </row>
    <row r="431" spans="1:16" s="10" customFormat="1" x14ac:dyDescent="0.25">
      <c r="A431" s="12"/>
      <c r="B431" s="27"/>
      <c r="C431" s="28"/>
      <c r="D431" s="28"/>
      <c r="E431" s="29"/>
      <c r="F431" s="29"/>
      <c r="G431" s="29"/>
      <c r="H431" s="29"/>
      <c r="I431" s="29"/>
      <c r="J431" s="29"/>
      <c r="K431" s="29"/>
      <c r="L431" s="30"/>
      <c r="O431" s="8"/>
      <c r="P431" s="8"/>
    </row>
    <row r="432" spans="1:16" s="10" customFormat="1" x14ac:dyDescent="0.25">
      <c r="A432" s="12"/>
      <c r="B432" s="384" t="str">
        <f>IF(Intro!$G$21="English",O432,P432)</f>
        <v>Commentez la façon dont le marché canadien des marchandises a changé depuis janvier 2025. La stratégie d’exportation de votre entreprise pour les marchandises a-t-elle changé? La majoration du prix intérieur des marchandises a-t-elle changé à la suite d'efforts promotionnels visant à acheter des produits canadiens?</v>
      </c>
      <c r="C432" s="385"/>
      <c r="D432" s="385"/>
      <c r="E432" s="385"/>
      <c r="F432" s="385"/>
      <c r="G432" s="385"/>
      <c r="H432" s="385"/>
      <c r="I432" s="385"/>
      <c r="J432" s="385"/>
      <c r="K432" s="385"/>
      <c r="L432" s="386"/>
      <c r="O432" s="128" t="s">
        <v>629</v>
      </c>
      <c r="P432" s="8" t="s">
        <v>466</v>
      </c>
    </row>
    <row r="433" spans="1:16" s="10" customFormat="1" x14ac:dyDescent="0.25">
      <c r="A433" s="12"/>
      <c r="B433" s="384"/>
      <c r="C433" s="385"/>
      <c r="D433" s="385"/>
      <c r="E433" s="385"/>
      <c r="F433" s="385"/>
      <c r="G433" s="385"/>
      <c r="H433" s="385"/>
      <c r="I433" s="385"/>
      <c r="J433" s="385"/>
      <c r="K433" s="385"/>
      <c r="L433" s="386"/>
      <c r="O433" s="128"/>
      <c r="P433" s="8"/>
    </row>
    <row r="434" spans="1:16" s="133" customFormat="1" x14ac:dyDescent="0.25">
      <c r="A434" s="233"/>
      <c r="B434" s="248"/>
      <c r="C434" s="249"/>
      <c r="D434" s="249"/>
      <c r="E434" s="249"/>
      <c r="F434" s="249"/>
      <c r="G434" s="249"/>
      <c r="H434" s="249"/>
      <c r="I434" s="249"/>
      <c r="J434" s="249"/>
      <c r="K434" s="249"/>
      <c r="L434" s="234"/>
      <c r="O434" s="129"/>
      <c r="P434" s="129"/>
    </row>
    <row r="435" spans="1:16" s="3" customFormat="1" x14ac:dyDescent="0.25">
      <c r="A435" s="13"/>
      <c r="B435" s="471"/>
      <c r="C435" s="472"/>
      <c r="D435" s="472"/>
      <c r="E435" s="472"/>
      <c r="F435" s="472"/>
      <c r="G435" s="472"/>
      <c r="H435" s="472"/>
      <c r="I435" s="472"/>
      <c r="J435" s="472"/>
      <c r="K435" s="472"/>
      <c r="L435" s="473"/>
      <c r="M435" s="133"/>
      <c r="O435" s="127"/>
      <c r="P435" s="127"/>
    </row>
    <row r="436" spans="1:16" s="3" customFormat="1" x14ac:dyDescent="0.25">
      <c r="A436" s="13"/>
      <c r="B436" s="471"/>
      <c r="C436" s="472"/>
      <c r="D436" s="472"/>
      <c r="E436" s="472"/>
      <c r="F436" s="472"/>
      <c r="G436" s="472"/>
      <c r="H436" s="472"/>
      <c r="I436" s="472"/>
      <c r="J436" s="472"/>
      <c r="K436" s="472"/>
      <c r="L436" s="473"/>
      <c r="M436" s="133"/>
      <c r="O436" s="127"/>
      <c r="P436" s="127"/>
    </row>
    <row r="437" spans="1:16" s="3" customFormat="1" x14ac:dyDescent="0.25">
      <c r="A437" s="13"/>
      <c r="B437" s="471"/>
      <c r="C437" s="472"/>
      <c r="D437" s="472"/>
      <c r="E437" s="472"/>
      <c r="F437" s="472"/>
      <c r="G437" s="472"/>
      <c r="H437" s="472"/>
      <c r="I437" s="472"/>
      <c r="J437" s="472"/>
      <c r="K437" s="472"/>
      <c r="L437" s="473"/>
      <c r="M437" s="133"/>
      <c r="O437" s="127"/>
      <c r="P437" s="127"/>
    </row>
    <row r="438" spans="1:16" s="3" customFormat="1" x14ac:dyDescent="0.25">
      <c r="A438" s="13"/>
      <c r="B438" s="471"/>
      <c r="C438" s="472"/>
      <c r="D438" s="472"/>
      <c r="E438" s="472"/>
      <c r="F438" s="472"/>
      <c r="G438" s="472"/>
      <c r="H438" s="472"/>
      <c r="I438" s="472"/>
      <c r="J438" s="472"/>
      <c r="K438" s="472"/>
      <c r="L438" s="473"/>
      <c r="M438" s="133"/>
      <c r="O438" s="127"/>
      <c r="P438" s="127"/>
    </row>
    <row r="439" spans="1:16" s="3" customFormat="1" x14ac:dyDescent="0.25">
      <c r="A439" s="13"/>
      <c r="B439" s="471"/>
      <c r="C439" s="472"/>
      <c r="D439" s="472"/>
      <c r="E439" s="472"/>
      <c r="F439" s="472"/>
      <c r="G439" s="472"/>
      <c r="H439" s="472"/>
      <c r="I439" s="472"/>
      <c r="J439" s="472"/>
      <c r="K439" s="472"/>
      <c r="L439" s="473"/>
      <c r="M439" s="133"/>
      <c r="O439" s="127"/>
      <c r="P439" s="127"/>
    </row>
    <row r="440" spans="1:16" s="3" customFormat="1" x14ac:dyDescent="0.25">
      <c r="A440" s="13"/>
      <c r="B440" s="471"/>
      <c r="C440" s="472"/>
      <c r="D440" s="472"/>
      <c r="E440" s="472"/>
      <c r="F440" s="472"/>
      <c r="G440" s="472"/>
      <c r="H440" s="472"/>
      <c r="I440" s="472"/>
      <c r="J440" s="472"/>
      <c r="K440" s="472"/>
      <c r="L440" s="473"/>
      <c r="M440" s="133"/>
      <c r="O440" s="127"/>
      <c r="P440" s="127"/>
    </row>
    <row r="441" spans="1:16" s="3" customFormat="1" x14ac:dyDescent="0.25">
      <c r="A441" s="13"/>
      <c r="B441" s="471"/>
      <c r="C441" s="472"/>
      <c r="D441" s="472"/>
      <c r="E441" s="472"/>
      <c r="F441" s="472"/>
      <c r="G441" s="472"/>
      <c r="H441" s="472"/>
      <c r="I441" s="472"/>
      <c r="J441" s="472"/>
      <c r="K441" s="472"/>
      <c r="L441" s="473"/>
      <c r="M441" s="133"/>
      <c r="O441" s="127"/>
      <c r="P441" s="127"/>
    </row>
    <row r="442" spans="1:16" s="3" customFormat="1" x14ac:dyDescent="0.25">
      <c r="A442" s="13"/>
      <c r="B442" s="471"/>
      <c r="C442" s="472"/>
      <c r="D442" s="472"/>
      <c r="E442" s="472"/>
      <c r="F442" s="472"/>
      <c r="G442" s="472"/>
      <c r="H442" s="472"/>
      <c r="I442" s="472"/>
      <c r="J442" s="472"/>
      <c r="K442" s="472"/>
      <c r="L442" s="473"/>
      <c r="M442" s="133"/>
      <c r="O442" s="127"/>
      <c r="P442" s="127"/>
    </row>
    <row r="443" spans="1:16" s="133" customFormat="1" x14ac:dyDescent="0.25">
      <c r="A443" s="233"/>
      <c r="B443" s="262"/>
      <c r="C443" s="263"/>
      <c r="D443" s="263"/>
      <c r="E443" s="263"/>
      <c r="F443" s="263"/>
      <c r="G443" s="263"/>
      <c r="H443" s="263"/>
      <c r="I443" s="263"/>
      <c r="J443" s="263"/>
      <c r="K443" s="263"/>
      <c r="L443" s="264"/>
      <c r="O443" s="129"/>
      <c r="P443" s="129"/>
    </row>
    <row r="444" spans="1:16" x14ac:dyDescent="0.25">
      <c r="B444" s="474" t="s">
        <v>572</v>
      </c>
      <c r="C444" s="475"/>
      <c r="D444" s="475"/>
      <c r="E444" s="475"/>
      <c r="F444" s="475"/>
      <c r="G444" s="475"/>
      <c r="H444" s="475"/>
      <c r="I444" s="475"/>
      <c r="J444" s="475"/>
      <c r="K444" s="475"/>
      <c r="L444" s="476"/>
      <c r="M444" s="2"/>
    </row>
    <row r="445" spans="1:16" s="10" customFormat="1" x14ac:dyDescent="0.25">
      <c r="A445" s="12"/>
      <c r="B445" s="27"/>
      <c r="C445" s="28"/>
      <c r="D445" s="28"/>
      <c r="E445" s="29"/>
      <c r="F445" s="29"/>
      <c r="G445" s="29"/>
      <c r="H445" s="29"/>
      <c r="I445" s="29"/>
      <c r="J445" s="29"/>
      <c r="K445" s="29"/>
      <c r="L445" s="30"/>
      <c r="O445" s="8"/>
      <c r="P445" s="8"/>
    </row>
    <row r="446" spans="1:16" s="10" customFormat="1" x14ac:dyDescent="0.25">
      <c r="A446" s="12"/>
      <c r="B446" s="384" t="str">
        <f>IF(Intro!$G$21="English",O446,P446)</f>
        <v>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v>
      </c>
      <c r="C446" s="385"/>
      <c r="D446" s="385"/>
      <c r="E446" s="385"/>
      <c r="F446" s="385"/>
      <c r="G446" s="385"/>
      <c r="H446" s="385"/>
      <c r="I446" s="385"/>
      <c r="J446" s="385"/>
      <c r="K446" s="385"/>
      <c r="L446" s="386"/>
      <c r="O446" s="128" t="str">
        <f>"Explain any changes you expect to see in the Canadian market and in other markets globally for the goods over the next two years with respect to demand, prices, capacity utilization, import volumes or any other factor."</f>
        <v>Explain any changes you expect to see in the Canadian market and in other markets globally for the goods over the next two years with respect to demand, prices, capacity utilization, import volumes or any other factor.</v>
      </c>
      <c r="P446" s="8" t="s">
        <v>588</v>
      </c>
    </row>
    <row r="447" spans="1:16" s="10" customFormat="1" x14ac:dyDescent="0.25">
      <c r="A447" s="12"/>
      <c r="B447" s="384"/>
      <c r="C447" s="385"/>
      <c r="D447" s="385"/>
      <c r="E447" s="385"/>
      <c r="F447" s="385"/>
      <c r="G447" s="385"/>
      <c r="H447" s="385"/>
      <c r="I447" s="385"/>
      <c r="J447" s="385"/>
      <c r="K447" s="385"/>
      <c r="L447" s="386"/>
      <c r="O447" s="128"/>
      <c r="P447" s="8"/>
    </row>
    <row r="448" spans="1:16" s="133" customFormat="1" x14ac:dyDescent="0.25">
      <c r="A448" s="233"/>
      <c r="B448" s="248"/>
      <c r="C448" s="249"/>
      <c r="D448" s="249"/>
      <c r="E448" s="249"/>
      <c r="F448" s="249"/>
      <c r="G448" s="249"/>
      <c r="H448" s="249"/>
      <c r="I448" s="249"/>
      <c r="J448" s="249"/>
      <c r="K448" s="249"/>
      <c r="L448" s="234"/>
      <c r="O448" s="129"/>
      <c r="P448" s="129"/>
    </row>
    <row r="449" spans="1:17" s="3" customFormat="1" x14ac:dyDescent="0.25">
      <c r="A449" s="13"/>
      <c r="B449" s="471"/>
      <c r="C449" s="472"/>
      <c r="D449" s="472"/>
      <c r="E449" s="472"/>
      <c r="F449" s="472"/>
      <c r="G449" s="472"/>
      <c r="H449" s="472"/>
      <c r="I449" s="472"/>
      <c r="J449" s="472"/>
      <c r="K449" s="472"/>
      <c r="L449" s="473"/>
      <c r="M449" s="133"/>
      <c r="O449" s="127"/>
      <c r="P449" s="127"/>
    </row>
    <row r="450" spans="1:17" s="3" customFormat="1" x14ac:dyDescent="0.25">
      <c r="A450" s="13"/>
      <c r="B450" s="471"/>
      <c r="C450" s="472"/>
      <c r="D450" s="472"/>
      <c r="E450" s="472"/>
      <c r="F450" s="472"/>
      <c r="G450" s="472"/>
      <c r="H450" s="472"/>
      <c r="I450" s="472"/>
      <c r="J450" s="472"/>
      <c r="K450" s="472"/>
      <c r="L450" s="473"/>
      <c r="M450" s="133"/>
      <c r="O450" s="127"/>
      <c r="P450" s="127"/>
    </row>
    <row r="451" spans="1:17" s="3" customFormat="1" x14ac:dyDescent="0.25">
      <c r="A451" s="13"/>
      <c r="B451" s="471"/>
      <c r="C451" s="472"/>
      <c r="D451" s="472"/>
      <c r="E451" s="472"/>
      <c r="F451" s="472"/>
      <c r="G451" s="472"/>
      <c r="H451" s="472"/>
      <c r="I451" s="472"/>
      <c r="J451" s="472"/>
      <c r="K451" s="472"/>
      <c r="L451" s="473"/>
      <c r="M451" s="133"/>
      <c r="O451" s="127"/>
      <c r="P451" s="127"/>
    </row>
    <row r="452" spans="1:17" s="3" customFormat="1" x14ac:dyDescent="0.25">
      <c r="A452" s="13"/>
      <c r="B452" s="471"/>
      <c r="C452" s="472"/>
      <c r="D452" s="472"/>
      <c r="E452" s="472"/>
      <c r="F452" s="472"/>
      <c r="G452" s="472"/>
      <c r="H452" s="472"/>
      <c r="I452" s="472"/>
      <c r="J452" s="472"/>
      <c r="K452" s="472"/>
      <c r="L452" s="473"/>
      <c r="M452" s="133"/>
      <c r="O452" s="127"/>
      <c r="P452" s="127"/>
    </row>
    <row r="453" spans="1:17" s="3" customFormat="1" x14ac:dyDescent="0.25">
      <c r="A453" s="13"/>
      <c r="B453" s="471"/>
      <c r="C453" s="472"/>
      <c r="D453" s="472"/>
      <c r="E453" s="472"/>
      <c r="F453" s="472"/>
      <c r="G453" s="472"/>
      <c r="H453" s="472"/>
      <c r="I453" s="472"/>
      <c r="J453" s="472"/>
      <c r="K453" s="472"/>
      <c r="L453" s="473"/>
      <c r="M453" s="133"/>
      <c r="O453" s="127"/>
      <c r="P453" s="127"/>
    </row>
    <row r="454" spans="1:17" s="3" customFormat="1" x14ac:dyDescent="0.25">
      <c r="A454" s="13"/>
      <c r="B454" s="471"/>
      <c r="C454" s="472"/>
      <c r="D454" s="472"/>
      <c r="E454" s="472"/>
      <c r="F454" s="472"/>
      <c r="G454" s="472"/>
      <c r="H454" s="472"/>
      <c r="I454" s="472"/>
      <c r="J454" s="472"/>
      <c r="K454" s="472"/>
      <c r="L454" s="473"/>
      <c r="M454" s="133"/>
      <c r="O454" s="127"/>
      <c r="P454" s="127"/>
    </row>
    <row r="455" spans="1:17" s="3" customFormat="1" x14ac:dyDescent="0.25">
      <c r="A455" s="13"/>
      <c r="B455" s="471"/>
      <c r="C455" s="472"/>
      <c r="D455" s="472"/>
      <c r="E455" s="472"/>
      <c r="F455" s="472"/>
      <c r="G455" s="472"/>
      <c r="H455" s="472"/>
      <c r="I455" s="472"/>
      <c r="J455" s="472"/>
      <c r="K455" s="472"/>
      <c r="L455" s="473"/>
      <c r="M455" s="133"/>
      <c r="O455" s="127"/>
      <c r="P455" s="127"/>
    </row>
    <row r="456" spans="1:17" s="3" customFormat="1" x14ac:dyDescent="0.25">
      <c r="A456" s="13"/>
      <c r="B456" s="471"/>
      <c r="C456" s="472"/>
      <c r="D456" s="472"/>
      <c r="E456" s="472"/>
      <c r="F456" s="472"/>
      <c r="G456" s="472"/>
      <c r="H456" s="472"/>
      <c r="I456" s="472"/>
      <c r="J456" s="472"/>
      <c r="K456" s="472"/>
      <c r="L456" s="473"/>
      <c r="M456" s="133"/>
      <c r="O456" s="127"/>
      <c r="P456" s="127"/>
    </row>
    <row r="457" spans="1:17" s="133" customFormat="1" x14ac:dyDescent="0.25">
      <c r="A457" s="233"/>
      <c r="B457" s="262"/>
      <c r="C457" s="263"/>
      <c r="D457" s="263"/>
      <c r="E457" s="263"/>
      <c r="F457" s="263"/>
      <c r="G457" s="263"/>
      <c r="H457" s="263"/>
      <c r="I457" s="263"/>
      <c r="J457" s="263"/>
      <c r="K457" s="263"/>
      <c r="L457" s="264"/>
      <c r="O457" s="129"/>
      <c r="P457" s="129"/>
    </row>
    <row r="458" spans="1:17" s="106" customFormat="1" x14ac:dyDescent="0.25">
      <c r="A458" s="41"/>
      <c r="B458" s="538" t="s">
        <v>574</v>
      </c>
      <c r="C458" s="539"/>
      <c r="D458" s="539"/>
      <c r="E458" s="539"/>
      <c r="F458" s="540"/>
      <c r="G458" s="540"/>
      <c r="H458" s="540"/>
      <c r="I458" s="540"/>
      <c r="J458" s="540"/>
      <c r="K458" s="540"/>
      <c r="L458" s="541"/>
      <c r="M458" s="119"/>
    </row>
    <row r="459" spans="1:17" s="106" customFormat="1" x14ac:dyDescent="0.25">
      <c r="A459" s="41"/>
      <c r="B459" s="279"/>
      <c r="C459" s="280"/>
      <c r="D459" s="280"/>
      <c r="E459" s="280"/>
      <c r="F459" s="285"/>
      <c r="G459" s="285"/>
      <c r="H459" s="285"/>
      <c r="I459" s="285"/>
      <c r="J459" s="285"/>
      <c r="K459" s="285"/>
      <c r="L459" s="286"/>
      <c r="M459" s="119"/>
    </row>
    <row r="460" spans="1:17" s="106" customFormat="1" x14ac:dyDescent="0.25">
      <c r="A460" s="41"/>
      <c r="B460" s="407" t="str">
        <f>IF(Intro!$G$21="English",O460,P460)</f>
        <v>Expliquez les effets possibles sur ces perspectives advenant la prorogation ou l’annulation des conclusions ou de l'ordonnance. Fournissez des documents, ou les noms de documents, tels que des études ou des articles dans des revues spécialisées, qui appuient la déclaration de votre entreprise.</v>
      </c>
      <c r="C460" s="408"/>
      <c r="D460" s="408"/>
      <c r="E460" s="408"/>
      <c r="F460" s="408"/>
      <c r="G460" s="408"/>
      <c r="H460" s="408"/>
      <c r="I460" s="408"/>
      <c r="J460" s="408"/>
      <c r="K460" s="408"/>
      <c r="L460" s="409"/>
      <c r="M460" s="119"/>
      <c r="O460" s="281" t="s">
        <v>569</v>
      </c>
      <c r="P460" s="198" t="s">
        <v>570</v>
      </c>
      <c r="Q460" s="198"/>
    </row>
    <row r="461" spans="1:17" s="106" customFormat="1" x14ac:dyDescent="0.25">
      <c r="A461" s="41"/>
      <c r="B461" s="407"/>
      <c r="C461" s="408"/>
      <c r="D461" s="408"/>
      <c r="E461" s="408"/>
      <c r="F461" s="408"/>
      <c r="G461" s="408"/>
      <c r="H461" s="408"/>
      <c r="I461" s="408"/>
      <c r="J461" s="408"/>
      <c r="K461" s="408"/>
      <c r="L461" s="409"/>
      <c r="M461" s="119"/>
      <c r="O461" s="281"/>
      <c r="P461" s="281"/>
      <c r="Q461" s="281"/>
    </row>
    <row r="462" spans="1:17" s="106" customFormat="1" x14ac:dyDescent="0.25">
      <c r="A462" s="41"/>
      <c r="B462" s="277"/>
      <c r="C462" s="116"/>
      <c r="D462" s="116"/>
      <c r="E462" s="116"/>
      <c r="F462" s="116"/>
      <c r="G462" s="116"/>
      <c r="H462" s="116"/>
      <c r="I462" s="116"/>
      <c r="J462" s="116"/>
      <c r="K462" s="116"/>
      <c r="L462" s="278"/>
      <c r="M462" s="119"/>
      <c r="O462" s="281"/>
      <c r="P462" s="281"/>
      <c r="Q462" s="281"/>
    </row>
    <row r="463" spans="1:17" s="106" customFormat="1" x14ac:dyDescent="0.25">
      <c r="A463" s="41"/>
      <c r="B463" s="533"/>
      <c r="C463" s="534"/>
      <c r="D463" s="534"/>
      <c r="E463" s="534"/>
      <c r="F463" s="534"/>
      <c r="G463" s="534"/>
      <c r="H463" s="534"/>
      <c r="I463" s="534"/>
      <c r="J463" s="534"/>
      <c r="K463" s="534"/>
      <c r="L463" s="535"/>
      <c r="M463" s="119"/>
    </row>
    <row r="464" spans="1:17" s="106" customFormat="1" x14ac:dyDescent="0.25">
      <c r="A464" s="41"/>
      <c r="B464" s="533"/>
      <c r="C464" s="534"/>
      <c r="D464" s="534"/>
      <c r="E464" s="534"/>
      <c r="F464" s="534"/>
      <c r="G464" s="534"/>
      <c r="H464" s="534"/>
      <c r="I464" s="534"/>
      <c r="J464" s="534"/>
      <c r="K464" s="534"/>
      <c r="L464" s="535"/>
      <c r="M464" s="119"/>
    </row>
    <row r="465" spans="1:13" s="106" customFormat="1" x14ac:dyDescent="0.25">
      <c r="A465" s="41"/>
      <c r="B465" s="533"/>
      <c r="C465" s="534"/>
      <c r="D465" s="534"/>
      <c r="E465" s="534"/>
      <c r="F465" s="534"/>
      <c r="G465" s="534"/>
      <c r="H465" s="534"/>
      <c r="I465" s="534"/>
      <c r="J465" s="534"/>
      <c r="K465" s="534"/>
      <c r="L465" s="535"/>
      <c r="M465" s="119"/>
    </row>
    <row r="466" spans="1:13" s="106" customFormat="1" x14ac:dyDescent="0.25">
      <c r="A466" s="41"/>
      <c r="B466" s="533"/>
      <c r="C466" s="534"/>
      <c r="D466" s="534"/>
      <c r="E466" s="534"/>
      <c r="F466" s="534"/>
      <c r="G466" s="534"/>
      <c r="H466" s="534"/>
      <c r="I466" s="534"/>
      <c r="J466" s="534"/>
      <c r="K466" s="534"/>
      <c r="L466" s="535"/>
      <c r="M466" s="119"/>
    </row>
    <row r="467" spans="1:13" s="106" customFormat="1" x14ac:dyDescent="0.25">
      <c r="A467" s="41"/>
      <c r="B467" s="533"/>
      <c r="C467" s="534"/>
      <c r="D467" s="534"/>
      <c r="E467" s="534"/>
      <c r="F467" s="534"/>
      <c r="G467" s="534"/>
      <c r="H467" s="534"/>
      <c r="I467" s="534"/>
      <c r="J467" s="534"/>
      <c r="K467" s="534"/>
      <c r="L467" s="535"/>
      <c r="M467" s="119"/>
    </row>
    <row r="468" spans="1:13" s="106" customFormat="1" x14ac:dyDescent="0.25">
      <c r="A468" s="41"/>
      <c r="B468" s="533"/>
      <c r="C468" s="534"/>
      <c r="D468" s="534"/>
      <c r="E468" s="534"/>
      <c r="F468" s="534"/>
      <c r="G468" s="534"/>
      <c r="H468" s="534"/>
      <c r="I468" s="534"/>
      <c r="J468" s="534"/>
      <c r="K468" s="534"/>
      <c r="L468" s="535"/>
      <c r="M468" s="119"/>
    </row>
    <row r="469" spans="1:13" s="106" customFormat="1" x14ac:dyDescent="0.25">
      <c r="A469" s="41"/>
      <c r="B469" s="533"/>
      <c r="C469" s="534"/>
      <c r="D469" s="534"/>
      <c r="E469" s="534"/>
      <c r="F469" s="534"/>
      <c r="G469" s="534"/>
      <c r="H469" s="534"/>
      <c r="I469" s="534"/>
      <c r="J469" s="534"/>
      <c r="K469" s="534"/>
      <c r="L469" s="535"/>
      <c r="M469" s="119"/>
    </row>
    <row r="470" spans="1:13" s="106" customFormat="1" x14ac:dyDescent="0.25">
      <c r="A470" s="41"/>
      <c r="B470" s="533"/>
      <c r="C470" s="536"/>
      <c r="D470" s="536"/>
      <c r="E470" s="536"/>
      <c r="F470" s="536"/>
      <c r="G470" s="536"/>
      <c r="H470" s="536"/>
      <c r="I470" s="536"/>
      <c r="J470" s="536"/>
      <c r="K470" s="536"/>
      <c r="L470" s="535"/>
      <c r="M470" s="119"/>
    </row>
  </sheetData>
  <sheetProtection algorithmName="SHA-512" hashValue="IsLb9MyOlVqga3/zWB+2uoQH4pFdzDioQpgiXquSEfbBuxedGZ2I+38CCuas+2HBkrXpf+iFLPbxGgFeqo5AdA==" saltValue="4+PnVu+AKjSHUuG4O/+yIQ==" spinCount="100000" sheet="1" objects="1" scenarios="1" selectLockedCells="1"/>
  <mergeCells count="199">
    <mergeCell ref="B444:L444"/>
    <mergeCell ref="B327:L327"/>
    <mergeCell ref="B213:L213"/>
    <mergeCell ref="B446:L447"/>
    <mergeCell ref="B330:L330"/>
    <mergeCell ref="B390:L390"/>
    <mergeCell ref="B356:L357"/>
    <mergeCell ref="B8:L8"/>
    <mergeCell ref="B150:L151"/>
    <mergeCell ref="B403:L403"/>
    <mergeCell ref="B332:L339"/>
    <mergeCell ref="B345:L352"/>
    <mergeCell ref="B260:L260"/>
    <mergeCell ref="B83:L83"/>
    <mergeCell ref="B225:D229"/>
    <mergeCell ref="E225:L229"/>
    <mergeCell ref="B236:L243"/>
    <mergeCell ref="B249:L256"/>
    <mergeCell ref="B277:L284"/>
    <mergeCell ref="B290:L297"/>
    <mergeCell ref="B303:L310"/>
    <mergeCell ref="B215:D219"/>
    <mergeCell ref="B198:L198"/>
    <mergeCell ref="B17:L24"/>
    <mergeCell ref="K91:L96"/>
    <mergeCell ref="G127:H136"/>
    <mergeCell ref="I127:J136"/>
    <mergeCell ref="B233:L234"/>
    <mergeCell ref="B247:L247"/>
    <mergeCell ref="B273:L273"/>
    <mergeCell ref="B314:L315"/>
    <mergeCell ref="B42:B43"/>
    <mergeCell ref="B28:L30"/>
    <mergeCell ref="B44:B45"/>
    <mergeCell ref="B46:B47"/>
    <mergeCell ref="B34:B35"/>
    <mergeCell ref="C34:D35"/>
    <mergeCell ref="E34:F35"/>
    <mergeCell ref="B460:L461"/>
    <mergeCell ref="B463:L470"/>
    <mergeCell ref="B262:L269"/>
    <mergeCell ref="B210:L210"/>
    <mergeCell ref="B458:L458"/>
    <mergeCell ref="B343:L343"/>
    <mergeCell ref="B196:L196"/>
    <mergeCell ref="B211:L211"/>
    <mergeCell ref="B231:L231"/>
    <mergeCell ref="B245:L245"/>
    <mergeCell ref="B258:L258"/>
    <mergeCell ref="E215:L219"/>
    <mergeCell ref="B288:L288"/>
    <mergeCell ref="B301:L301"/>
    <mergeCell ref="B317:L324"/>
    <mergeCell ref="B275:C275"/>
    <mergeCell ref="B449:L456"/>
    <mergeCell ref="E179:I179"/>
    <mergeCell ref="E180:I180"/>
    <mergeCell ref="E181:I181"/>
    <mergeCell ref="B185:L185"/>
    <mergeCell ref="B177:L177"/>
    <mergeCell ref="B179:D179"/>
    <mergeCell ref="B164:L164"/>
    <mergeCell ref="B4:L4"/>
    <mergeCell ref="B5:L5"/>
    <mergeCell ref="B6:L6"/>
    <mergeCell ref="B9:L9"/>
    <mergeCell ref="B10:L10"/>
    <mergeCell ref="B15:L15"/>
    <mergeCell ref="B57:L57"/>
    <mergeCell ref="B70:L70"/>
    <mergeCell ref="C32:D33"/>
    <mergeCell ref="E32:F33"/>
    <mergeCell ref="G32:I33"/>
    <mergeCell ref="J32:L33"/>
    <mergeCell ref="B36:B37"/>
    <mergeCell ref="G42:I43"/>
    <mergeCell ref="J42:L43"/>
    <mergeCell ref="B38:B39"/>
    <mergeCell ref="B40:B41"/>
    <mergeCell ref="B48:B49"/>
    <mergeCell ref="B50:B51"/>
    <mergeCell ref="B89:L89"/>
    <mergeCell ref="B86:L86"/>
    <mergeCell ref="B52:B53"/>
    <mergeCell ref="B59:L66"/>
    <mergeCell ref="B72:L79"/>
    <mergeCell ref="B55:L55"/>
    <mergeCell ref="E97:F106"/>
    <mergeCell ref="G97:H106"/>
    <mergeCell ref="I97:J106"/>
    <mergeCell ref="K97:L106"/>
    <mergeCell ref="G34:I35"/>
    <mergeCell ref="J34:L35"/>
    <mergeCell ref="C36:D37"/>
    <mergeCell ref="E36:F37"/>
    <mergeCell ref="G36:I37"/>
    <mergeCell ref="J36:L37"/>
    <mergeCell ref="C91:D96"/>
    <mergeCell ref="E91:F96"/>
    <mergeCell ref="G91:H96"/>
    <mergeCell ref="I91:J96"/>
    <mergeCell ref="C38:D39"/>
    <mergeCell ref="E38:F39"/>
    <mergeCell ref="G38:I39"/>
    <mergeCell ref="J38:L39"/>
    <mergeCell ref="C40:D41"/>
    <mergeCell ref="E40:F41"/>
    <mergeCell ref="G40:I41"/>
    <mergeCell ref="J40:L41"/>
    <mergeCell ref="C42:D43"/>
    <mergeCell ref="E42:F43"/>
    <mergeCell ref="C44:D45"/>
    <mergeCell ref="E44:F45"/>
    <mergeCell ref="G44:I45"/>
    <mergeCell ref="J44:L45"/>
    <mergeCell ref="C46:D47"/>
    <mergeCell ref="E46:F47"/>
    <mergeCell ref="G46:I47"/>
    <mergeCell ref="J46:L47"/>
    <mergeCell ref="C50:D51"/>
    <mergeCell ref="E50:F51"/>
    <mergeCell ref="G50:I51"/>
    <mergeCell ref="J50:L51"/>
    <mergeCell ref="C52:D53"/>
    <mergeCell ref="E52:F53"/>
    <mergeCell ref="G52:I53"/>
    <mergeCell ref="J52:L53"/>
    <mergeCell ref="C48:D49"/>
    <mergeCell ref="E48:F49"/>
    <mergeCell ref="G48:I49"/>
    <mergeCell ref="J48:L49"/>
    <mergeCell ref="K107:L116"/>
    <mergeCell ref="B405:L412"/>
    <mergeCell ref="B386:G386"/>
    <mergeCell ref="B387:G387"/>
    <mergeCell ref="B388:G388"/>
    <mergeCell ref="B271:L271"/>
    <mergeCell ref="B286:L286"/>
    <mergeCell ref="B299:L299"/>
    <mergeCell ref="B312:L312"/>
    <mergeCell ref="E137:F146"/>
    <mergeCell ref="G137:H146"/>
    <mergeCell ref="I137:J146"/>
    <mergeCell ref="K137:L146"/>
    <mergeCell ref="K127:L136"/>
    <mergeCell ref="B137:B146"/>
    <mergeCell ref="C137:D146"/>
    <mergeCell ref="B107:B116"/>
    <mergeCell ref="B153:L160"/>
    <mergeCell ref="B166:L173"/>
    <mergeCell ref="B187:L194"/>
    <mergeCell ref="B200:L207"/>
    <mergeCell ref="B180:D180"/>
    <mergeCell ref="B181:D181"/>
    <mergeCell ref="B175:L175"/>
    <mergeCell ref="B12:L12"/>
    <mergeCell ref="B13:L13"/>
    <mergeCell ref="B26:L26"/>
    <mergeCell ref="B68:L68"/>
    <mergeCell ref="B81:L81"/>
    <mergeCell ref="B87:L87"/>
    <mergeCell ref="B148:L148"/>
    <mergeCell ref="B162:L162"/>
    <mergeCell ref="B183:L183"/>
    <mergeCell ref="B117:B126"/>
    <mergeCell ref="C117:D126"/>
    <mergeCell ref="E117:F126"/>
    <mergeCell ref="G117:H126"/>
    <mergeCell ref="I117:J126"/>
    <mergeCell ref="K117:L126"/>
    <mergeCell ref="B127:B136"/>
    <mergeCell ref="C127:D136"/>
    <mergeCell ref="E127:F136"/>
    <mergeCell ref="B97:B106"/>
    <mergeCell ref="C97:D106"/>
    <mergeCell ref="C107:D116"/>
    <mergeCell ref="E107:F116"/>
    <mergeCell ref="G107:H116"/>
    <mergeCell ref="I107:J116"/>
    <mergeCell ref="B421:L428"/>
    <mergeCell ref="B435:L442"/>
    <mergeCell ref="B430:L430"/>
    <mergeCell ref="B384:L384"/>
    <mergeCell ref="B220:D224"/>
    <mergeCell ref="E220:L224"/>
    <mergeCell ref="B370:L371"/>
    <mergeCell ref="B418:L419"/>
    <mergeCell ref="B432:L433"/>
    <mergeCell ref="B328:L328"/>
    <mergeCell ref="B341:L341"/>
    <mergeCell ref="B354:L354"/>
    <mergeCell ref="B368:L368"/>
    <mergeCell ref="B382:L382"/>
    <mergeCell ref="B401:L401"/>
    <mergeCell ref="B415:L415"/>
    <mergeCell ref="B416:L416"/>
    <mergeCell ref="B359:L366"/>
    <mergeCell ref="B373:L380"/>
    <mergeCell ref="B392:L399"/>
  </mergeCells>
  <dataValidations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392:L395 B59:L60 B202:L204 B249:L249 B200:L200 B72:L72 B264:L266 B17:L20 B405:L408 B421:L424 B435:L438 B262:L262 B62:L64 B74:L76 B155:L157 B169:L171 B189:L191 B236:L239 B251:L253 B277:L280 B292:L294 B305:L307 B319:L321 B334:L336 B347:L349 B361:L363 B449:L452 B290:L290 B303:L303 B317:L317 B332:L332 B345:L345 B359:L359 B373:L373 B375:L377 B153:L153 B166:L166 B187:L187" xr:uid="{12A675B1-CBA0-4994-8490-3D96E188227D}">
      <formula1>1000</formula1>
    </dataValidation>
    <dataValidation type="textLength" operator="lessThanOrEqual" allowBlank="1" error="Maximum length reached. Please use the AddPub tab to add further info./La limite maximale de caractères est atteinte. SVP utiliser l'onglet AddPub pour ajouter plus d'information." prompt="1000 character limit/limite de 1000 caractères" sqref="E275" xr:uid="{51751D26-3857-4105-8CD2-B60852B0348B}">
      <formula1>1000</formula1>
    </dataValidation>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463:B466" xr:uid="{353E3310-7F40-45D0-8A1B-99BC69565B31}">
      <formula1>1001</formula1>
    </dataValidation>
    <dataValidation allowBlank="1" showInputMessage="1" showErrorMessage="1" sqref="C97:L146 E215:L229 C34:L53 E179:E181" xr:uid="{F8D8A7E1-1179-4260-93AA-9A622DB12CD0}"/>
  </dataValidations>
  <printOptions horizontalCentered="1"/>
  <pageMargins left="0.25" right="0.25" top="0.75" bottom="0.75" header="0.3" footer="0.3"/>
  <pageSetup scale="61" fitToHeight="0" orientation="portrait" r:id="rId1"/>
  <headerFooter>
    <oddFooter>&amp;L&amp;A</oddFooter>
  </headerFooter>
  <rowBreaks count="6" manualBreakCount="6">
    <brk id="80" max="12" man="1"/>
    <brk id="147" max="12" man="1"/>
    <brk id="209" max="12" man="1"/>
    <brk id="270" max="12" man="1"/>
    <brk id="340" max="12" man="1"/>
    <brk id="470" max="1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D3F2DCC-2D7D-4040-B21C-C1A2394FA711}">
          <x14:formula1>
            <xm:f>Variables!$D$30:$D$31</xm:f>
          </x14:formula1>
          <xm:sqref>H386:H388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CD3BA-7808-4A68-AECA-CA9B25F31694}">
  <sheetPr>
    <tabColor rgb="FF00B0F0"/>
    <pageSetUpPr fitToPage="1"/>
  </sheetPr>
  <dimension ref="A1:AZ41"/>
  <sheetViews>
    <sheetView showGridLines="0" zoomScaleNormal="100" workbookViewId="0"/>
  </sheetViews>
  <sheetFormatPr defaultColWidth="8.5703125" defaultRowHeight="14.25" x14ac:dyDescent="0.25"/>
  <cols>
    <col min="1" max="1" width="2.42578125" style="144" customWidth="1"/>
    <col min="2" max="12" width="14.5703125" style="145" customWidth="1"/>
    <col min="13" max="14" width="8.5703125" style="140"/>
    <col min="15" max="15" width="82.5703125" style="184" bestFit="1" customWidth="1"/>
    <col min="16" max="16" width="91.42578125" style="184" bestFit="1" customWidth="1"/>
    <col min="17" max="17" width="8.5703125" style="181"/>
    <col min="18" max="52" width="8.5703125" style="140"/>
    <col min="53" max="16384" width="8.5703125" style="141"/>
  </cols>
  <sheetData>
    <row r="1" spans="1:52" s="137" customFormat="1" x14ac:dyDescent="0.25">
      <c r="A1" s="135"/>
      <c r="C1" s="136"/>
      <c r="O1" s="2" t="s">
        <v>608</v>
      </c>
      <c r="P1" s="2" t="s">
        <v>608</v>
      </c>
      <c r="Q1" s="180"/>
    </row>
    <row r="2" spans="1:52" s="137" customFormat="1" x14ac:dyDescent="0.25">
      <c r="A2" s="135"/>
      <c r="B2" s="136" t="s">
        <v>0</v>
      </c>
      <c r="C2" s="136"/>
      <c r="O2" s="3" t="s">
        <v>127</v>
      </c>
      <c r="P2" s="3" t="s">
        <v>129</v>
      </c>
      <c r="Q2" s="180"/>
    </row>
    <row r="3" spans="1:52" s="137" customFormat="1" x14ac:dyDescent="0.25">
      <c r="A3" s="135"/>
      <c r="B3" s="136"/>
      <c r="C3" s="136"/>
      <c r="O3" s="183"/>
      <c r="P3" s="183"/>
      <c r="Q3" s="180"/>
    </row>
    <row r="4" spans="1:52" s="137" customFormat="1" x14ac:dyDescent="0.25">
      <c r="A4" s="135"/>
      <c r="B4" s="470" t="str">
        <f>Info!B4</f>
        <v>QUESTIONNAIRE À L’INTENTION DES PRODUCTEURS</v>
      </c>
      <c r="C4" s="470"/>
      <c r="D4" s="470"/>
      <c r="E4" s="470"/>
      <c r="F4" s="470"/>
      <c r="G4" s="470"/>
      <c r="H4" s="470"/>
      <c r="I4" s="470"/>
      <c r="J4" s="470"/>
      <c r="K4" s="470"/>
      <c r="L4" s="470"/>
      <c r="O4" s="183"/>
      <c r="P4" s="183"/>
      <c r="Q4" s="180"/>
    </row>
    <row r="5" spans="1:52" s="137" customFormat="1" x14ac:dyDescent="0.25">
      <c r="A5" s="135"/>
      <c r="B5" s="470" t="str">
        <f>Info!B5</f>
        <v>RR-2025-005</v>
      </c>
      <c r="C5" s="470"/>
      <c r="D5" s="470"/>
      <c r="E5" s="470"/>
      <c r="F5" s="470"/>
      <c r="G5" s="470"/>
      <c r="H5" s="470"/>
      <c r="I5" s="470"/>
      <c r="J5" s="470"/>
      <c r="K5" s="470"/>
      <c r="L5" s="470"/>
      <c r="O5" s="183"/>
      <c r="P5" s="183"/>
      <c r="Q5" s="180"/>
    </row>
    <row r="6" spans="1:52" s="137" customFormat="1" x14ac:dyDescent="0.25">
      <c r="A6" s="135"/>
      <c r="B6" s="470" t="str">
        <f>Info!B6</f>
        <v>FTPP I</v>
      </c>
      <c r="C6" s="470"/>
      <c r="D6" s="470"/>
      <c r="E6" s="470"/>
      <c r="F6" s="470"/>
      <c r="G6" s="470"/>
      <c r="H6" s="470"/>
      <c r="I6" s="470"/>
      <c r="J6" s="470"/>
      <c r="K6" s="470"/>
      <c r="L6" s="470"/>
      <c r="O6" s="183"/>
      <c r="P6" s="183"/>
      <c r="Q6" s="180"/>
    </row>
    <row r="7" spans="1:52" s="137" customFormat="1" x14ac:dyDescent="0.25">
      <c r="A7" s="135"/>
      <c r="B7" s="206"/>
      <c r="C7" s="202"/>
      <c r="D7" s="202"/>
      <c r="E7" s="202"/>
      <c r="F7" s="202"/>
      <c r="G7" s="202"/>
      <c r="H7" s="202"/>
      <c r="I7" s="202"/>
      <c r="J7" s="202"/>
      <c r="K7" s="202"/>
      <c r="L7" s="202"/>
      <c r="O7" s="183"/>
      <c r="P7" s="183"/>
      <c r="Q7" s="180"/>
    </row>
    <row r="8" spans="1:52" s="137" customFormat="1" ht="14.25" customHeight="1" x14ac:dyDescent="0.25">
      <c r="A8" s="135"/>
      <c r="B8" s="559" t="str">
        <f>Public!B8</f>
        <v>Les questions suivantes font référence aux marchandises comme définies dans la description du produit de l'onglet Intro.</v>
      </c>
      <c r="C8" s="559"/>
      <c r="D8" s="559"/>
      <c r="E8" s="559"/>
      <c r="F8" s="559"/>
      <c r="G8" s="559"/>
      <c r="H8" s="559"/>
      <c r="I8" s="559"/>
      <c r="J8" s="559"/>
      <c r="K8" s="559"/>
      <c r="L8" s="559"/>
      <c r="O8" s="183"/>
      <c r="P8" s="183"/>
      <c r="Q8" s="180"/>
    </row>
    <row r="9" spans="1:52" s="137" customFormat="1" x14ac:dyDescent="0.25">
      <c r="A9" s="138"/>
      <c r="O9" s="183"/>
      <c r="P9" s="183"/>
      <c r="Q9" s="180"/>
    </row>
    <row r="10" spans="1:52" x14ac:dyDescent="0.25">
      <c r="A10" s="139"/>
      <c r="B10" s="548" t="s">
        <v>467</v>
      </c>
      <c r="C10" s="548"/>
      <c r="D10" s="548"/>
      <c r="E10" s="548"/>
      <c r="F10" s="548"/>
      <c r="G10" s="548"/>
      <c r="H10" s="548"/>
      <c r="I10" s="548"/>
      <c r="J10" s="548"/>
      <c r="K10" s="548"/>
      <c r="L10" s="549"/>
    </row>
    <row r="11" spans="1:52" s="143" customFormat="1" x14ac:dyDescent="0.25">
      <c r="A11" s="139"/>
      <c r="B11" s="553" t="s">
        <v>20</v>
      </c>
      <c r="C11" s="554"/>
      <c r="D11" s="554"/>
      <c r="E11" s="554"/>
      <c r="F11" s="554"/>
      <c r="G11" s="554"/>
      <c r="H11" s="554"/>
      <c r="I11" s="554"/>
      <c r="J11" s="554"/>
      <c r="K11" s="554"/>
      <c r="L11" s="555"/>
      <c r="M11" s="142"/>
      <c r="N11" s="142"/>
      <c r="O11" s="184"/>
      <c r="P11" s="184"/>
      <c r="Q11" s="18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row>
    <row r="12" spans="1:52" s="143" customFormat="1" x14ac:dyDescent="0.25">
      <c r="A12" s="139"/>
      <c r="B12" s="550" t="str">
        <f>IF(Intro!$G$21="English",O12,P12)</f>
        <v>Indiquez les nuances fabriquées au Canada par votre entreprise du 1er janvier 2023 au 31 décembre 2025 2025.</v>
      </c>
      <c r="C12" s="551"/>
      <c r="D12" s="551"/>
      <c r="E12" s="551"/>
      <c r="F12" s="551"/>
      <c r="G12" s="551"/>
      <c r="H12" s="551"/>
      <c r="I12" s="551"/>
      <c r="J12" s="551"/>
      <c r="K12" s="551"/>
      <c r="L12" s="552"/>
      <c r="M12" s="142"/>
      <c r="N12" s="142"/>
      <c r="O12" s="184" t="str">
        <f>"Provide the grades produced by your firm in Canada between January 1, "&amp;Variables!B6&amp;" and "&amp;Variables!B7&amp;", "&amp;Variables!B8&amp;". "</f>
        <v xml:space="preserve">Provide the grades produced by your firm in Canada between January 1, 2023 and December 31 2025, 2025. </v>
      </c>
      <c r="P12" s="184" t="str">
        <f>"Indiquez les nuances fabriquées au Canada par votre entreprise du 1er janvier "&amp;Variables!C6&amp;" au "&amp;Variables!C7&amp;" "&amp;Variables!C8&amp;"."</f>
        <v>Indiquez les nuances fabriquées au Canada par votre entreprise du 1er janvier 2023 au 31 décembre 2025 2025.</v>
      </c>
      <c r="Q12" s="18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row>
    <row r="13" spans="1:52" x14ac:dyDescent="0.25">
      <c r="B13" s="265"/>
      <c r="C13" s="266"/>
      <c r="L13" s="267"/>
    </row>
    <row r="14" spans="1:52" x14ac:dyDescent="0.25">
      <c r="B14" s="560" t="str">
        <f>IF(Intro!$G$21="English",O14,P14)</f>
        <v>Nuance d'acier</v>
      </c>
      <c r="C14" s="556"/>
      <c r="D14" s="556" t="str">
        <f>IF(Intro!$G$21="English",O15,P15)</f>
        <v>Traitement de la surface 
(c.-à.d. recouverts ou non recouverts)</v>
      </c>
      <c r="E14" s="556"/>
      <c r="F14" s="556" t="str">
        <f>IF(Intro!$G$21="English",O16,P16)</f>
        <v>Vendus au Canada ou exportés</v>
      </c>
      <c r="G14" s="556" t="str">
        <f>IF(Intro!$G$21="English",O17,P17)</f>
        <v>Diamètre extérieur (mm)</v>
      </c>
      <c r="H14" s="556"/>
      <c r="I14" s="556" t="str">
        <f>IF(Intro!$G$21="English",O18,P18)</f>
        <v>Épaisseur de la paroi (mm)</v>
      </c>
      <c r="J14" s="556"/>
      <c r="K14" s="557" t="str">
        <f>IF(Intro!$G$21="English",O19,P19)</f>
        <v>Longueur (m)</v>
      </c>
      <c r="L14" s="558"/>
      <c r="O14" s="184" t="s">
        <v>470</v>
      </c>
      <c r="P14" s="184" t="s">
        <v>471</v>
      </c>
    </row>
    <row r="15" spans="1:52" x14ac:dyDescent="0.25">
      <c r="B15" s="560"/>
      <c r="C15" s="556"/>
      <c r="D15" s="556"/>
      <c r="E15" s="556"/>
      <c r="F15" s="556"/>
      <c r="G15" s="556"/>
      <c r="H15" s="556"/>
      <c r="I15" s="556"/>
      <c r="J15" s="556"/>
      <c r="K15" s="557"/>
      <c r="L15" s="558"/>
      <c r="O15" s="184" t="s">
        <v>480</v>
      </c>
      <c r="P15" s="184" t="s">
        <v>503</v>
      </c>
    </row>
    <row r="16" spans="1:52" x14ac:dyDescent="0.25">
      <c r="B16" s="560"/>
      <c r="C16" s="556"/>
      <c r="D16" s="556"/>
      <c r="E16" s="556"/>
      <c r="F16" s="556"/>
      <c r="G16" s="199" t="s">
        <v>468</v>
      </c>
      <c r="H16" s="199" t="s">
        <v>469</v>
      </c>
      <c r="I16" s="199" t="s">
        <v>468</v>
      </c>
      <c r="J16" s="199" t="s">
        <v>469</v>
      </c>
      <c r="K16" s="199" t="s">
        <v>468</v>
      </c>
      <c r="L16" s="200" t="s">
        <v>469</v>
      </c>
      <c r="O16" s="184" t="s">
        <v>472</v>
      </c>
      <c r="P16" s="184" t="s">
        <v>473</v>
      </c>
    </row>
    <row r="17" spans="1:17" ht="42.75" customHeight="1" x14ac:dyDescent="0.25">
      <c r="B17" s="545"/>
      <c r="C17" s="546"/>
      <c r="D17" s="547"/>
      <c r="E17" s="546"/>
      <c r="F17" s="300"/>
      <c r="G17" s="301"/>
      <c r="H17" s="301"/>
      <c r="I17" s="301"/>
      <c r="J17" s="301"/>
      <c r="K17" s="301"/>
      <c r="L17" s="302"/>
      <c r="O17" s="184" t="s">
        <v>475</v>
      </c>
      <c r="P17" s="184" t="s">
        <v>474</v>
      </c>
    </row>
    <row r="18" spans="1:17" ht="42.75" customHeight="1" x14ac:dyDescent="0.25">
      <c r="B18" s="545"/>
      <c r="C18" s="546"/>
      <c r="D18" s="547"/>
      <c r="E18" s="546"/>
      <c r="F18" s="300"/>
      <c r="G18" s="301"/>
      <c r="H18" s="301"/>
      <c r="I18" s="301"/>
      <c r="J18" s="301"/>
      <c r="K18" s="301"/>
      <c r="L18" s="302"/>
      <c r="O18" s="185" t="s">
        <v>477</v>
      </c>
      <c r="P18" s="184" t="s">
        <v>476</v>
      </c>
    </row>
    <row r="19" spans="1:17" ht="42.75" customHeight="1" x14ac:dyDescent="0.25">
      <c r="B19" s="545"/>
      <c r="C19" s="546"/>
      <c r="D19" s="547"/>
      <c r="E19" s="546"/>
      <c r="F19" s="300"/>
      <c r="G19" s="301"/>
      <c r="H19" s="301"/>
      <c r="I19" s="301"/>
      <c r="J19" s="301"/>
      <c r="K19" s="301"/>
      <c r="L19" s="302"/>
      <c r="O19" s="179" t="s">
        <v>478</v>
      </c>
      <c r="P19" s="179" t="s">
        <v>479</v>
      </c>
    </row>
    <row r="20" spans="1:17" ht="42.75" customHeight="1" x14ac:dyDescent="0.25">
      <c r="B20" s="545"/>
      <c r="C20" s="546"/>
      <c r="D20" s="547"/>
      <c r="E20" s="546"/>
      <c r="F20" s="300"/>
      <c r="G20" s="301"/>
      <c r="H20" s="301"/>
      <c r="I20" s="301"/>
      <c r="J20" s="301"/>
      <c r="K20" s="301"/>
      <c r="L20" s="302"/>
      <c r="O20" s="186"/>
      <c r="P20" s="186"/>
    </row>
    <row r="21" spans="1:17" ht="42.75" customHeight="1" x14ac:dyDescent="0.25">
      <c r="B21" s="545"/>
      <c r="C21" s="546"/>
      <c r="D21" s="547"/>
      <c r="E21" s="546"/>
      <c r="F21" s="300"/>
      <c r="G21" s="301"/>
      <c r="H21" s="301"/>
      <c r="I21" s="301"/>
      <c r="J21" s="301"/>
      <c r="K21" s="301"/>
      <c r="L21" s="302"/>
    </row>
    <row r="22" spans="1:17" ht="42.75" customHeight="1" x14ac:dyDescent="0.25">
      <c r="B22" s="545"/>
      <c r="C22" s="546"/>
      <c r="D22" s="547"/>
      <c r="E22" s="546"/>
      <c r="F22" s="300"/>
      <c r="G22" s="301"/>
      <c r="H22" s="301"/>
      <c r="I22" s="301"/>
      <c r="J22" s="301"/>
      <c r="K22" s="301"/>
      <c r="L22" s="302"/>
    </row>
    <row r="23" spans="1:17" ht="42.75" customHeight="1" x14ac:dyDescent="0.25">
      <c r="B23" s="545"/>
      <c r="C23" s="546"/>
      <c r="D23" s="547"/>
      <c r="E23" s="546"/>
      <c r="F23" s="300"/>
      <c r="G23" s="301"/>
      <c r="H23" s="301"/>
      <c r="I23" s="301"/>
      <c r="J23" s="301"/>
      <c r="K23" s="301"/>
      <c r="L23" s="302"/>
      <c r="O23" s="186"/>
      <c r="P23" s="186"/>
    </row>
    <row r="24" spans="1:17" ht="42.75" customHeight="1" x14ac:dyDescent="0.25">
      <c r="B24" s="545"/>
      <c r="C24" s="546"/>
      <c r="D24" s="547"/>
      <c r="E24" s="546"/>
      <c r="F24" s="300"/>
      <c r="G24" s="301"/>
      <c r="H24" s="301"/>
      <c r="I24" s="301"/>
      <c r="J24" s="301"/>
      <c r="K24" s="301"/>
      <c r="L24" s="302"/>
    </row>
    <row r="25" spans="1:17" ht="42.75" customHeight="1" x14ac:dyDescent="0.25">
      <c r="B25" s="545"/>
      <c r="C25" s="546"/>
      <c r="D25" s="547"/>
      <c r="E25" s="546"/>
      <c r="F25" s="300"/>
      <c r="G25" s="301"/>
      <c r="H25" s="301"/>
      <c r="I25" s="301"/>
      <c r="J25" s="301"/>
      <c r="K25" s="301"/>
      <c r="L25" s="302"/>
    </row>
    <row r="26" spans="1:17" s="140" customFormat="1" ht="42.75" customHeight="1" x14ac:dyDescent="0.25">
      <c r="A26" s="144"/>
      <c r="B26" s="545"/>
      <c r="C26" s="546"/>
      <c r="D26" s="547"/>
      <c r="E26" s="546"/>
      <c r="F26" s="300"/>
      <c r="G26" s="301"/>
      <c r="H26" s="301"/>
      <c r="I26" s="301"/>
      <c r="J26" s="301"/>
      <c r="K26" s="301"/>
      <c r="L26" s="302"/>
      <c r="O26" s="186"/>
      <c r="P26" s="186"/>
      <c r="Q26" s="181"/>
    </row>
    <row r="27" spans="1:17" s="140" customFormat="1" ht="42.75" customHeight="1" x14ac:dyDescent="0.25">
      <c r="A27" s="144"/>
      <c r="B27" s="545"/>
      <c r="C27" s="546"/>
      <c r="D27" s="547"/>
      <c r="E27" s="546"/>
      <c r="F27" s="300"/>
      <c r="G27" s="301"/>
      <c r="H27" s="301"/>
      <c r="I27" s="301"/>
      <c r="J27" s="301"/>
      <c r="K27" s="301"/>
      <c r="L27" s="302"/>
      <c r="O27" s="184"/>
      <c r="P27" s="184"/>
      <c r="Q27" s="181"/>
    </row>
    <row r="28" spans="1:17" s="140" customFormat="1" ht="42.75" customHeight="1" x14ac:dyDescent="0.25">
      <c r="A28" s="144"/>
      <c r="B28" s="545"/>
      <c r="C28" s="546"/>
      <c r="D28" s="547"/>
      <c r="E28" s="546"/>
      <c r="F28" s="300"/>
      <c r="G28" s="301"/>
      <c r="H28" s="301"/>
      <c r="I28" s="301"/>
      <c r="J28" s="301"/>
      <c r="K28" s="301"/>
      <c r="L28" s="302"/>
      <c r="O28" s="184"/>
      <c r="P28" s="184"/>
      <c r="Q28" s="181"/>
    </row>
    <row r="29" spans="1:17" s="140" customFormat="1" ht="42.75" customHeight="1" x14ac:dyDescent="0.25">
      <c r="A29" s="144"/>
      <c r="B29" s="545"/>
      <c r="C29" s="546"/>
      <c r="D29" s="547"/>
      <c r="E29" s="546"/>
      <c r="F29" s="300"/>
      <c r="G29" s="301"/>
      <c r="H29" s="301"/>
      <c r="I29" s="301"/>
      <c r="J29" s="301"/>
      <c r="K29" s="301"/>
      <c r="L29" s="302"/>
      <c r="O29" s="184"/>
      <c r="P29" s="184"/>
      <c r="Q29" s="181"/>
    </row>
    <row r="30" spans="1:17" s="140" customFormat="1" ht="42.75" customHeight="1" x14ac:dyDescent="0.25">
      <c r="A30" s="144"/>
      <c r="B30" s="545"/>
      <c r="C30" s="546"/>
      <c r="D30" s="547"/>
      <c r="E30" s="546"/>
      <c r="F30" s="300"/>
      <c r="G30" s="301"/>
      <c r="H30" s="301"/>
      <c r="I30" s="301"/>
      <c r="J30" s="301"/>
      <c r="K30" s="301"/>
      <c r="L30" s="302"/>
      <c r="O30" s="184"/>
      <c r="P30" s="184"/>
      <c r="Q30" s="181"/>
    </row>
    <row r="31" spans="1:17" s="140" customFormat="1" ht="42.75" customHeight="1" x14ac:dyDescent="0.25">
      <c r="A31" s="144"/>
      <c r="B31" s="545"/>
      <c r="C31" s="546"/>
      <c r="D31" s="547"/>
      <c r="E31" s="546"/>
      <c r="F31" s="300"/>
      <c r="G31" s="301"/>
      <c r="H31" s="301"/>
      <c r="I31" s="301"/>
      <c r="J31" s="301"/>
      <c r="K31" s="301"/>
      <c r="L31" s="302"/>
      <c r="O31" s="184"/>
      <c r="P31" s="184"/>
      <c r="Q31" s="181"/>
    </row>
    <row r="32" spans="1:17" s="140" customFormat="1" ht="42.75" customHeight="1" x14ac:dyDescent="0.25">
      <c r="A32" s="144"/>
      <c r="B32" s="545"/>
      <c r="C32" s="546"/>
      <c r="D32" s="547"/>
      <c r="E32" s="546"/>
      <c r="F32" s="300"/>
      <c r="G32" s="301"/>
      <c r="H32" s="301"/>
      <c r="I32" s="301"/>
      <c r="J32" s="301"/>
      <c r="K32" s="301"/>
      <c r="L32" s="302"/>
      <c r="O32" s="184"/>
      <c r="P32" s="184"/>
      <c r="Q32" s="181"/>
    </row>
    <row r="33" spans="1:17" s="140" customFormat="1" ht="42.75" customHeight="1" x14ac:dyDescent="0.25">
      <c r="A33" s="144"/>
      <c r="B33" s="545"/>
      <c r="C33" s="546"/>
      <c r="D33" s="547"/>
      <c r="E33" s="546"/>
      <c r="F33" s="300"/>
      <c r="G33" s="301"/>
      <c r="H33" s="301"/>
      <c r="I33" s="301"/>
      <c r="J33" s="301"/>
      <c r="K33" s="301"/>
      <c r="L33" s="302"/>
      <c r="O33" s="184"/>
      <c r="P33" s="184"/>
      <c r="Q33" s="181"/>
    </row>
    <row r="34" spans="1:17" s="140" customFormat="1" ht="42.75" customHeight="1" x14ac:dyDescent="0.25">
      <c r="A34" s="144"/>
      <c r="B34" s="545"/>
      <c r="C34" s="546"/>
      <c r="D34" s="547"/>
      <c r="E34" s="546"/>
      <c r="F34" s="300"/>
      <c r="G34" s="301"/>
      <c r="H34" s="301"/>
      <c r="I34" s="301"/>
      <c r="J34" s="301"/>
      <c r="K34" s="301"/>
      <c r="L34" s="302"/>
      <c r="O34" s="184"/>
      <c r="P34" s="184"/>
      <c r="Q34" s="181"/>
    </row>
    <row r="35" spans="1:17" s="140" customFormat="1" ht="42.75" customHeight="1" x14ac:dyDescent="0.25">
      <c r="A35" s="144"/>
      <c r="B35" s="545"/>
      <c r="C35" s="546"/>
      <c r="D35" s="547"/>
      <c r="E35" s="546"/>
      <c r="F35" s="300"/>
      <c r="G35" s="301"/>
      <c r="H35" s="301"/>
      <c r="I35" s="301"/>
      <c r="J35" s="301"/>
      <c r="K35" s="301"/>
      <c r="L35" s="302"/>
      <c r="O35" s="184"/>
      <c r="P35" s="184"/>
      <c r="Q35" s="181"/>
    </row>
    <row r="36" spans="1:17" s="140" customFormat="1" ht="42.75" customHeight="1" x14ac:dyDescent="0.25">
      <c r="A36" s="144"/>
      <c r="B36" s="545"/>
      <c r="C36" s="546"/>
      <c r="D36" s="547"/>
      <c r="E36" s="546"/>
      <c r="F36" s="300"/>
      <c r="G36" s="301"/>
      <c r="H36" s="301"/>
      <c r="I36" s="301"/>
      <c r="J36" s="301"/>
      <c r="K36" s="301"/>
      <c r="L36" s="302"/>
      <c r="O36" s="184"/>
      <c r="P36" s="184"/>
      <c r="Q36" s="181"/>
    </row>
    <row r="37" spans="1:17" s="140" customFormat="1" ht="42.75" customHeight="1" x14ac:dyDescent="0.25">
      <c r="A37" s="144"/>
      <c r="B37" s="545"/>
      <c r="C37" s="546"/>
      <c r="D37" s="547"/>
      <c r="E37" s="546"/>
      <c r="F37" s="300"/>
      <c r="G37" s="301"/>
      <c r="H37" s="301"/>
      <c r="I37" s="301"/>
      <c r="J37" s="301"/>
      <c r="K37" s="301"/>
      <c r="L37" s="302"/>
      <c r="O37" s="184"/>
      <c r="P37" s="184"/>
      <c r="Q37" s="181"/>
    </row>
    <row r="38" spans="1:17" ht="42.75" customHeight="1" x14ac:dyDescent="0.25">
      <c r="B38" s="545"/>
      <c r="C38" s="546"/>
      <c r="D38" s="547"/>
      <c r="E38" s="546"/>
      <c r="F38" s="300"/>
      <c r="G38" s="301"/>
      <c r="H38" s="301"/>
      <c r="I38" s="301"/>
      <c r="J38" s="301"/>
      <c r="K38" s="301"/>
      <c r="L38" s="302"/>
    </row>
    <row r="39" spans="1:17" ht="42.75" customHeight="1" x14ac:dyDescent="0.25">
      <c r="B39" s="545"/>
      <c r="C39" s="546"/>
      <c r="D39" s="547"/>
      <c r="E39" s="546"/>
      <c r="F39" s="300"/>
      <c r="G39" s="301"/>
      <c r="H39" s="301"/>
      <c r="I39" s="301"/>
      <c r="J39" s="301"/>
      <c r="K39" s="301"/>
      <c r="L39" s="302"/>
    </row>
    <row r="40" spans="1:17" ht="42.75" customHeight="1" x14ac:dyDescent="0.25">
      <c r="B40" s="545"/>
      <c r="C40" s="546"/>
      <c r="D40" s="547"/>
      <c r="E40" s="546"/>
      <c r="F40" s="300"/>
      <c r="G40" s="301"/>
      <c r="H40" s="301"/>
      <c r="I40" s="301"/>
      <c r="J40" s="301"/>
      <c r="K40" s="301"/>
      <c r="L40" s="302"/>
    </row>
    <row r="41" spans="1:17" ht="42.75" customHeight="1" x14ac:dyDescent="0.25">
      <c r="B41" s="545"/>
      <c r="C41" s="546"/>
      <c r="D41" s="547"/>
      <c r="E41" s="546"/>
      <c r="F41" s="300"/>
      <c r="G41" s="301"/>
      <c r="H41" s="301"/>
      <c r="I41" s="301"/>
      <c r="J41" s="301"/>
      <c r="K41" s="301"/>
      <c r="L41" s="302"/>
    </row>
  </sheetData>
  <sheetProtection algorithmName="SHA-512" hashValue="RCyb1HzOuadZ1KG63faCSr47chbKu35ruka3wYeDu1swHAYliJWkle2+7th9wU5xRCFQnxHVxAeU7JOZTXuORQ==" saltValue="+Fw8Pf5lxEDorHs5LsmyuQ==" spinCount="100000" sheet="1" objects="1" scenarios="1" selectLockedCells="1"/>
  <mergeCells count="63">
    <mergeCell ref="B32:C32"/>
    <mergeCell ref="D32:E32"/>
    <mergeCell ref="B29:C29"/>
    <mergeCell ref="D29:E29"/>
    <mergeCell ref="B30:C30"/>
    <mergeCell ref="D30:E30"/>
    <mergeCell ref="B31:C31"/>
    <mergeCell ref="D31:E31"/>
    <mergeCell ref="B41:C41"/>
    <mergeCell ref="D41:E41"/>
    <mergeCell ref="B33:C33"/>
    <mergeCell ref="D33:E33"/>
    <mergeCell ref="B34:C34"/>
    <mergeCell ref="D34:E34"/>
    <mergeCell ref="B35:C35"/>
    <mergeCell ref="D35:E35"/>
    <mergeCell ref="B36:C36"/>
    <mergeCell ref="D36:E36"/>
    <mergeCell ref="B37:C37"/>
    <mergeCell ref="D37:E37"/>
    <mergeCell ref="B39:C39"/>
    <mergeCell ref="D39:E39"/>
    <mergeCell ref="B40:C40"/>
    <mergeCell ref="D40:E40"/>
    <mergeCell ref="B27:C27"/>
    <mergeCell ref="D27:E27"/>
    <mergeCell ref="B28:C28"/>
    <mergeCell ref="D28:E28"/>
    <mergeCell ref="B23:C23"/>
    <mergeCell ref="D23:E23"/>
    <mergeCell ref="B24:C24"/>
    <mergeCell ref="D24:E24"/>
    <mergeCell ref="B25:C25"/>
    <mergeCell ref="D25:E25"/>
    <mergeCell ref="F14:F16"/>
    <mergeCell ref="G14:H15"/>
    <mergeCell ref="I14:J15"/>
    <mergeCell ref="K14:L15"/>
    <mergeCell ref="B8:L8"/>
    <mergeCell ref="D14:E16"/>
    <mergeCell ref="B14:C16"/>
    <mergeCell ref="B4:L4"/>
    <mergeCell ref="B5:L5"/>
    <mergeCell ref="B6:L6"/>
    <mergeCell ref="B10:L10"/>
    <mergeCell ref="B12:L12"/>
    <mergeCell ref="B11:L11"/>
    <mergeCell ref="B17:C17"/>
    <mergeCell ref="D17:E17"/>
    <mergeCell ref="B38:C38"/>
    <mergeCell ref="D38:E38"/>
    <mergeCell ref="B21:C21"/>
    <mergeCell ref="D21:E21"/>
    <mergeCell ref="B22:C22"/>
    <mergeCell ref="D22:E22"/>
    <mergeCell ref="B18:C18"/>
    <mergeCell ref="D18:E18"/>
    <mergeCell ref="B19:C19"/>
    <mergeCell ref="D19:E19"/>
    <mergeCell ref="B20:C20"/>
    <mergeCell ref="D20:E20"/>
    <mergeCell ref="B26:C26"/>
    <mergeCell ref="D26:E26"/>
  </mergeCells>
  <printOptions horizontalCentered="1"/>
  <pageMargins left="0.7" right="0.7" top="0.75" bottom="0.75" header="0.3" footer="0.3"/>
  <pageSetup scale="67" orientation="portrait" r:id="rId1"/>
  <headerFooter>
    <oddFooter>&amp;L&amp;A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445CC-A9F5-4285-83F0-6D3935BA020A}">
  <sheetPr>
    <tabColor rgb="FF00B0F0"/>
    <pageSetUpPr fitToPage="1"/>
  </sheetPr>
  <dimension ref="A1:P62"/>
  <sheetViews>
    <sheetView showGridLines="0" zoomScaleNormal="100" workbookViewId="0"/>
  </sheetViews>
  <sheetFormatPr defaultColWidth="9.42578125" defaultRowHeight="14.25" x14ac:dyDescent="0.25"/>
  <cols>
    <col min="1" max="1" width="1.5703125" style="12" customWidth="1"/>
    <col min="2" max="2" width="12.42578125" style="22" customWidth="1"/>
    <col min="3" max="3" width="5.85546875" style="22" customWidth="1"/>
    <col min="4" max="4" width="18.5703125" style="22" customWidth="1"/>
    <col min="5" max="12" width="15.42578125" style="22" customWidth="1"/>
    <col min="13" max="13" width="6.42578125" style="1" customWidth="1"/>
    <col min="14" max="14" width="9.42578125" style="2" customWidth="1"/>
    <col min="15" max="15" width="57.85546875" style="2" hidden="1" customWidth="1"/>
    <col min="16" max="16" width="132.42578125" style="2" hidden="1" customWidth="1"/>
    <col min="17" max="17" width="9.42578125" style="2" customWidth="1"/>
    <col min="18" max="16384" width="9.42578125" style="2"/>
  </cols>
  <sheetData>
    <row r="1" spans="1:16" x14ac:dyDescent="0.25">
      <c r="O1" s="2" t="s">
        <v>608</v>
      </c>
      <c r="P1" s="2" t="s">
        <v>608</v>
      </c>
    </row>
    <row r="2" spans="1:16" x14ac:dyDescent="0.25">
      <c r="B2" s="23" t="s">
        <v>0</v>
      </c>
      <c r="C2" s="23"/>
      <c r="O2" s="3" t="s">
        <v>127</v>
      </c>
      <c r="P2" s="3" t="s">
        <v>129</v>
      </c>
    </row>
    <row r="3" spans="1:16" x14ac:dyDescent="0.25">
      <c r="B3" s="24"/>
      <c r="C3" s="24"/>
      <c r="O3" s="7"/>
      <c r="P3" s="7"/>
    </row>
    <row r="4" spans="1:16" s="7" customFormat="1" x14ac:dyDescent="0.25">
      <c r="A4" s="18"/>
      <c r="B4" s="470" t="str">
        <f>Info!B4</f>
        <v>QUESTIONNAIRE À L’INTENTION DES PRODUCTEURS</v>
      </c>
      <c r="C4" s="470"/>
      <c r="D4" s="470"/>
      <c r="E4" s="470"/>
      <c r="F4" s="470"/>
      <c r="G4" s="470"/>
      <c r="H4" s="470"/>
      <c r="I4" s="470"/>
      <c r="J4" s="470"/>
      <c r="K4" s="470"/>
      <c r="L4" s="470"/>
      <c r="M4" s="19"/>
      <c r="N4" s="19"/>
      <c r="O4" s="15"/>
      <c r="P4" s="15"/>
    </row>
    <row r="5" spans="1:16" s="7" customFormat="1" x14ac:dyDescent="0.25">
      <c r="A5" s="18"/>
      <c r="B5" s="470" t="str">
        <f>Info!B5</f>
        <v>RR-2025-005</v>
      </c>
      <c r="C5" s="470"/>
      <c r="D5" s="470"/>
      <c r="E5" s="470"/>
      <c r="F5" s="470"/>
      <c r="G5" s="470"/>
      <c r="H5" s="470"/>
      <c r="I5" s="470"/>
      <c r="J5" s="470"/>
      <c r="K5" s="470"/>
      <c r="L5" s="470"/>
      <c r="M5" s="19"/>
      <c r="N5" s="19"/>
      <c r="O5" s="15"/>
      <c r="P5" s="15"/>
    </row>
    <row r="6" spans="1:16" s="16" customFormat="1" x14ac:dyDescent="0.25">
      <c r="A6" s="18"/>
      <c r="B6" s="470" t="str">
        <f>Info!B6</f>
        <v>FTPP I</v>
      </c>
      <c r="C6" s="470"/>
      <c r="D6" s="470"/>
      <c r="E6" s="470"/>
      <c r="F6" s="470"/>
      <c r="G6" s="470"/>
      <c r="H6" s="470"/>
      <c r="I6" s="470"/>
      <c r="J6" s="470"/>
      <c r="K6" s="470"/>
      <c r="L6" s="470"/>
      <c r="M6" s="15"/>
      <c r="N6" s="15"/>
      <c r="O6" s="17"/>
      <c r="P6" s="17"/>
    </row>
    <row r="7" spans="1:16" s="8" customFormat="1" x14ac:dyDescent="0.25">
      <c r="A7" s="18"/>
      <c r="B7" s="25"/>
      <c r="C7" s="25"/>
      <c r="D7" s="26"/>
      <c r="E7" s="26"/>
      <c r="F7" s="26"/>
      <c r="G7" s="26"/>
      <c r="H7" s="26"/>
      <c r="I7" s="26"/>
      <c r="J7" s="26"/>
      <c r="K7" s="26"/>
      <c r="L7" s="26"/>
      <c r="O7" s="9"/>
      <c r="P7" s="9"/>
    </row>
    <row r="8" spans="1:16" x14ac:dyDescent="0.25">
      <c r="B8" s="31" t="str">
        <f>UPPER(IF(Intro!$G$21="English",O8,P8))</f>
        <v>COMMENTAIRES PUBLICS</v>
      </c>
      <c r="C8" s="32"/>
      <c r="D8" s="32"/>
      <c r="E8" s="32"/>
      <c r="F8" s="32"/>
      <c r="G8" s="32"/>
      <c r="H8" s="32"/>
      <c r="I8" s="32"/>
      <c r="J8" s="32"/>
      <c r="K8" s="32"/>
      <c r="L8" s="33"/>
      <c r="M8" s="107"/>
      <c r="O8" s="2" t="s">
        <v>111</v>
      </c>
      <c r="P8" s="2" t="s">
        <v>112</v>
      </c>
    </row>
    <row r="9" spans="1:16" s="10" customFormat="1" x14ac:dyDescent="0.25">
      <c r="A9" s="12"/>
      <c r="B9" s="27"/>
      <c r="C9" s="28"/>
      <c r="D9" s="29"/>
      <c r="E9" s="29"/>
      <c r="F9" s="29"/>
      <c r="G9" s="29"/>
      <c r="H9" s="29"/>
      <c r="I9" s="29"/>
      <c r="J9" s="29"/>
      <c r="K9" s="29"/>
      <c r="L9" s="30"/>
    </row>
    <row r="10" spans="1:16" s="10" customFormat="1" x14ac:dyDescent="0.25">
      <c r="A10" s="12"/>
      <c r="B10" s="344" t="str">
        <f>IF(Intro!$G$21="English",O10,P10)</f>
        <v>Si votre entreprise désire ajouter des commentaires concernant vos réponses, vous les inscrivez ici. Indiquez à quelle question se rapportent vos commentaires.</v>
      </c>
      <c r="C10" s="345"/>
      <c r="D10" s="345"/>
      <c r="E10" s="345"/>
      <c r="F10" s="345"/>
      <c r="G10" s="345"/>
      <c r="H10" s="345"/>
      <c r="I10" s="345"/>
      <c r="J10" s="345"/>
      <c r="K10" s="345"/>
      <c r="L10" s="346"/>
      <c r="O10" s="11" t="s">
        <v>439</v>
      </c>
      <c r="P10" s="10" t="s">
        <v>336</v>
      </c>
    </row>
    <row r="11" spans="1:16" s="10" customFormat="1" x14ac:dyDescent="0.25">
      <c r="A11" s="12"/>
      <c r="B11" s="203"/>
      <c r="C11" s="28"/>
      <c r="D11" s="29"/>
      <c r="E11" s="29"/>
      <c r="F11" s="29"/>
      <c r="G11" s="29"/>
      <c r="H11" s="29"/>
      <c r="I11" s="29"/>
      <c r="J11" s="29"/>
      <c r="K11" s="29"/>
      <c r="L11" s="30"/>
      <c r="O11" s="297" t="s">
        <v>592</v>
      </c>
      <c r="P11" s="297" t="s">
        <v>593</v>
      </c>
    </row>
    <row r="12" spans="1:16" s="10" customFormat="1" x14ac:dyDescent="0.25">
      <c r="A12" s="12"/>
      <c r="B12" s="203"/>
      <c r="C12" s="28"/>
      <c r="D12" s="215" t="str">
        <f>IF(Intro!$G$21="English",O11,P11)</f>
        <v>Onglet et question</v>
      </c>
      <c r="E12" s="571" t="str">
        <f>IF(Intro!$G$21="English",O12,P12)</f>
        <v>Commentaires</v>
      </c>
      <c r="F12" s="571"/>
      <c r="G12" s="571"/>
      <c r="H12" s="571"/>
      <c r="I12" s="571"/>
      <c r="J12" s="571"/>
      <c r="K12" s="571"/>
      <c r="L12" s="572"/>
      <c r="O12" s="11" t="s">
        <v>213</v>
      </c>
      <c r="P12" s="10" t="s">
        <v>214</v>
      </c>
    </row>
    <row r="13" spans="1:16" s="107" customFormat="1" x14ac:dyDescent="0.25">
      <c r="A13" s="232"/>
      <c r="B13" s="561" t="str">
        <f>IF(Intro!$G$21="English",O13,P13)</f>
        <v>Commentaire 1</v>
      </c>
      <c r="C13" s="562"/>
      <c r="D13" s="565"/>
      <c r="E13" s="567"/>
      <c r="F13" s="567"/>
      <c r="G13" s="567"/>
      <c r="H13" s="567"/>
      <c r="I13" s="567"/>
      <c r="J13" s="567"/>
      <c r="K13" s="567"/>
      <c r="L13" s="568"/>
      <c r="O13" s="11" t="s">
        <v>215</v>
      </c>
      <c r="P13" s="10" t="s">
        <v>216</v>
      </c>
    </row>
    <row r="14" spans="1:16" s="107" customFormat="1" x14ac:dyDescent="0.25">
      <c r="A14" s="232"/>
      <c r="B14" s="561"/>
      <c r="C14" s="562"/>
      <c r="D14" s="565"/>
      <c r="E14" s="567"/>
      <c r="F14" s="567"/>
      <c r="G14" s="567"/>
      <c r="H14" s="567"/>
      <c r="I14" s="567"/>
      <c r="J14" s="567"/>
      <c r="K14" s="567"/>
      <c r="L14" s="568"/>
      <c r="P14" s="10"/>
    </row>
    <row r="15" spans="1:16" s="107" customFormat="1" x14ac:dyDescent="0.25">
      <c r="A15" s="232"/>
      <c r="B15" s="561"/>
      <c r="C15" s="562"/>
      <c r="D15" s="565"/>
      <c r="E15" s="567"/>
      <c r="F15" s="567"/>
      <c r="G15" s="567"/>
      <c r="H15" s="567"/>
      <c r="I15" s="567"/>
      <c r="J15" s="567"/>
      <c r="K15" s="567"/>
      <c r="L15" s="568"/>
      <c r="P15" s="10"/>
    </row>
    <row r="16" spans="1:16" s="107" customFormat="1" x14ac:dyDescent="0.25">
      <c r="A16" s="232"/>
      <c r="B16" s="561"/>
      <c r="C16" s="562"/>
      <c r="D16" s="565"/>
      <c r="E16" s="567"/>
      <c r="F16" s="567"/>
      <c r="G16" s="567"/>
      <c r="H16" s="567"/>
      <c r="I16" s="567"/>
      <c r="J16" s="567"/>
      <c r="K16" s="567"/>
      <c r="L16" s="568"/>
      <c r="P16" s="10"/>
    </row>
    <row r="17" spans="1:16" s="107" customFormat="1" x14ac:dyDescent="0.25">
      <c r="A17" s="232"/>
      <c r="B17" s="561"/>
      <c r="C17" s="562"/>
      <c r="D17" s="565"/>
      <c r="E17" s="567"/>
      <c r="F17" s="567"/>
      <c r="G17" s="567"/>
      <c r="H17" s="567"/>
      <c r="I17" s="567"/>
      <c r="J17" s="567"/>
      <c r="K17" s="567"/>
      <c r="L17" s="568"/>
      <c r="P17" s="10"/>
    </row>
    <row r="18" spans="1:16" s="107" customFormat="1" x14ac:dyDescent="0.25">
      <c r="A18" s="232"/>
      <c r="B18" s="561"/>
      <c r="C18" s="562"/>
      <c r="D18" s="565"/>
      <c r="E18" s="567"/>
      <c r="F18" s="567"/>
      <c r="G18" s="567"/>
      <c r="H18" s="567"/>
      <c r="I18" s="567"/>
      <c r="J18" s="567"/>
      <c r="K18" s="567"/>
      <c r="L18" s="568"/>
      <c r="P18" s="10"/>
    </row>
    <row r="19" spans="1:16" s="107" customFormat="1" x14ac:dyDescent="0.25">
      <c r="A19" s="232"/>
      <c r="B19" s="561"/>
      <c r="C19" s="562"/>
      <c r="D19" s="565"/>
      <c r="E19" s="567"/>
      <c r="F19" s="567"/>
      <c r="G19" s="567"/>
      <c r="H19" s="567"/>
      <c r="I19" s="567"/>
      <c r="J19" s="567"/>
      <c r="K19" s="567"/>
      <c r="L19" s="568"/>
      <c r="P19" s="10"/>
    </row>
    <row r="20" spans="1:16" s="107" customFormat="1" x14ac:dyDescent="0.25">
      <c r="A20" s="232"/>
      <c r="B20" s="561"/>
      <c r="C20" s="562"/>
      <c r="D20" s="565"/>
      <c r="E20" s="567"/>
      <c r="F20" s="567"/>
      <c r="G20" s="567"/>
      <c r="H20" s="567"/>
      <c r="I20" s="567"/>
      <c r="J20" s="567"/>
      <c r="K20" s="567"/>
      <c r="L20" s="568"/>
      <c r="O20" s="11"/>
      <c r="P20" s="10"/>
    </row>
    <row r="21" spans="1:16" s="107" customFormat="1" x14ac:dyDescent="0.25">
      <c r="A21" s="232"/>
      <c r="B21" s="561"/>
      <c r="C21" s="562"/>
      <c r="D21" s="565"/>
      <c r="E21" s="567"/>
      <c r="F21" s="567"/>
      <c r="G21" s="567"/>
      <c r="H21" s="567"/>
      <c r="I21" s="567"/>
      <c r="J21" s="567"/>
      <c r="K21" s="567"/>
      <c r="L21" s="568"/>
      <c r="O21" s="11"/>
      <c r="P21" s="10"/>
    </row>
    <row r="22" spans="1:16" s="107" customFormat="1" x14ac:dyDescent="0.25">
      <c r="A22" s="232"/>
      <c r="B22" s="561"/>
      <c r="C22" s="562"/>
      <c r="D22" s="565"/>
      <c r="E22" s="567"/>
      <c r="F22" s="567"/>
      <c r="G22" s="567"/>
      <c r="H22" s="567"/>
      <c r="I22" s="567"/>
      <c r="J22" s="567"/>
      <c r="K22" s="567"/>
      <c r="L22" s="568"/>
      <c r="O22" s="11"/>
      <c r="P22" s="10"/>
    </row>
    <row r="23" spans="1:16" s="107" customFormat="1" ht="15" customHeight="1" x14ac:dyDescent="0.25">
      <c r="A23" s="232"/>
      <c r="B23" s="561" t="str">
        <f>IF(Intro!$G$21="English",O23,P23)</f>
        <v>Commentaire 2</v>
      </c>
      <c r="C23" s="562"/>
      <c r="D23" s="565"/>
      <c r="E23" s="567"/>
      <c r="F23" s="567"/>
      <c r="G23" s="567"/>
      <c r="H23" s="567"/>
      <c r="I23" s="567"/>
      <c r="J23" s="567"/>
      <c r="K23" s="567"/>
      <c r="L23" s="568"/>
      <c r="O23" s="11" t="s">
        <v>217</v>
      </c>
      <c r="P23" s="10" t="s">
        <v>218</v>
      </c>
    </row>
    <row r="24" spans="1:16" s="107" customFormat="1" ht="15" customHeight="1" x14ac:dyDescent="0.25">
      <c r="A24" s="232"/>
      <c r="B24" s="561"/>
      <c r="C24" s="562"/>
      <c r="D24" s="565"/>
      <c r="E24" s="567"/>
      <c r="F24" s="567"/>
      <c r="G24" s="567"/>
      <c r="H24" s="567"/>
      <c r="I24" s="567"/>
      <c r="J24" s="567"/>
      <c r="K24" s="567"/>
      <c r="L24" s="568"/>
    </row>
    <row r="25" spans="1:16" s="107" customFormat="1" ht="15" customHeight="1" x14ac:dyDescent="0.25">
      <c r="A25" s="232"/>
      <c r="B25" s="561"/>
      <c r="C25" s="562"/>
      <c r="D25" s="565"/>
      <c r="E25" s="567"/>
      <c r="F25" s="567"/>
      <c r="G25" s="567"/>
      <c r="H25" s="567"/>
      <c r="I25" s="567"/>
      <c r="J25" s="567"/>
      <c r="K25" s="567"/>
      <c r="L25" s="568"/>
    </row>
    <row r="26" spans="1:16" s="107" customFormat="1" ht="15" customHeight="1" x14ac:dyDescent="0.25">
      <c r="A26" s="232"/>
      <c r="B26" s="561"/>
      <c r="C26" s="562"/>
      <c r="D26" s="565"/>
      <c r="E26" s="567"/>
      <c r="F26" s="567"/>
      <c r="G26" s="567"/>
      <c r="H26" s="567"/>
      <c r="I26" s="567"/>
      <c r="J26" s="567"/>
      <c r="K26" s="567"/>
      <c r="L26" s="568"/>
    </row>
    <row r="27" spans="1:16" s="107" customFormat="1" x14ac:dyDescent="0.25">
      <c r="A27" s="232"/>
      <c r="B27" s="561"/>
      <c r="C27" s="562"/>
      <c r="D27" s="565"/>
      <c r="E27" s="567"/>
      <c r="F27" s="567"/>
      <c r="G27" s="567"/>
      <c r="H27" s="567"/>
      <c r="I27" s="567"/>
      <c r="J27" s="567"/>
      <c r="K27" s="567"/>
      <c r="L27" s="568"/>
      <c r="P27" s="10"/>
    </row>
    <row r="28" spans="1:16" s="107" customFormat="1" x14ac:dyDescent="0.25">
      <c r="A28" s="232"/>
      <c r="B28" s="561"/>
      <c r="C28" s="562"/>
      <c r="D28" s="565"/>
      <c r="E28" s="567"/>
      <c r="F28" s="567"/>
      <c r="G28" s="567"/>
      <c r="H28" s="567"/>
      <c r="I28" s="567"/>
      <c r="J28" s="567"/>
      <c r="K28" s="567"/>
      <c r="L28" s="568"/>
      <c r="P28" s="10"/>
    </row>
    <row r="29" spans="1:16" s="134" customFormat="1" x14ac:dyDescent="0.25">
      <c r="A29" s="237"/>
      <c r="B29" s="561"/>
      <c r="C29" s="562"/>
      <c r="D29" s="565"/>
      <c r="E29" s="567"/>
      <c r="F29" s="567"/>
      <c r="G29" s="567"/>
      <c r="H29" s="567"/>
      <c r="I29" s="567"/>
      <c r="J29" s="567"/>
      <c r="K29" s="567"/>
      <c r="L29" s="568"/>
      <c r="N29" s="238"/>
    </row>
    <row r="30" spans="1:16" x14ac:dyDescent="0.25">
      <c r="B30" s="561"/>
      <c r="C30" s="562"/>
      <c r="D30" s="565"/>
      <c r="E30" s="567"/>
      <c r="F30" s="567"/>
      <c r="G30" s="567"/>
      <c r="H30" s="567"/>
      <c r="I30" s="567"/>
      <c r="J30" s="567"/>
      <c r="K30" s="567"/>
      <c r="L30" s="568"/>
    </row>
    <row r="31" spans="1:16" x14ac:dyDescent="0.25">
      <c r="B31" s="561"/>
      <c r="C31" s="562"/>
      <c r="D31" s="565"/>
      <c r="E31" s="567"/>
      <c r="F31" s="567"/>
      <c r="G31" s="567"/>
      <c r="H31" s="567"/>
      <c r="I31" s="567"/>
      <c r="J31" s="567"/>
      <c r="K31" s="567"/>
      <c r="L31" s="568"/>
    </row>
    <row r="32" spans="1:16" x14ac:dyDescent="0.25">
      <c r="B32" s="561"/>
      <c r="C32" s="562"/>
      <c r="D32" s="565"/>
      <c r="E32" s="567"/>
      <c r="F32" s="567"/>
      <c r="G32" s="567"/>
      <c r="H32" s="567"/>
      <c r="I32" s="567"/>
      <c r="J32" s="567"/>
      <c r="K32" s="567"/>
      <c r="L32" s="568"/>
    </row>
    <row r="33" spans="1:16" x14ac:dyDescent="0.25">
      <c r="B33" s="561" t="str">
        <f>IF(Intro!$G$21="English",O33,P33)</f>
        <v>Commentaire 3</v>
      </c>
      <c r="C33" s="562"/>
      <c r="D33" s="565"/>
      <c r="E33" s="567"/>
      <c r="F33" s="567"/>
      <c r="G33" s="567"/>
      <c r="H33" s="567"/>
      <c r="I33" s="567"/>
      <c r="J33" s="567"/>
      <c r="K33" s="567"/>
      <c r="L33" s="568"/>
      <c r="O33" s="11" t="s">
        <v>219</v>
      </c>
      <c r="P33" s="10" t="s">
        <v>220</v>
      </c>
    </row>
    <row r="34" spans="1:16" x14ac:dyDescent="0.25">
      <c r="B34" s="561"/>
      <c r="C34" s="562"/>
      <c r="D34" s="565"/>
      <c r="E34" s="567"/>
      <c r="F34" s="567"/>
      <c r="G34" s="567"/>
      <c r="H34" s="567"/>
      <c r="I34" s="567"/>
      <c r="J34" s="567"/>
      <c r="K34" s="567"/>
      <c r="L34" s="568"/>
    </row>
    <row r="35" spans="1:16" x14ac:dyDescent="0.25">
      <c r="B35" s="561"/>
      <c r="C35" s="562"/>
      <c r="D35" s="565"/>
      <c r="E35" s="567"/>
      <c r="F35" s="567"/>
      <c r="G35" s="567"/>
      <c r="H35" s="567"/>
      <c r="I35" s="567"/>
      <c r="J35" s="567"/>
      <c r="K35" s="567"/>
      <c r="L35" s="568"/>
    </row>
    <row r="36" spans="1:16" x14ac:dyDescent="0.25">
      <c r="B36" s="561"/>
      <c r="C36" s="562"/>
      <c r="D36" s="565"/>
      <c r="E36" s="567"/>
      <c r="F36" s="567"/>
      <c r="G36" s="567"/>
      <c r="H36" s="567"/>
      <c r="I36" s="567"/>
      <c r="J36" s="567"/>
      <c r="K36" s="567"/>
      <c r="L36" s="568"/>
    </row>
    <row r="37" spans="1:16" s="107" customFormat="1" x14ac:dyDescent="0.25">
      <c r="A37" s="232"/>
      <c r="B37" s="561"/>
      <c r="C37" s="562"/>
      <c r="D37" s="565"/>
      <c r="E37" s="567"/>
      <c r="F37" s="567"/>
      <c r="G37" s="567"/>
      <c r="H37" s="567"/>
      <c r="I37" s="567"/>
      <c r="J37" s="567"/>
      <c r="K37" s="567"/>
      <c r="L37" s="568"/>
      <c r="P37" s="10"/>
    </row>
    <row r="38" spans="1:16" s="107" customFormat="1" x14ac:dyDescent="0.25">
      <c r="A38" s="232"/>
      <c r="B38" s="561"/>
      <c r="C38" s="562"/>
      <c r="D38" s="565"/>
      <c r="E38" s="567"/>
      <c r="F38" s="567"/>
      <c r="G38" s="567"/>
      <c r="H38" s="567"/>
      <c r="I38" s="567"/>
      <c r="J38" s="567"/>
      <c r="K38" s="567"/>
      <c r="L38" s="568"/>
      <c r="P38" s="10"/>
    </row>
    <row r="39" spans="1:16" x14ac:dyDescent="0.25">
      <c r="B39" s="561"/>
      <c r="C39" s="562"/>
      <c r="D39" s="565"/>
      <c r="E39" s="567"/>
      <c r="F39" s="567"/>
      <c r="G39" s="567"/>
      <c r="H39" s="567"/>
      <c r="I39" s="567"/>
      <c r="J39" s="567"/>
      <c r="K39" s="567"/>
      <c r="L39" s="568"/>
    </row>
    <row r="40" spans="1:16" x14ac:dyDescent="0.25">
      <c r="B40" s="561"/>
      <c r="C40" s="562"/>
      <c r="D40" s="565"/>
      <c r="E40" s="567"/>
      <c r="F40" s="567"/>
      <c r="G40" s="567"/>
      <c r="H40" s="567"/>
      <c r="I40" s="567"/>
      <c r="J40" s="567"/>
      <c r="K40" s="567"/>
      <c r="L40" s="568"/>
    </row>
    <row r="41" spans="1:16" x14ac:dyDescent="0.25">
      <c r="B41" s="561"/>
      <c r="C41" s="562"/>
      <c r="D41" s="565"/>
      <c r="E41" s="567"/>
      <c r="F41" s="567"/>
      <c r="G41" s="567"/>
      <c r="H41" s="567"/>
      <c r="I41" s="567"/>
      <c r="J41" s="567"/>
      <c r="K41" s="567"/>
      <c r="L41" s="568"/>
    </row>
    <row r="42" spans="1:16" x14ac:dyDescent="0.25">
      <c r="B42" s="561"/>
      <c r="C42" s="562"/>
      <c r="D42" s="565"/>
      <c r="E42" s="567"/>
      <c r="F42" s="567"/>
      <c r="G42" s="567"/>
      <c r="H42" s="567"/>
      <c r="I42" s="567"/>
      <c r="J42" s="567"/>
      <c r="K42" s="567"/>
      <c r="L42" s="568"/>
    </row>
    <row r="43" spans="1:16" x14ac:dyDescent="0.25">
      <c r="B43" s="561" t="str">
        <f>IF(Intro!$G$21="English",O43,P43)</f>
        <v>Commentaire 4</v>
      </c>
      <c r="C43" s="562"/>
      <c r="D43" s="565"/>
      <c r="E43" s="567"/>
      <c r="F43" s="567"/>
      <c r="G43" s="567"/>
      <c r="H43" s="567"/>
      <c r="I43" s="567"/>
      <c r="J43" s="567"/>
      <c r="K43" s="567"/>
      <c r="L43" s="568"/>
      <c r="O43" s="11" t="s">
        <v>221</v>
      </c>
      <c r="P43" s="10" t="s">
        <v>222</v>
      </c>
    </row>
    <row r="44" spans="1:16" x14ac:dyDescent="0.25">
      <c r="B44" s="561"/>
      <c r="C44" s="562"/>
      <c r="D44" s="565"/>
      <c r="E44" s="567"/>
      <c r="F44" s="567"/>
      <c r="G44" s="567"/>
      <c r="H44" s="567"/>
      <c r="I44" s="567"/>
      <c r="J44" s="567"/>
      <c r="K44" s="567"/>
      <c r="L44" s="568"/>
    </row>
    <row r="45" spans="1:16" x14ac:dyDescent="0.25">
      <c r="B45" s="561"/>
      <c r="C45" s="562"/>
      <c r="D45" s="565"/>
      <c r="E45" s="567"/>
      <c r="F45" s="567"/>
      <c r="G45" s="567"/>
      <c r="H45" s="567"/>
      <c r="I45" s="567"/>
      <c r="J45" s="567"/>
      <c r="K45" s="567"/>
      <c r="L45" s="568"/>
    </row>
    <row r="46" spans="1:16" s="107" customFormat="1" x14ac:dyDescent="0.25">
      <c r="A46" s="232"/>
      <c r="B46" s="561"/>
      <c r="C46" s="562"/>
      <c r="D46" s="565"/>
      <c r="E46" s="567"/>
      <c r="F46" s="567"/>
      <c r="G46" s="567"/>
      <c r="H46" s="567"/>
      <c r="I46" s="567"/>
      <c r="J46" s="567"/>
      <c r="K46" s="567"/>
      <c r="L46" s="568"/>
      <c r="P46" s="10"/>
    </row>
    <row r="47" spans="1:16" s="107" customFormat="1" x14ac:dyDescent="0.25">
      <c r="A47" s="232"/>
      <c r="B47" s="561"/>
      <c r="C47" s="562"/>
      <c r="D47" s="565"/>
      <c r="E47" s="567"/>
      <c r="F47" s="567"/>
      <c r="G47" s="567"/>
      <c r="H47" s="567"/>
      <c r="I47" s="567"/>
      <c r="J47" s="567"/>
      <c r="K47" s="567"/>
      <c r="L47" s="568"/>
      <c r="P47" s="10"/>
    </row>
    <row r="48" spans="1:16" x14ac:dyDescent="0.25">
      <c r="B48" s="561"/>
      <c r="C48" s="562"/>
      <c r="D48" s="565"/>
      <c r="E48" s="567"/>
      <c r="F48" s="567"/>
      <c r="G48" s="567"/>
      <c r="H48" s="567"/>
      <c r="I48" s="567"/>
      <c r="J48" s="567"/>
      <c r="K48" s="567"/>
      <c r="L48" s="568"/>
    </row>
    <row r="49" spans="1:16" x14ac:dyDescent="0.25">
      <c r="B49" s="561"/>
      <c r="C49" s="562"/>
      <c r="D49" s="565"/>
      <c r="E49" s="567"/>
      <c r="F49" s="567"/>
      <c r="G49" s="567"/>
      <c r="H49" s="567"/>
      <c r="I49" s="567"/>
      <c r="J49" s="567"/>
      <c r="K49" s="567"/>
      <c r="L49" s="568"/>
    </row>
    <row r="50" spans="1:16" x14ac:dyDescent="0.25">
      <c r="B50" s="561"/>
      <c r="C50" s="562"/>
      <c r="D50" s="565"/>
      <c r="E50" s="567"/>
      <c r="F50" s="567"/>
      <c r="G50" s="567"/>
      <c r="H50" s="567"/>
      <c r="I50" s="567"/>
      <c r="J50" s="567"/>
      <c r="K50" s="567"/>
      <c r="L50" s="568"/>
    </row>
    <row r="51" spans="1:16" x14ac:dyDescent="0.25">
      <c r="B51" s="561"/>
      <c r="C51" s="562"/>
      <c r="D51" s="565"/>
      <c r="E51" s="567"/>
      <c r="F51" s="567"/>
      <c r="G51" s="567"/>
      <c r="H51" s="567"/>
      <c r="I51" s="567"/>
      <c r="J51" s="567"/>
      <c r="K51" s="567"/>
      <c r="L51" s="568"/>
    </row>
    <row r="52" spans="1:16" x14ac:dyDescent="0.25">
      <c r="B52" s="561"/>
      <c r="C52" s="562"/>
      <c r="D52" s="565"/>
      <c r="E52" s="567"/>
      <c r="F52" s="567"/>
      <c r="G52" s="567"/>
      <c r="H52" s="567"/>
      <c r="I52" s="567"/>
      <c r="J52" s="567"/>
      <c r="K52" s="567"/>
      <c r="L52" s="568"/>
    </row>
    <row r="53" spans="1:16" x14ac:dyDescent="0.25">
      <c r="B53" s="561" t="str">
        <f>IF(Intro!$G$21="English",O53,P53)</f>
        <v>Commentaire 5</v>
      </c>
      <c r="C53" s="562"/>
      <c r="D53" s="565"/>
      <c r="E53" s="567"/>
      <c r="F53" s="567"/>
      <c r="G53" s="567"/>
      <c r="H53" s="567"/>
      <c r="I53" s="567"/>
      <c r="J53" s="567"/>
      <c r="K53" s="567"/>
      <c r="L53" s="568"/>
      <c r="O53" s="11" t="s">
        <v>223</v>
      </c>
      <c r="P53" s="10" t="s">
        <v>224</v>
      </c>
    </row>
    <row r="54" spans="1:16" x14ac:dyDescent="0.25">
      <c r="B54" s="561"/>
      <c r="C54" s="562"/>
      <c r="D54" s="565"/>
      <c r="E54" s="567"/>
      <c r="F54" s="567"/>
      <c r="G54" s="567"/>
      <c r="H54" s="567"/>
      <c r="I54" s="567"/>
      <c r="J54" s="567"/>
      <c r="K54" s="567"/>
      <c r="L54" s="568"/>
    </row>
    <row r="55" spans="1:16" x14ac:dyDescent="0.25">
      <c r="B55" s="561"/>
      <c r="C55" s="562"/>
      <c r="D55" s="565"/>
      <c r="E55" s="567"/>
      <c r="F55" s="567"/>
      <c r="G55" s="567"/>
      <c r="H55" s="567"/>
      <c r="I55" s="567"/>
      <c r="J55" s="567"/>
      <c r="K55" s="567"/>
      <c r="L55" s="568"/>
    </row>
    <row r="56" spans="1:16" s="107" customFormat="1" x14ac:dyDescent="0.25">
      <c r="A56" s="232"/>
      <c r="B56" s="561"/>
      <c r="C56" s="562"/>
      <c r="D56" s="565"/>
      <c r="E56" s="567"/>
      <c r="F56" s="567"/>
      <c r="G56" s="567"/>
      <c r="H56" s="567"/>
      <c r="I56" s="567"/>
      <c r="J56" s="567"/>
      <c r="K56" s="567"/>
      <c r="L56" s="568"/>
      <c r="P56" s="10"/>
    </row>
    <row r="57" spans="1:16" s="107" customFormat="1" x14ac:dyDescent="0.25">
      <c r="A57" s="232"/>
      <c r="B57" s="561"/>
      <c r="C57" s="562"/>
      <c r="D57" s="565"/>
      <c r="E57" s="567"/>
      <c r="F57" s="567"/>
      <c r="G57" s="567"/>
      <c r="H57" s="567"/>
      <c r="I57" s="567"/>
      <c r="J57" s="567"/>
      <c r="K57" s="567"/>
      <c r="L57" s="568"/>
      <c r="P57" s="10"/>
    </row>
    <row r="58" spans="1:16" x14ac:dyDescent="0.25">
      <c r="B58" s="561"/>
      <c r="C58" s="562"/>
      <c r="D58" s="565"/>
      <c r="E58" s="567"/>
      <c r="F58" s="567"/>
      <c r="G58" s="567"/>
      <c r="H58" s="567"/>
      <c r="I58" s="567"/>
      <c r="J58" s="567"/>
      <c r="K58" s="567"/>
      <c r="L58" s="568"/>
    </row>
    <row r="59" spans="1:16" x14ac:dyDescent="0.25">
      <c r="B59" s="561"/>
      <c r="C59" s="562"/>
      <c r="D59" s="565"/>
      <c r="E59" s="567"/>
      <c r="F59" s="567"/>
      <c r="G59" s="567"/>
      <c r="H59" s="567"/>
      <c r="I59" s="567"/>
      <c r="J59" s="567"/>
      <c r="K59" s="567"/>
      <c r="L59" s="568"/>
    </row>
    <row r="60" spans="1:16" x14ac:dyDescent="0.25">
      <c r="B60" s="561"/>
      <c r="C60" s="562"/>
      <c r="D60" s="565"/>
      <c r="E60" s="567"/>
      <c r="F60" s="567"/>
      <c r="G60" s="567"/>
      <c r="H60" s="567"/>
      <c r="I60" s="567"/>
      <c r="J60" s="567"/>
      <c r="K60" s="567"/>
      <c r="L60" s="568"/>
    </row>
    <row r="61" spans="1:16" x14ac:dyDescent="0.25">
      <c r="B61" s="561"/>
      <c r="C61" s="562"/>
      <c r="D61" s="565"/>
      <c r="E61" s="567"/>
      <c r="F61" s="567"/>
      <c r="G61" s="567"/>
      <c r="H61" s="567"/>
      <c r="I61" s="567"/>
      <c r="J61" s="567"/>
      <c r="K61" s="567"/>
      <c r="L61" s="568"/>
    </row>
    <row r="62" spans="1:16" x14ac:dyDescent="0.25">
      <c r="B62" s="563"/>
      <c r="C62" s="564"/>
      <c r="D62" s="566"/>
      <c r="E62" s="569"/>
      <c r="F62" s="569"/>
      <c r="G62" s="569"/>
      <c r="H62" s="569"/>
      <c r="I62" s="569"/>
      <c r="J62" s="569"/>
      <c r="K62" s="569"/>
      <c r="L62" s="570"/>
    </row>
  </sheetData>
  <sheetProtection algorithmName="SHA-512" hashValue="v28hbesIC9Xi03ER3lAWi0FRSo6r77LA+4uIIluBYiTZKjPC034e7uAy4WUS3fe5D+DfQLA5SUnvdO2m0z2Slw==" saltValue="wMU6cU3w2wwCi9rMmE175w==" spinCount="100000" sheet="1" objects="1" scenarios="1" selectLockedCells="1"/>
  <mergeCells count="20">
    <mergeCell ref="B4:L4"/>
    <mergeCell ref="B5:L5"/>
    <mergeCell ref="B6:L6"/>
    <mergeCell ref="B10:L10"/>
    <mergeCell ref="E12:L12"/>
    <mergeCell ref="B13:C22"/>
    <mergeCell ref="D13:D22"/>
    <mergeCell ref="E13:L22"/>
    <mergeCell ref="B23:C32"/>
    <mergeCell ref="D23:D32"/>
    <mergeCell ref="E23:L32"/>
    <mergeCell ref="B53:C62"/>
    <mergeCell ref="D53:D62"/>
    <mergeCell ref="E53:L62"/>
    <mergeCell ref="B33:C42"/>
    <mergeCell ref="D33:D42"/>
    <mergeCell ref="E33:L42"/>
    <mergeCell ref="B43:C52"/>
    <mergeCell ref="D43:D52"/>
    <mergeCell ref="E43:L5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L23 E33:L33 E43:L43 E53:L53 E13:L13" xr:uid="{D14E0213-CDCC-4788-8B61-B3270BF2317F}">
      <formula1>1000</formula1>
    </dataValidation>
    <dataValidation allowBlank="1" showInputMessage="1" showErrorMessage="1" sqref="D13:D62" xr:uid="{0E16075C-0BF8-4EC7-96BB-0E3EA214896C}"/>
  </dataValidations>
  <printOptions horizontalCentered="1"/>
  <pageMargins left="0.25" right="0.25" top="0.75" bottom="0.75" header="0.3" footer="0.3"/>
  <pageSetup scale="63" fitToHeight="0" orientation="portrait" r:id="rId1"/>
  <headerFooter>
    <oddFooter>&amp;L&amp;A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57689-61BB-4065-83F8-7BF3C287F5CE}">
  <sheetPr>
    <tabColor rgb="FF92D050"/>
    <pageSetUpPr fitToPage="1"/>
  </sheetPr>
  <dimension ref="A1:O129"/>
  <sheetViews>
    <sheetView showGridLines="0" zoomScaleNormal="100" zoomScaleSheetLayoutView="74" workbookViewId="0"/>
  </sheetViews>
  <sheetFormatPr defaultColWidth="9.42578125" defaultRowHeight="14.25" x14ac:dyDescent="0.25"/>
  <cols>
    <col min="1" max="1" width="1.5703125" style="13" customWidth="1"/>
    <col min="2" max="6" width="14.5703125" style="22" customWidth="1"/>
    <col min="7" max="9" width="18.140625" style="22" customWidth="1"/>
    <col min="10" max="10" width="14.5703125" style="22" customWidth="1"/>
    <col min="11" max="11" width="6.42578125" style="1" customWidth="1"/>
    <col min="12" max="12" width="9.42578125" style="2" customWidth="1"/>
    <col min="13" max="13" width="10.5703125" style="2" hidden="1" customWidth="1"/>
    <col min="14" max="14" width="8.5703125" style="2" hidden="1" customWidth="1"/>
    <col min="15" max="16" width="9.42578125" style="2" customWidth="1"/>
    <col min="17" max="16384" width="9.42578125" style="2"/>
  </cols>
  <sheetData>
    <row r="1" spans="1:14" x14ac:dyDescent="0.25">
      <c r="M1" s="2" t="s">
        <v>608</v>
      </c>
      <c r="N1" s="2" t="s">
        <v>608</v>
      </c>
    </row>
    <row r="2" spans="1:14" x14ac:dyDescent="0.25">
      <c r="B2" s="23" t="str">
        <f>IF(Intro!$G$21="English",M3,N3)</f>
        <v>PROTÉGÉ</v>
      </c>
      <c r="C2" s="23"/>
      <c r="D2" s="23"/>
      <c r="M2" s="3" t="s">
        <v>127</v>
      </c>
      <c r="N2" s="3" t="s">
        <v>129</v>
      </c>
    </row>
    <row r="3" spans="1:14" x14ac:dyDescent="0.25">
      <c r="B3" s="24"/>
      <c r="C3" s="24"/>
      <c r="D3" s="24"/>
      <c r="M3" s="216" t="s">
        <v>559</v>
      </c>
      <c r="N3" s="216" t="s">
        <v>560</v>
      </c>
    </row>
    <row r="4" spans="1:14" s="7" customFormat="1" x14ac:dyDescent="0.25">
      <c r="A4" s="14"/>
      <c r="B4" s="470" t="str">
        <f>Info!B4</f>
        <v>QUESTIONNAIRE À L’INTENTION DES PRODUCTEURS</v>
      </c>
      <c r="C4" s="470"/>
      <c r="D4" s="470"/>
      <c r="E4" s="470"/>
      <c r="F4" s="470"/>
      <c r="G4" s="470"/>
      <c r="H4" s="470"/>
      <c r="I4" s="470"/>
      <c r="J4" s="470"/>
      <c r="K4" s="6"/>
      <c r="L4" s="6"/>
      <c r="M4" s="15"/>
      <c r="N4" s="15"/>
    </row>
    <row r="5" spans="1:14" s="7" customFormat="1" x14ac:dyDescent="0.25">
      <c r="A5" s="14"/>
      <c r="B5" s="470" t="str">
        <f>Info!B5</f>
        <v>RR-2025-005</v>
      </c>
      <c r="C5" s="470"/>
      <c r="D5" s="470"/>
      <c r="E5" s="470"/>
      <c r="F5" s="470"/>
      <c r="G5" s="470"/>
      <c r="H5" s="470"/>
      <c r="I5" s="470"/>
      <c r="J5" s="470"/>
      <c r="K5" s="6"/>
      <c r="L5" s="6"/>
      <c r="M5" s="15"/>
      <c r="N5" s="15"/>
    </row>
    <row r="6" spans="1:14" s="16" customFormat="1" x14ac:dyDescent="0.25">
      <c r="A6" s="14"/>
      <c r="B6" s="470" t="str">
        <f>Info!B6</f>
        <v>FTPP I</v>
      </c>
      <c r="C6" s="470"/>
      <c r="D6" s="470"/>
      <c r="E6" s="470"/>
      <c r="F6" s="470"/>
      <c r="G6" s="470"/>
      <c r="H6" s="470"/>
      <c r="I6" s="470"/>
      <c r="J6" s="470"/>
      <c r="K6" s="15"/>
      <c r="L6" s="15"/>
      <c r="M6" s="17"/>
      <c r="N6" s="17"/>
    </row>
    <row r="7" spans="1:14" s="16" customFormat="1" x14ac:dyDescent="0.25">
      <c r="A7" s="14"/>
      <c r="B7" s="34"/>
      <c r="C7" s="34"/>
      <c r="D7" s="34"/>
      <c r="E7" s="34"/>
      <c r="F7" s="34"/>
      <c r="G7" s="34"/>
      <c r="H7" s="34"/>
      <c r="I7" s="34"/>
      <c r="J7" s="34"/>
      <c r="K7" s="15"/>
      <c r="L7" s="15"/>
      <c r="M7" s="5"/>
    </row>
    <row r="8" spans="1:14" s="16" customFormat="1" ht="14.25" customHeight="1" x14ac:dyDescent="0.25">
      <c r="A8" s="14"/>
      <c r="B8" s="537" t="str">
        <f>Public!B8</f>
        <v>Les questions suivantes font référence aux marchandises comme définies dans la description du produit de l'onglet Intro.</v>
      </c>
      <c r="C8" s="537"/>
      <c r="D8" s="537"/>
      <c r="E8" s="537"/>
      <c r="F8" s="537"/>
      <c r="G8" s="537"/>
      <c r="H8" s="537"/>
      <c r="I8" s="537"/>
      <c r="J8" s="537"/>
      <c r="K8" s="15"/>
      <c r="L8" s="15"/>
      <c r="M8" s="17"/>
      <c r="N8" s="17"/>
    </row>
    <row r="9" spans="1:14" s="16" customFormat="1" x14ac:dyDescent="0.25">
      <c r="A9" s="14"/>
      <c r="B9" s="524" t="str">
        <f>Public!B9</f>
        <v>Des informations sur le produit et un glossaire de termes sont disponibles dans l'onglet Info.</v>
      </c>
      <c r="C9" s="524"/>
      <c r="D9" s="524"/>
      <c r="E9" s="524"/>
      <c r="F9" s="524"/>
      <c r="G9" s="524"/>
      <c r="H9" s="524"/>
      <c r="I9" s="524"/>
      <c r="J9" s="524"/>
      <c r="K9" s="15"/>
      <c r="L9" s="15"/>
      <c r="M9" s="17"/>
    </row>
    <row r="10" spans="1:14" s="16" customFormat="1" x14ac:dyDescent="0.25">
      <c r="A10" s="14"/>
      <c r="B10" s="524" t="str">
        <f>IF(Intro!$G$21="English",M10,N10)</f>
        <v xml:space="preserve">Utilisez l'onglet AddPro si vous avez besoin de plus d'espace.
</v>
      </c>
      <c r="C10" s="524"/>
      <c r="D10" s="524"/>
      <c r="E10" s="524"/>
      <c r="F10" s="524"/>
      <c r="G10" s="524"/>
      <c r="H10" s="524"/>
      <c r="I10" s="524"/>
      <c r="J10" s="524"/>
      <c r="K10" s="15"/>
      <c r="L10" s="15"/>
      <c r="M10" s="17" t="s">
        <v>134</v>
      </c>
      <c r="N10" s="17" t="str">
        <f>"Utilisez l'onglet AddPro si vous avez besoin de plus d'espace."&amp;CHAR(10)</f>
        <v xml:space="preserve">Utilisez l'onglet AddPro si vous avez besoin de plus d'espace.
</v>
      </c>
    </row>
    <row r="11" spans="1:14" s="8" customFormat="1" x14ac:dyDescent="0.25">
      <c r="A11" s="18"/>
      <c r="B11" s="25"/>
      <c r="C11" s="25"/>
      <c r="D11" s="25"/>
      <c r="E11" s="26"/>
      <c r="F11" s="26"/>
      <c r="G11" s="26"/>
      <c r="H11" s="26"/>
      <c r="I11" s="26"/>
      <c r="J11" s="26"/>
      <c r="M11" s="9"/>
      <c r="N11" s="9"/>
    </row>
    <row r="12" spans="1:14" x14ac:dyDescent="0.25">
      <c r="B12" s="492" t="str">
        <f>IF(Intro!$G$21="English",M12,N12)</f>
        <v>PRODUCTION ET CAPACITÉ</v>
      </c>
      <c r="C12" s="493"/>
      <c r="D12" s="493"/>
      <c r="E12" s="493"/>
      <c r="F12" s="493"/>
      <c r="G12" s="493"/>
      <c r="H12" s="493"/>
      <c r="I12" s="493"/>
      <c r="J12" s="494"/>
      <c r="K12" s="133"/>
      <c r="M12" s="216" t="s">
        <v>551</v>
      </c>
      <c r="N12" s="216" t="s">
        <v>552</v>
      </c>
    </row>
    <row r="13" spans="1:14" x14ac:dyDescent="0.25">
      <c r="B13" s="474" t="s">
        <v>20</v>
      </c>
      <c r="C13" s="475"/>
      <c r="D13" s="475"/>
      <c r="E13" s="475"/>
      <c r="F13" s="475"/>
      <c r="G13" s="475"/>
      <c r="H13" s="475"/>
      <c r="I13" s="475"/>
      <c r="J13" s="476"/>
      <c r="K13" s="2"/>
    </row>
    <row r="14" spans="1:14" s="10" customFormat="1" x14ac:dyDescent="0.25">
      <c r="A14" s="12"/>
      <c r="B14" s="27"/>
      <c r="C14" s="28"/>
      <c r="D14" s="28"/>
      <c r="E14" s="29"/>
      <c r="F14" s="29"/>
      <c r="G14" s="29"/>
      <c r="H14" s="29"/>
      <c r="I14" s="29"/>
      <c r="J14" s="30"/>
    </row>
    <row r="15" spans="1:14" s="10" customFormat="1" x14ac:dyDescent="0.25">
      <c r="A15" s="12"/>
      <c r="B15" s="384" t="str">
        <f>IF(Intro!$G$21="English",M15,N15)</f>
        <v xml:space="preserve">Remplir le tableau suivant pour la production par votre entreprise au Canada. </v>
      </c>
      <c r="C15" s="385"/>
      <c r="D15" s="385"/>
      <c r="E15" s="385"/>
      <c r="F15" s="385"/>
      <c r="G15" s="385"/>
      <c r="H15" s="385"/>
      <c r="I15" s="385"/>
      <c r="J15" s="386"/>
      <c r="M15" s="11" t="s">
        <v>630</v>
      </c>
      <c r="N15" s="10" t="s">
        <v>631</v>
      </c>
    </row>
    <row r="16" spans="1:14" s="10" customFormat="1" x14ac:dyDescent="0.25">
      <c r="A16" s="12"/>
      <c r="B16" s="333"/>
      <c r="C16" s="334"/>
      <c r="D16" s="28"/>
      <c r="E16" s="29"/>
      <c r="F16" s="29"/>
      <c r="G16" s="29"/>
      <c r="H16" s="29"/>
      <c r="I16" s="29"/>
      <c r="J16" s="30"/>
      <c r="M16" s="11"/>
    </row>
    <row r="17" spans="1:15" s="10" customFormat="1" x14ac:dyDescent="0.25">
      <c r="A17" s="12"/>
      <c r="B17" s="333"/>
      <c r="C17" s="334"/>
      <c r="F17" s="28"/>
      <c r="G17" s="582">
        <f>Variables!B6</f>
        <v>2023</v>
      </c>
      <c r="H17" s="582">
        <f>G17+1</f>
        <v>2024</v>
      </c>
      <c r="I17" s="582">
        <f>H17+1</f>
        <v>2025</v>
      </c>
      <c r="J17" s="236"/>
      <c r="M17" s="11"/>
    </row>
    <row r="18" spans="1:15" s="10" customFormat="1" x14ac:dyDescent="0.25">
      <c r="A18" s="12"/>
      <c r="B18" s="333"/>
      <c r="C18" s="334"/>
      <c r="F18" s="28"/>
      <c r="G18" s="583"/>
      <c r="H18" s="583"/>
      <c r="I18" s="583"/>
      <c r="J18" s="236"/>
      <c r="M18" s="11"/>
    </row>
    <row r="19" spans="1:15" s="133" customFormat="1" ht="14.25" customHeight="1" x14ac:dyDescent="0.25">
      <c r="A19" s="233"/>
      <c r="B19" s="576" t="str">
        <f>IF(Intro!$G$21="English",M19,N19)</f>
        <v>Production pour les ventes au Canada</v>
      </c>
      <c r="C19" s="577"/>
      <c r="D19" s="577"/>
      <c r="E19" s="578"/>
      <c r="F19" s="152" t="str">
        <f>IF(Intro!$G$21="English",Variables!$B$23,Variables!$C$23)</f>
        <v>tonnes</v>
      </c>
      <c r="G19" s="154">
        <f>SUM(G20:G21)</f>
        <v>0</v>
      </c>
      <c r="H19" s="154">
        <f>SUM(H20:H21)</f>
        <v>0</v>
      </c>
      <c r="I19" s="154">
        <f>SUM(I20:I21)</f>
        <v>0</v>
      </c>
      <c r="J19" s="236"/>
      <c r="M19" s="161" t="s">
        <v>136</v>
      </c>
      <c r="N19" s="161" t="s">
        <v>135</v>
      </c>
      <c r="O19" s="161"/>
    </row>
    <row r="20" spans="1:15" s="133" customFormat="1" ht="14.25" customHeight="1" x14ac:dyDescent="0.25">
      <c r="A20" s="233"/>
      <c r="B20" s="324" t="str">
        <f>IF(Intro!$G$21="English",M20,N20)</f>
        <v>FTPP I</v>
      </c>
      <c r="C20" s="335"/>
      <c r="D20" s="335"/>
      <c r="E20" s="336"/>
      <c r="F20" s="152" t="str">
        <f>IF(Intro!$G$21="English",Variables!$B$23,Variables!$C$23)</f>
        <v>tonnes</v>
      </c>
      <c r="G20" s="153"/>
      <c r="H20" s="153"/>
      <c r="I20" s="153"/>
      <c r="J20" s="236"/>
      <c r="M20" s="161" t="s">
        <v>635</v>
      </c>
      <c r="N20" s="161" t="s">
        <v>636</v>
      </c>
      <c r="O20" s="161"/>
    </row>
    <row r="21" spans="1:15" s="133" customFormat="1" ht="14.25" customHeight="1" x14ac:dyDescent="0.25">
      <c r="A21" s="233"/>
      <c r="B21" s="325" t="str">
        <f>IF(Intro!$G$21="English",M21,N21)</f>
        <v>Caissons sans soudures</v>
      </c>
      <c r="C21" s="335"/>
      <c r="D21" s="335"/>
      <c r="E21" s="336"/>
      <c r="F21" s="152" t="str">
        <f>IF(Intro!$G$21="English",Variables!$B$23,Variables!$C$23)</f>
        <v>tonnes</v>
      </c>
      <c r="G21" s="153"/>
      <c r="H21" s="153"/>
      <c r="I21" s="153"/>
      <c r="J21" s="236"/>
      <c r="M21" s="161" t="s">
        <v>662</v>
      </c>
      <c r="N21" s="161" t="s">
        <v>663</v>
      </c>
      <c r="O21" s="161"/>
    </row>
    <row r="22" spans="1:15" s="133" customFormat="1" ht="14.25" customHeight="1" x14ac:dyDescent="0.25">
      <c r="A22" s="233"/>
      <c r="B22" s="576" t="str">
        <f>IF(Intro!$G$21="English",M22,N22)</f>
        <v>Production pour les ventes à l'exportation</v>
      </c>
      <c r="C22" s="577"/>
      <c r="D22" s="577"/>
      <c r="E22" s="578"/>
      <c r="F22" s="152" t="str">
        <f>IF(Intro!$G$21="English",Variables!$B$23,Variables!$C$23)</f>
        <v>tonnes</v>
      </c>
      <c r="G22" s="154">
        <f>SUM(G23:G24)</f>
        <v>0</v>
      </c>
      <c r="H22" s="154">
        <f>SUM(H23:H24)</f>
        <v>0</v>
      </c>
      <c r="I22" s="154">
        <f>SUM(I23:I24)</f>
        <v>0</v>
      </c>
      <c r="J22" s="236"/>
      <c r="M22" s="161" t="s">
        <v>137</v>
      </c>
      <c r="N22" s="161" t="s">
        <v>138</v>
      </c>
      <c r="O22" s="161"/>
    </row>
    <row r="23" spans="1:15" s="133" customFormat="1" ht="14.25" customHeight="1" x14ac:dyDescent="0.25">
      <c r="A23" s="233"/>
      <c r="B23" s="324" t="str">
        <f>IF(Intro!$G$21="English",M23,N23)</f>
        <v>FTPP I</v>
      </c>
      <c r="C23" s="335"/>
      <c r="D23" s="335"/>
      <c r="E23" s="336"/>
      <c r="F23" s="152" t="str">
        <f>IF(Intro!$G$21="English",Variables!$B$23,Variables!$C$23)</f>
        <v>tonnes</v>
      </c>
      <c r="G23" s="299"/>
      <c r="H23" s="299"/>
      <c r="I23" s="299"/>
      <c r="J23" s="236"/>
      <c r="M23" s="161" t="s">
        <v>635</v>
      </c>
      <c r="N23" s="161" t="s">
        <v>636</v>
      </c>
      <c r="O23" s="161"/>
    </row>
    <row r="24" spans="1:15" s="133" customFormat="1" ht="14.25" customHeight="1" x14ac:dyDescent="0.25">
      <c r="A24" s="233"/>
      <c r="B24" s="325" t="str">
        <f>IF(Intro!$G$21="English",M24,N24)</f>
        <v>Caissons sans soudures</v>
      </c>
      <c r="C24" s="335"/>
      <c r="D24" s="335"/>
      <c r="E24" s="336"/>
      <c r="F24" s="152" t="str">
        <f>IF(Intro!$G$21="English",Variables!$B$23,Variables!$C$23)</f>
        <v>tonnes</v>
      </c>
      <c r="G24" s="299"/>
      <c r="H24" s="299"/>
      <c r="I24" s="299"/>
      <c r="J24" s="236"/>
      <c r="M24" s="161" t="s">
        <v>662</v>
      </c>
      <c r="N24" s="161" t="s">
        <v>663</v>
      </c>
      <c r="O24" s="161"/>
    </row>
    <row r="25" spans="1:15" s="133" customFormat="1" ht="34.5" customHeight="1" x14ac:dyDescent="0.25">
      <c r="A25" s="233"/>
      <c r="B25" s="576" t="str">
        <f>IF(Intro!$G$21="English",M25,N25)</f>
        <v>Production utilisée à l'interne ou destinée à la transformation ultérieure à l’interne</v>
      </c>
      <c r="C25" s="577"/>
      <c r="D25" s="577"/>
      <c r="E25" s="578"/>
      <c r="F25" s="152" t="str">
        <f>IF(Intro!$G$21="English",Variables!$B$23,Variables!$C$23)</f>
        <v>tonnes</v>
      </c>
      <c r="G25" s="154">
        <f>SUM(G26:G27)</f>
        <v>0</v>
      </c>
      <c r="H25" s="154">
        <f>SUM(H26:H27)</f>
        <v>0</v>
      </c>
      <c r="I25" s="154">
        <f>SUM(I26:I27)</f>
        <v>0</v>
      </c>
      <c r="J25" s="236"/>
      <c r="M25" s="161" t="s">
        <v>139</v>
      </c>
      <c r="N25" s="161" t="s">
        <v>340</v>
      </c>
      <c r="O25" s="161"/>
    </row>
    <row r="26" spans="1:15" s="133" customFormat="1" ht="14.25" customHeight="1" x14ac:dyDescent="0.25">
      <c r="A26" s="233"/>
      <c r="B26" s="324" t="str">
        <f>IF(Intro!$G$21="English",M26,N26)</f>
        <v>FTPP I</v>
      </c>
      <c r="C26" s="335"/>
      <c r="D26" s="335"/>
      <c r="E26" s="336"/>
      <c r="F26" s="152" t="str">
        <f>IF(Intro!$G$21="English",Variables!$B$23,Variables!$C$23)</f>
        <v>tonnes</v>
      </c>
      <c r="G26" s="299"/>
      <c r="H26" s="299"/>
      <c r="I26" s="299"/>
      <c r="J26" s="236"/>
      <c r="M26" s="161" t="s">
        <v>635</v>
      </c>
      <c r="N26" s="161" t="s">
        <v>636</v>
      </c>
      <c r="O26" s="161"/>
    </row>
    <row r="27" spans="1:15" s="133" customFormat="1" ht="14.25" customHeight="1" x14ac:dyDescent="0.25">
      <c r="A27" s="233"/>
      <c r="B27" s="325" t="str">
        <f>IF(Intro!$G$21="English",M27,N27)</f>
        <v>Caissons sans soudures</v>
      </c>
      <c r="C27" s="335"/>
      <c r="D27" s="335"/>
      <c r="E27" s="336"/>
      <c r="F27" s="152" t="str">
        <f>IF(Intro!$G$21="English",Variables!$B$23,Variables!$C$23)</f>
        <v>tonnes</v>
      </c>
      <c r="G27" s="299"/>
      <c r="H27" s="299"/>
      <c r="I27" s="299"/>
      <c r="J27" s="236"/>
      <c r="M27" s="161" t="s">
        <v>662</v>
      </c>
      <c r="N27" s="161" t="s">
        <v>663</v>
      </c>
      <c r="O27" s="161"/>
    </row>
    <row r="28" spans="1:15" s="261" customFormat="1" x14ac:dyDescent="0.25">
      <c r="A28" s="260"/>
      <c r="B28" s="579" t="str">
        <f>IF(Intro!$G$21="English",M28,N28)</f>
        <v>Production totale des marchandises</v>
      </c>
      <c r="C28" s="580"/>
      <c r="D28" s="580"/>
      <c r="E28" s="581"/>
      <c r="F28" s="170" t="str">
        <f>IF(Intro!$G$21="English",Variables!$B$23,Variables!$C$23)</f>
        <v>tonnes</v>
      </c>
      <c r="G28" s="154">
        <f>G19+G22+G25</f>
        <v>0</v>
      </c>
      <c r="H28" s="154">
        <f>H19+H22+H25</f>
        <v>0</v>
      </c>
      <c r="I28" s="154">
        <f>I19+I22+I25</f>
        <v>0</v>
      </c>
      <c r="J28" s="236"/>
      <c r="M28" s="276" t="s">
        <v>697</v>
      </c>
      <c r="N28" s="337" t="s">
        <v>698</v>
      </c>
      <c r="O28" s="276"/>
    </row>
    <row r="29" spans="1:15" s="261" customFormat="1" x14ac:dyDescent="0.25">
      <c r="A29" s="260"/>
      <c r="B29" s="576" t="str">
        <f>IF(Intro!$G$21="English",M29,N29)</f>
        <v>Production d'autres produits fabriqués avec le même équipement</v>
      </c>
      <c r="C29" s="577"/>
      <c r="D29" s="577"/>
      <c r="E29" s="578"/>
      <c r="F29" s="152" t="str">
        <f>IF(Intro!$G$21="English",Variables!$B$23,Variables!$C$23)</f>
        <v>tonnes</v>
      </c>
      <c r="G29" s="299"/>
      <c r="H29" s="299"/>
      <c r="I29" s="299"/>
      <c r="J29" s="236"/>
      <c r="M29" s="318" t="s">
        <v>699</v>
      </c>
      <c r="N29" s="318" t="s">
        <v>700</v>
      </c>
      <c r="O29" s="276"/>
    </row>
    <row r="30" spans="1:15" s="261" customFormat="1" x14ac:dyDescent="0.25">
      <c r="A30" s="260"/>
      <c r="B30" s="579" t="str">
        <f>IF(Intro!$G$21="English",M30,N30)</f>
        <v>Totale</v>
      </c>
      <c r="C30" s="580"/>
      <c r="D30" s="580"/>
      <c r="E30" s="581"/>
      <c r="F30" s="170" t="str">
        <f>IF(Intro!$G$21="English",Variables!$B$23,Variables!$C$23)</f>
        <v>tonnes</v>
      </c>
      <c r="G30" s="154">
        <f>G28+G29</f>
        <v>0</v>
      </c>
      <c r="H30" s="154">
        <f>H28+H29</f>
        <v>0</v>
      </c>
      <c r="I30" s="154">
        <f>I28+I29</f>
        <v>0</v>
      </c>
      <c r="J30" s="236"/>
      <c r="M30" s="276" t="s">
        <v>44</v>
      </c>
      <c r="N30" s="276" t="s">
        <v>701</v>
      </c>
      <c r="O30" s="276"/>
    </row>
    <row r="31" spans="1:15" s="133" customFormat="1" ht="14.25" customHeight="1" x14ac:dyDescent="0.25">
      <c r="A31" s="233"/>
      <c r="B31" s="576" t="str">
        <f>IF(Intro!$G$21="English",M31,N31)</f>
        <v>Capacité pratique des usines</v>
      </c>
      <c r="C31" s="577"/>
      <c r="D31" s="577"/>
      <c r="E31" s="578"/>
      <c r="F31" s="152" t="str">
        <f>IF(Intro!$G$21="English",Variables!$B$23,Variables!$C$23)</f>
        <v>tonnes</v>
      </c>
      <c r="G31" s="154">
        <f>SUM(G32:G33)</f>
        <v>0</v>
      </c>
      <c r="H31" s="154">
        <f>SUM(H32:H33)</f>
        <v>0</v>
      </c>
      <c r="I31" s="154">
        <f>SUM(I32:I33)</f>
        <v>0</v>
      </c>
      <c r="J31" s="236"/>
      <c r="M31" s="161" t="s">
        <v>306</v>
      </c>
      <c r="N31" s="161" t="s">
        <v>145</v>
      </c>
      <c r="O31" s="161"/>
    </row>
    <row r="32" spans="1:15" s="133" customFormat="1" ht="14.25" customHeight="1" x14ac:dyDescent="0.25">
      <c r="A32" s="233"/>
      <c r="B32" s="322" t="str">
        <f>IF(Intro!$G$21="English",M32,N32)</f>
        <v>FTPP I</v>
      </c>
      <c r="C32" s="335"/>
      <c r="D32" s="335"/>
      <c r="E32" s="336"/>
      <c r="F32" s="152" t="str">
        <f>IF(Intro!$G$21="English",Variables!$B$23,Variables!$C$23)</f>
        <v>tonnes</v>
      </c>
      <c r="G32" s="153"/>
      <c r="H32" s="153"/>
      <c r="I32" s="153"/>
      <c r="J32" s="236"/>
      <c r="M32" s="161" t="s">
        <v>635</v>
      </c>
      <c r="N32" s="161" t="s">
        <v>636</v>
      </c>
      <c r="O32" s="161"/>
    </row>
    <row r="33" spans="1:15" s="133" customFormat="1" ht="14.25" customHeight="1" x14ac:dyDescent="0.25">
      <c r="A33" s="233"/>
      <c r="B33" s="323" t="str">
        <f>IF(Intro!$G$21="English",M33,N33)</f>
        <v>Caissons sans soudures</v>
      </c>
      <c r="C33" s="335"/>
      <c r="D33" s="335"/>
      <c r="E33" s="336"/>
      <c r="F33" s="152" t="str">
        <f>IF(Intro!$G$21="English",Variables!$B$23,Variables!$C$23)</f>
        <v>tonnes</v>
      </c>
      <c r="G33" s="153"/>
      <c r="H33" s="153"/>
      <c r="I33" s="153"/>
      <c r="J33" s="236"/>
      <c r="M33" s="161" t="s">
        <v>662</v>
      </c>
      <c r="N33" s="161" t="s">
        <v>663</v>
      </c>
      <c r="O33" s="161"/>
    </row>
    <row r="34" spans="1:15" s="261" customFormat="1" ht="14.25" customHeight="1" x14ac:dyDescent="0.25">
      <c r="A34" s="260"/>
      <c r="B34" s="579" t="str">
        <f>IF(Intro!$G$21="English",M34,N34)</f>
        <v>Taux d'utilisation des capacités des marchandises</v>
      </c>
      <c r="C34" s="580"/>
      <c r="D34" s="580"/>
      <c r="E34" s="581"/>
      <c r="F34" s="170" t="s">
        <v>142</v>
      </c>
      <c r="G34" s="154" t="str">
        <f>IF(G31=0,"-",G28/G31*100)</f>
        <v>-</v>
      </c>
      <c r="H34" s="154" t="str">
        <f>IF(H31=0,"-",H28/H31*100)</f>
        <v>-</v>
      </c>
      <c r="I34" s="154" t="str">
        <f>IF(I31=0,"-",I28/I31*100)</f>
        <v>-</v>
      </c>
      <c r="J34" s="236"/>
      <c r="M34" s="276" t="s">
        <v>140</v>
      </c>
      <c r="N34" s="276" t="s">
        <v>141</v>
      </c>
      <c r="O34" s="276"/>
    </row>
    <row r="35" spans="1:15" s="261" customFormat="1" ht="14.25" customHeight="1" x14ac:dyDescent="0.25">
      <c r="A35" s="260"/>
      <c r="B35" s="579" t="str">
        <f>IF(Intro!$G$21="English",M35,N35)</f>
        <v>Taux d'utilisation total des capacités</v>
      </c>
      <c r="C35" s="580"/>
      <c r="D35" s="580"/>
      <c r="E35" s="581"/>
      <c r="F35" s="170" t="s">
        <v>142</v>
      </c>
      <c r="G35" s="154" t="str">
        <f>IF(G31=0,"-",G30/G31*100)</f>
        <v>-</v>
      </c>
      <c r="H35" s="154" t="str">
        <f>IF(H31=0,"-",H30/H31*100)</f>
        <v>-</v>
      </c>
      <c r="I35" s="154" t="str">
        <f>IF(I31=0,"-",I30/I31*100)</f>
        <v>-</v>
      </c>
      <c r="J35" s="236"/>
      <c r="M35" s="276" t="s">
        <v>143</v>
      </c>
      <c r="N35" s="276" t="s">
        <v>144</v>
      </c>
      <c r="O35" s="276"/>
    </row>
    <row r="36" spans="1:15" s="133" customFormat="1" x14ac:dyDescent="0.25">
      <c r="A36" s="233"/>
      <c r="B36" s="262"/>
      <c r="C36" s="263"/>
      <c r="D36" s="263"/>
      <c r="E36" s="263"/>
      <c r="F36" s="263"/>
      <c r="G36" s="263"/>
      <c r="H36" s="263"/>
      <c r="I36" s="263"/>
      <c r="J36" s="264"/>
      <c r="M36" s="107"/>
      <c r="N36" s="107"/>
    </row>
    <row r="37" spans="1:15" s="3" customFormat="1" x14ac:dyDescent="0.25">
      <c r="A37" s="13"/>
      <c r="B37" s="474" t="s">
        <v>21</v>
      </c>
      <c r="C37" s="475"/>
      <c r="D37" s="475"/>
      <c r="E37" s="475"/>
      <c r="F37" s="475"/>
      <c r="G37" s="475"/>
      <c r="H37" s="475"/>
      <c r="I37" s="475"/>
      <c r="J37" s="476"/>
      <c r="K37" s="241"/>
    </row>
    <row r="38" spans="1:15" s="133" customFormat="1" x14ac:dyDescent="0.25">
      <c r="A38" s="233"/>
      <c r="B38" s="248"/>
      <c r="C38" s="249"/>
      <c r="D38" s="249"/>
      <c r="E38" s="249"/>
      <c r="F38" s="249"/>
      <c r="G38" s="249"/>
      <c r="H38" s="249"/>
      <c r="I38" s="249"/>
      <c r="J38" s="234"/>
      <c r="M38" s="107"/>
      <c r="N38" s="107"/>
    </row>
    <row r="39" spans="1:15" s="133" customFormat="1" x14ac:dyDescent="0.25">
      <c r="A39" s="233"/>
      <c r="B39" s="344" t="str">
        <f>IF(Intro!$G$21="English",M39,N39)</f>
        <v xml:space="preserve">Fournissez des détails sur la façon dont votre entreprise détermine la capacité pratique des usines. </v>
      </c>
      <c r="C39" s="345"/>
      <c r="D39" s="345"/>
      <c r="E39" s="345"/>
      <c r="F39" s="345"/>
      <c r="G39" s="345"/>
      <c r="H39" s="345"/>
      <c r="I39" s="345"/>
      <c r="J39" s="346"/>
      <c r="M39" s="107" t="s">
        <v>113</v>
      </c>
      <c r="N39" s="107" t="s">
        <v>114</v>
      </c>
    </row>
    <row r="40" spans="1:15" s="133" customFormat="1" x14ac:dyDescent="0.25">
      <c r="A40" s="233"/>
      <c r="B40" s="248"/>
      <c r="C40" s="249"/>
      <c r="D40" s="249"/>
      <c r="E40" s="249"/>
      <c r="F40" s="249"/>
      <c r="G40" s="249"/>
      <c r="H40" s="249"/>
      <c r="I40" s="249"/>
      <c r="J40" s="234"/>
      <c r="M40" s="107"/>
      <c r="N40" s="107"/>
    </row>
    <row r="41" spans="1:15" s="3" customFormat="1" x14ac:dyDescent="0.25">
      <c r="A41" s="13"/>
      <c r="B41" s="471"/>
      <c r="C41" s="472"/>
      <c r="D41" s="472"/>
      <c r="E41" s="472"/>
      <c r="F41" s="472"/>
      <c r="G41" s="472"/>
      <c r="H41" s="472"/>
      <c r="I41" s="472"/>
      <c r="J41" s="473"/>
      <c r="K41" s="133"/>
    </row>
    <row r="42" spans="1:15" s="3" customFormat="1" x14ac:dyDescent="0.25">
      <c r="A42" s="13"/>
      <c r="B42" s="471"/>
      <c r="C42" s="472"/>
      <c r="D42" s="472"/>
      <c r="E42" s="472"/>
      <c r="F42" s="472"/>
      <c r="G42" s="472"/>
      <c r="H42" s="472"/>
      <c r="I42" s="472"/>
      <c r="J42" s="473"/>
      <c r="K42" s="133"/>
    </row>
    <row r="43" spans="1:15" s="3" customFormat="1" x14ac:dyDescent="0.25">
      <c r="A43" s="13"/>
      <c r="B43" s="471"/>
      <c r="C43" s="472"/>
      <c r="D43" s="472"/>
      <c r="E43" s="472"/>
      <c r="F43" s="472"/>
      <c r="G43" s="472"/>
      <c r="H43" s="472"/>
      <c r="I43" s="472"/>
      <c r="J43" s="473"/>
      <c r="K43" s="133"/>
    </row>
    <row r="44" spans="1:15" s="3" customFormat="1" x14ac:dyDescent="0.25">
      <c r="A44" s="13"/>
      <c r="B44" s="471"/>
      <c r="C44" s="472"/>
      <c r="D44" s="472"/>
      <c r="E44" s="472"/>
      <c r="F44" s="472"/>
      <c r="G44" s="472"/>
      <c r="H44" s="472"/>
      <c r="I44" s="472"/>
      <c r="J44" s="473"/>
      <c r="K44" s="133"/>
    </row>
    <row r="45" spans="1:15" s="3" customFormat="1" x14ac:dyDescent="0.25">
      <c r="A45" s="13"/>
      <c r="B45" s="471"/>
      <c r="C45" s="472"/>
      <c r="D45" s="472"/>
      <c r="E45" s="472"/>
      <c r="F45" s="472"/>
      <c r="G45" s="472"/>
      <c r="H45" s="472"/>
      <c r="I45" s="472"/>
      <c r="J45" s="473"/>
      <c r="K45" s="133"/>
    </row>
    <row r="46" spans="1:15" s="3" customFormat="1" x14ac:dyDescent="0.25">
      <c r="A46" s="13"/>
      <c r="B46" s="471"/>
      <c r="C46" s="472"/>
      <c r="D46" s="472"/>
      <c r="E46" s="472"/>
      <c r="F46" s="472"/>
      <c r="G46" s="472"/>
      <c r="H46" s="472"/>
      <c r="I46" s="472"/>
      <c r="J46" s="473"/>
      <c r="K46" s="133"/>
    </row>
    <row r="47" spans="1:15" s="3" customFormat="1" x14ac:dyDescent="0.25">
      <c r="A47" s="13"/>
      <c r="B47" s="471"/>
      <c r="C47" s="472"/>
      <c r="D47" s="472"/>
      <c r="E47" s="472"/>
      <c r="F47" s="472"/>
      <c r="G47" s="472"/>
      <c r="H47" s="472"/>
      <c r="I47" s="472"/>
      <c r="J47" s="473"/>
      <c r="K47" s="133"/>
    </row>
    <row r="48" spans="1:15" s="3" customFormat="1" x14ac:dyDescent="0.25">
      <c r="A48" s="13"/>
      <c r="B48" s="471"/>
      <c r="C48" s="472"/>
      <c r="D48" s="472"/>
      <c r="E48" s="472"/>
      <c r="F48" s="472"/>
      <c r="G48" s="472"/>
      <c r="H48" s="472"/>
      <c r="I48" s="472"/>
      <c r="J48" s="473"/>
      <c r="K48" s="133"/>
    </row>
    <row r="49" spans="1:14" s="133" customFormat="1" x14ac:dyDescent="0.25">
      <c r="A49" s="233"/>
      <c r="B49" s="262"/>
      <c r="C49" s="263"/>
      <c r="D49" s="263"/>
      <c r="E49" s="263"/>
      <c r="F49" s="263"/>
      <c r="G49" s="263"/>
      <c r="H49" s="263"/>
      <c r="I49" s="263"/>
      <c r="J49" s="264"/>
      <c r="M49" s="107"/>
      <c r="N49" s="107"/>
    </row>
    <row r="50" spans="1:14" s="3" customFormat="1" x14ac:dyDescent="0.25">
      <c r="A50" s="13"/>
      <c r="B50" s="474" t="s">
        <v>26</v>
      </c>
      <c r="C50" s="475"/>
      <c r="D50" s="475"/>
      <c r="E50" s="475"/>
      <c r="F50" s="475"/>
      <c r="G50" s="475"/>
      <c r="H50" s="475"/>
      <c r="I50" s="475"/>
      <c r="J50" s="476"/>
      <c r="K50" s="241"/>
    </row>
    <row r="51" spans="1:14" s="133" customFormat="1" x14ac:dyDescent="0.25">
      <c r="A51" s="233"/>
      <c r="B51" s="248"/>
      <c r="C51" s="249"/>
      <c r="D51" s="249"/>
      <c r="E51" s="249"/>
      <c r="F51" s="249"/>
      <c r="G51" s="249"/>
      <c r="H51" s="249"/>
      <c r="I51" s="249"/>
      <c r="J51" s="234"/>
      <c r="M51" s="107"/>
      <c r="N51" s="107"/>
    </row>
    <row r="52" spans="1:14" s="133" customFormat="1" x14ac:dyDescent="0.25">
      <c r="A52" s="233"/>
      <c r="B52" s="344" t="str">
        <f>IF(Intro!$G$21="English",M52,N52)</f>
        <v>Si l'un ou l'autre des taux d'utilisation de la capacité, tel que calculé, est supérieur à 100 %, expliquez pourquoi.</v>
      </c>
      <c r="C52" s="345"/>
      <c r="D52" s="345"/>
      <c r="E52" s="345"/>
      <c r="F52" s="345"/>
      <c r="G52" s="345"/>
      <c r="H52" s="345"/>
      <c r="I52" s="345"/>
      <c r="J52" s="346"/>
      <c r="M52" s="107" t="s">
        <v>612</v>
      </c>
      <c r="N52" s="107" t="s">
        <v>613</v>
      </c>
    </row>
    <row r="53" spans="1:14" s="133" customFormat="1" x14ac:dyDescent="0.25">
      <c r="A53" s="233"/>
      <c r="B53" s="248"/>
      <c r="C53" s="249"/>
      <c r="D53" s="249"/>
      <c r="E53" s="249"/>
      <c r="F53" s="249"/>
      <c r="G53" s="249"/>
      <c r="H53" s="249"/>
      <c r="I53" s="249"/>
      <c r="J53" s="234"/>
      <c r="M53" s="107"/>
      <c r="N53" s="107"/>
    </row>
    <row r="54" spans="1:14" s="3" customFormat="1" x14ac:dyDescent="0.25">
      <c r="A54" s="13"/>
      <c r="B54" s="471"/>
      <c r="C54" s="472"/>
      <c r="D54" s="472"/>
      <c r="E54" s="472"/>
      <c r="F54" s="472"/>
      <c r="G54" s="472"/>
      <c r="H54" s="472"/>
      <c r="I54" s="472"/>
      <c r="J54" s="473"/>
      <c r="K54" s="133"/>
    </row>
    <row r="55" spans="1:14" s="3" customFormat="1" x14ac:dyDescent="0.25">
      <c r="A55" s="13"/>
      <c r="B55" s="471"/>
      <c r="C55" s="472"/>
      <c r="D55" s="472"/>
      <c r="E55" s="472"/>
      <c r="F55" s="472"/>
      <c r="G55" s="472"/>
      <c r="H55" s="472"/>
      <c r="I55" s="472"/>
      <c r="J55" s="473"/>
      <c r="K55" s="133"/>
    </row>
    <row r="56" spans="1:14" s="3" customFormat="1" x14ac:dyDescent="0.25">
      <c r="A56" s="13"/>
      <c r="B56" s="471"/>
      <c r="C56" s="472"/>
      <c r="D56" s="472"/>
      <c r="E56" s="472"/>
      <c r="F56" s="472"/>
      <c r="G56" s="472"/>
      <c r="H56" s="472"/>
      <c r="I56" s="472"/>
      <c r="J56" s="473"/>
      <c r="K56" s="133"/>
    </row>
    <row r="57" spans="1:14" s="3" customFormat="1" x14ac:dyDescent="0.25">
      <c r="A57" s="13"/>
      <c r="B57" s="471"/>
      <c r="C57" s="472"/>
      <c r="D57" s="472"/>
      <c r="E57" s="472"/>
      <c r="F57" s="472"/>
      <c r="G57" s="472"/>
      <c r="H57" s="472"/>
      <c r="I57" s="472"/>
      <c r="J57" s="473"/>
      <c r="K57" s="133"/>
    </row>
    <row r="58" spans="1:14" s="3" customFormat="1" x14ac:dyDescent="0.25">
      <c r="A58" s="13"/>
      <c r="B58" s="471"/>
      <c r="C58" s="472"/>
      <c r="D58" s="472"/>
      <c r="E58" s="472"/>
      <c r="F58" s="472"/>
      <c r="G58" s="472"/>
      <c r="H58" s="472"/>
      <c r="I58" s="472"/>
      <c r="J58" s="473"/>
      <c r="K58" s="133"/>
    </row>
    <row r="59" spans="1:14" s="3" customFormat="1" x14ac:dyDescent="0.25">
      <c r="A59" s="13"/>
      <c r="B59" s="471"/>
      <c r="C59" s="472"/>
      <c r="D59" s="472"/>
      <c r="E59" s="472"/>
      <c r="F59" s="472"/>
      <c r="G59" s="472"/>
      <c r="H59" s="472"/>
      <c r="I59" s="472"/>
      <c r="J59" s="473"/>
      <c r="K59" s="133"/>
    </row>
    <row r="60" spans="1:14" s="3" customFormat="1" x14ac:dyDescent="0.25">
      <c r="A60" s="13"/>
      <c r="B60" s="471"/>
      <c r="C60" s="472"/>
      <c r="D60" s="472"/>
      <c r="E60" s="472"/>
      <c r="F60" s="472"/>
      <c r="G60" s="472"/>
      <c r="H60" s="472"/>
      <c r="I60" s="472"/>
      <c r="J60" s="473"/>
      <c r="K60" s="133"/>
    </row>
    <row r="61" spans="1:14" s="3" customFormat="1" x14ac:dyDescent="0.25">
      <c r="A61" s="13"/>
      <c r="B61" s="471"/>
      <c r="C61" s="472"/>
      <c r="D61" s="472"/>
      <c r="E61" s="472"/>
      <c r="F61" s="472"/>
      <c r="G61" s="472"/>
      <c r="H61" s="472"/>
      <c r="I61" s="472"/>
      <c r="J61" s="473"/>
      <c r="K61" s="133"/>
    </row>
    <row r="62" spans="1:14" s="133" customFormat="1" x14ac:dyDescent="0.25">
      <c r="A62" s="233"/>
      <c r="B62" s="262"/>
      <c r="C62" s="263"/>
      <c r="D62" s="263"/>
      <c r="E62" s="263"/>
      <c r="F62" s="263"/>
      <c r="G62" s="263"/>
      <c r="H62" s="263"/>
      <c r="I62" s="263"/>
      <c r="J62" s="264"/>
      <c r="M62" s="107"/>
      <c r="N62" s="107"/>
    </row>
    <row r="63" spans="1:14" s="3" customFormat="1" x14ac:dyDescent="0.25">
      <c r="A63" s="13"/>
      <c r="B63" s="474" t="s">
        <v>27</v>
      </c>
      <c r="C63" s="475"/>
      <c r="D63" s="475"/>
      <c r="E63" s="475"/>
      <c r="F63" s="475"/>
      <c r="G63" s="475"/>
      <c r="H63" s="475"/>
      <c r="I63" s="475"/>
      <c r="J63" s="476"/>
      <c r="K63" s="241"/>
    </row>
    <row r="64" spans="1:14" s="133" customFormat="1" x14ac:dyDescent="0.25">
      <c r="A64" s="233"/>
      <c r="B64" s="248"/>
      <c r="C64" s="249"/>
      <c r="D64" s="249"/>
      <c r="E64" s="249"/>
      <c r="F64" s="249"/>
      <c r="G64" s="249"/>
      <c r="H64" s="249"/>
      <c r="I64" s="249"/>
      <c r="J64" s="234"/>
      <c r="M64" s="107"/>
      <c r="N64" s="107"/>
    </row>
    <row r="65" spans="1:14" s="133" customFormat="1" x14ac:dyDescent="0.25">
      <c r="A65" s="233"/>
      <c r="B65" s="344" t="str">
        <f>IF(Intro!$G$21="English",M65,N65)</f>
        <v>Si la capacité pratique de l’usine a changé depuis le 1er janvier 2023, expliquez pourquoi.</v>
      </c>
      <c r="C65" s="345"/>
      <c r="D65" s="345"/>
      <c r="E65" s="345"/>
      <c r="F65" s="345"/>
      <c r="G65" s="345"/>
      <c r="H65" s="345"/>
      <c r="I65" s="345"/>
      <c r="J65" s="346"/>
      <c r="M65" s="107" t="str">
        <f>"If practical plant capacity has changed since "&amp;Variables!$B$6&amp;", explain why."</f>
        <v>If practical plant capacity has changed since 2023, explain why.</v>
      </c>
      <c r="N65" s="107" t="str">
        <f>"Si la capacité pratique de l’usine a changé depuis le 1er janvier "&amp;Variables!B6&amp;", expliquez pourquoi."</f>
        <v>Si la capacité pratique de l’usine a changé depuis le 1er janvier 2023, expliquez pourquoi.</v>
      </c>
    </row>
    <row r="66" spans="1:14" s="133" customFormat="1" x14ac:dyDescent="0.25">
      <c r="A66" s="233"/>
      <c r="B66" s="248"/>
      <c r="C66" s="249"/>
      <c r="D66" s="249"/>
      <c r="E66" s="249"/>
      <c r="F66" s="249"/>
      <c r="G66" s="249"/>
      <c r="H66" s="249"/>
      <c r="I66" s="249"/>
      <c r="J66" s="234"/>
      <c r="M66" s="107"/>
      <c r="N66" s="107"/>
    </row>
    <row r="67" spans="1:14" s="3" customFormat="1" x14ac:dyDescent="0.25">
      <c r="A67" s="13"/>
      <c r="B67" s="471"/>
      <c r="C67" s="472"/>
      <c r="D67" s="472"/>
      <c r="E67" s="472"/>
      <c r="F67" s="472"/>
      <c r="G67" s="472"/>
      <c r="H67" s="472"/>
      <c r="I67" s="472"/>
      <c r="J67" s="473"/>
      <c r="K67" s="133"/>
    </row>
    <row r="68" spans="1:14" s="3" customFormat="1" x14ac:dyDescent="0.25">
      <c r="A68" s="13"/>
      <c r="B68" s="471"/>
      <c r="C68" s="472"/>
      <c r="D68" s="472"/>
      <c r="E68" s="472"/>
      <c r="F68" s="472"/>
      <c r="G68" s="472"/>
      <c r="H68" s="472"/>
      <c r="I68" s="472"/>
      <c r="J68" s="473"/>
      <c r="K68" s="133"/>
    </row>
    <row r="69" spans="1:14" s="3" customFormat="1" x14ac:dyDescent="0.25">
      <c r="A69" s="13"/>
      <c r="B69" s="471"/>
      <c r="C69" s="472"/>
      <c r="D69" s="472"/>
      <c r="E69" s="472"/>
      <c r="F69" s="472"/>
      <c r="G69" s="472"/>
      <c r="H69" s="472"/>
      <c r="I69" s="472"/>
      <c r="J69" s="473"/>
      <c r="K69" s="133"/>
    </row>
    <row r="70" spans="1:14" s="3" customFormat="1" x14ac:dyDescent="0.25">
      <c r="A70" s="13"/>
      <c r="B70" s="471"/>
      <c r="C70" s="472"/>
      <c r="D70" s="472"/>
      <c r="E70" s="472"/>
      <c r="F70" s="472"/>
      <c r="G70" s="472"/>
      <c r="H70" s="472"/>
      <c r="I70" s="472"/>
      <c r="J70" s="473"/>
      <c r="K70" s="133"/>
    </row>
    <row r="71" spans="1:14" s="3" customFormat="1" x14ac:dyDescent="0.25">
      <c r="A71" s="13"/>
      <c r="B71" s="471"/>
      <c r="C71" s="472"/>
      <c r="D71" s="472"/>
      <c r="E71" s="472"/>
      <c r="F71" s="472"/>
      <c r="G71" s="472"/>
      <c r="H71" s="472"/>
      <c r="I71" s="472"/>
      <c r="J71" s="473"/>
      <c r="K71" s="133"/>
    </row>
    <row r="72" spans="1:14" s="3" customFormat="1" x14ac:dyDescent="0.25">
      <c r="A72" s="13"/>
      <c r="B72" s="471"/>
      <c r="C72" s="472"/>
      <c r="D72" s="472"/>
      <c r="E72" s="472"/>
      <c r="F72" s="472"/>
      <c r="G72" s="472"/>
      <c r="H72" s="472"/>
      <c r="I72" s="472"/>
      <c r="J72" s="473"/>
      <c r="K72" s="133"/>
    </row>
    <row r="73" spans="1:14" s="3" customFormat="1" x14ac:dyDescent="0.25">
      <c r="A73" s="13"/>
      <c r="B73" s="471"/>
      <c r="C73" s="472"/>
      <c r="D73" s="472"/>
      <c r="E73" s="472"/>
      <c r="F73" s="472"/>
      <c r="G73" s="472"/>
      <c r="H73" s="472"/>
      <c r="I73" s="472"/>
      <c r="J73" s="473"/>
      <c r="K73" s="133"/>
    </row>
    <row r="74" spans="1:14" s="3" customFormat="1" x14ac:dyDescent="0.25">
      <c r="A74" s="13"/>
      <c r="B74" s="471"/>
      <c r="C74" s="472"/>
      <c r="D74" s="472"/>
      <c r="E74" s="472"/>
      <c r="F74" s="472"/>
      <c r="G74" s="472"/>
      <c r="H74" s="472"/>
      <c r="I74" s="472"/>
      <c r="J74" s="473"/>
      <c r="K74" s="133"/>
    </row>
    <row r="75" spans="1:14" s="133" customFormat="1" x14ac:dyDescent="0.25">
      <c r="A75" s="233"/>
      <c r="B75" s="262"/>
      <c r="C75" s="263"/>
      <c r="D75" s="263"/>
      <c r="E75" s="263"/>
      <c r="F75" s="263"/>
      <c r="G75" s="263"/>
      <c r="H75" s="263"/>
      <c r="I75" s="263"/>
      <c r="J75" s="264"/>
      <c r="M75" s="107"/>
      <c r="N75" s="107"/>
    </row>
    <row r="76" spans="1:14" s="3" customFormat="1" x14ac:dyDescent="0.25">
      <c r="A76" s="13"/>
      <c r="B76" s="474" t="s">
        <v>28</v>
      </c>
      <c r="C76" s="475"/>
      <c r="D76" s="475"/>
      <c r="E76" s="475"/>
      <c r="F76" s="475"/>
      <c r="G76" s="475"/>
      <c r="H76" s="475"/>
      <c r="I76" s="475"/>
      <c r="J76" s="476"/>
      <c r="K76" s="241"/>
    </row>
    <row r="77" spans="1:14" s="133" customFormat="1" x14ac:dyDescent="0.25">
      <c r="A77" s="233"/>
      <c r="B77" s="248"/>
      <c r="C77" s="249"/>
      <c r="D77" s="249"/>
      <c r="E77" s="249"/>
      <c r="F77" s="249"/>
      <c r="G77" s="249"/>
      <c r="H77" s="249"/>
      <c r="I77" s="249"/>
      <c r="J77" s="234"/>
      <c r="M77" s="107"/>
      <c r="N77" s="107"/>
    </row>
    <row r="78" spans="1:14" s="133" customFormat="1" ht="14.25" customHeight="1" x14ac:dyDescent="0.25">
      <c r="A78" s="233"/>
      <c r="B78" s="344" t="str">
        <f>IF(Intro!$G$21="English",M78,N78)</f>
        <v>Votre entreprise envisage-t-elle d'augmenter ou de diminuer la capacité pratique de son usine de production de marchandises au cours des deux prochaines années ? Incluez les dates cibles, la capacité pratique cible de l’usine, les usines concernées et les raisons du changement.</v>
      </c>
      <c r="C78" s="345"/>
      <c r="D78" s="345"/>
      <c r="E78" s="345"/>
      <c r="F78" s="345"/>
      <c r="G78" s="345"/>
      <c r="H78" s="345"/>
      <c r="I78" s="345"/>
      <c r="J78" s="346"/>
      <c r="M78" s="107" t="s">
        <v>337</v>
      </c>
      <c r="N78" s="107" t="s">
        <v>280</v>
      </c>
    </row>
    <row r="79" spans="1:14" s="133" customFormat="1" x14ac:dyDescent="0.25">
      <c r="A79" s="233"/>
      <c r="B79" s="344"/>
      <c r="C79" s="345"/>
      <c r="D79" s="345"/>
      <c r="E79" s="345"/>
      <c r="F79" s="345"/>
      <c r="G79" s="345"/>
      <c r="H79" s="345"/>
      <c r="I79" s="345"/>
      <c r="J79" s="346"/>
      <c r="M79" s="107"/>
      <c r="N79" s="107"/>
    </row>
    <row r="80" spans="1:14" s="133" customFormat="1" x14ac:dyDescent="0.25">
      <c r="A80" s="233"/>
      <c r="B80" s="248"/>
      <c r="C80" s="249"/>
      <c r="D80" s="249"/>
      <c r="E80" s="249"/>
      <c r="F80" s="249"/>
      <c r="G80" s="249"/>
      <c r="H80" s="249"/>
      <c r="I80" s="249"/>
      <c r="J80" s="234"/>
      <c r="M80" s="107"/>
      <c r="N80" s="107"/>
    </row>
    <row r="81" spans="1:14" s="3" customFormat="1" x14ac:dyDescent="0.25">
      <c r="A81" s="13"/>
      <c r="B81" s="471"/>
      <c r="C81" s="472"/>
      <c r="D81" s="472"/>
      <c r="E81" s="472"/>
      <c r="F81" s="472"/>
      <c r="G81" s="472"/>
      <c r="H81" s="472"/>
      <c r="I81" s="472"/>
      <c r="J81" s="473"/>
      <c r="K81" s="133"/>
    </row>
    <row r="82" spans="1:14" s="3" customFormat="1" x14ac:dyDescent="0.25">
      <c r="A82" s="13"/>
      <c r="B82" s="471"/>
      <c r="C82" s="472"/>
      <c r="D82" s="472"/>
      <c r="E82" s="472"/>
      <c r="F82" s="472"/>
      <c r="G82" s="472"/>
      <c r="H82" s="472"/>
      <c r="I82" s="472"/>
      <c r="J82" s="473"/>
      <c r="K82" s="133"/>
    </row>
    <row r="83" spans="1:14" s="3" customFormat="1" x14ac:dyDescent="0.25">
      <c r="A83" s="13"/>
      <c r="B83" s="471"/>
      <c r="C83" s="472"/>
      <c r="D83" s="472"/>
      <c r="E83" s="472"/>
      <c r="F83" s="472"/>
      <c r="G83" s="472"/>
      <c r="H83" s="472"/>
      <c r="I83" s="472"/>
      <c r="J83" s="473"/>
      <c r="K83" s="133"/>
    </row>
    <row r="84" spans="1:14" s="3" customFormat="1" x14ac:dyDescent="0.25">
      <c r="A84" s="13"/>
      <c r="B84" s="471"/>
      <c r="C84" s="472"/>
      <c r="D84" s="472"/>
      <c r="E84" s="472"/>
      <c r="F84" s="472"/>
      <c r="G84" s="472"/>
      <c r="H84" s="472"/>
      <c r="I84" s="472"/>
      <c r="J84" s="473"/>
      <c r="K84" s="133"/>
    </row>
    <row r="85" spans="1:14" s="3" customFormat="1" x14ac:dyDescent="0.25">
      <c r="A85" s="13"/>
      <c r="B85" s="471"/>
      <c r="C85" s="472"/>
      <c r="D85" s="472"/>
      <c r="E85" s="472"/>
      <c r="F85" s="472"/>
      <c r="G85" s="472"/>
      <c r="H85" s="472"/>
      <c r="I85" s="472"/>
      <c r="J85" s="473"/>
      <c r="K85" s="133"/>
    </row>
    <row r="86" spans="1:14" s="3" customFormat="1" x14ac:dyDescent="0.25">
      <c r="A86" s="13"/>
      <c r="B86" s="471"/>
      <c r="C86" s="472"/>
      <c r="D86" s="472"/>
      <c r="E86" s="472"/>
      <c r="F86" s="472"/>
      <c r="G86" s="472"/>
      <c r="H86" s="472"/>
      <c r="I86" s="472"/>
      <c r="J86" s="473"/>
      <c r="K86" s="133"/>
    </row>
    <row r="87" spans="1:14" s="3" customFormat="1" x14ac:dyDescent="0.25">
      <c r="A87" s="13"/>
      <c r="B87" s="471"/>
      <c r="C87" s="472"/>
      <c r="D87" s="472"/>
      <c r="E87" s="472"/>
      <c r="F87" s="472"/>
      <c r="G87" s="472"/>
      <c r="H87" s="472"/>
      <c r="I87" s="472"/>
      <c r="J87" s="473"/>
      <c r="K87" s="133"/>
    </row>
    <row r="88" spans="1:14" s="3" customFormat="1" x14ac:dyDescent="0.25">
      <c r="A88" s="13"/>
      <c r="B88" s="471"/>
      <c r="C88" s="472"/>
      <c r="D88" s="472"/>
      <c r="E88" s="472"/>
      <c r="F88" s="472"/>
      <c r="G88" s="472"/>
      <c r="H88" s="472"/>
      <c r="I88" s="472"/>
      <c r="J88" s="473"/>
      <c r="K88" s="133"/>
    </row>
    <row r="89" spans="1:14" s="133" customFormat="1" x14ac:dyDescent="0.25">
      <c r="A89" s="233"/>
      <c r="B89" s="262"/>
      <c r="C89" s="263"/>
      <c r="D89" s="263"/>
      <c r="E89" s="263"/>
      <c r="F89" s="263"/>
      <c r="G89" s="263"/>
      <c r="H89" s="263"/>
      <c r="I89" s="263"/>
      <c r="J89" s="264"/>
      <c r="M89" s="107"/>
      <c r="N89" s="107"/>
    </row>
    <row r="90" spans="1:14" s="3" customFormat="1" x14ac:dyDescent="0.25">
      <c r="A90" s="13"/>
      <c r="B90" s="474" t="s">
        <v>30</v>
      </c>
      <c r="C90" s="475"/>
      <c r="D90" s="475"/>
      <c r="E90" s="475"/>
      <c r="F90" s="475"/>
      <c r="G90" s="475"/>
      <c r="H90" s="475"/>
      <c r="I90" s="475"/>
      <c r="J90" s="476"/>
      <c r="K90" s="241"/>
    </row>
    <row r="91" spans="1:14" s="133" customFormat="1" x14ac:dyDescent="0.25">
      <c r="A91" s="233"/>
      <c r="B91" s="248"/>
      <c r="C91" s="249"/>
      <c r="D91" s="249"/>
      <c r="E91" s="249"/>
      <c r="F91" s="249"/>
      <c r="G91" s="249"/>
      <c r="H91" s="249"/>
      <c r="I91" s="249"/>
      <c r="J91" s="234"/>
      <c r="M91" s="107"/>
      <c r="N91" s="107"/>
    </row>
    <row r="92" spans="1:14" s="133" customFormat="1" ht="14.25" customHeight="1" x14ac:dyDescent="0.25">
      <c r="A92" s="233"/>
      <c r="B92" s="489" t="str">
        <f>IF(Intro!$G$21="English",M92,N92)</f>
        <v>Votre entreprise envisage-t-elle d'augmenter, de diminuer ou d'arrêter sa production de marchandises, soit dans les installations qui produisent actuellement les marchandises, soit dans les installations actuellement utilisées pour fabriquer d'autres produits, au cours des deux prochaines années? Fournissez les motifs et les hypothèses sous-tendant ces objectifs et ces stratégies.</v>
      </c>
      <c r="C92" s="490"/>
      <c r="D92" s="490"/>
      <c r="E92" s="490"/>
      <c r="F92" s="490"/>
      <c r="G92" s="490"/>
      <c r="H92" s="490"/>
      <c r="I92" s="490"/>
      <c r="J92" s="491"/>
      <c r="M92" s="107" t="s">
        <v>338</v>
      </c>
      <c r="N92" s="107" t="s">
        <v>281</v>
      </c>
    </row>
    <row r="93" spans="1:14" s="133" customFormat="1" ht="27.95" customHeight="1" x14ac:dyDescent="0.25">
      <c r="A93" s="233"/>
      <c r="B93" s="489"/>
      <c r="C93" s="490"/>
      <c r="D93" s="490"/>
      <c r="E93" s="490"/>
      <c r="F93" s="490"/>
      <c r="G93" s="490"/>
      <c r="H93" s="490"/>
      <c r="I93" s="490"/>
      <c r="J93" s="491"/>
      <c r="M93" s="107"/>
      <c r="N93" s="107"/>
    </row>
    <row r="94" spans="1:14" s="133" customFormat="1" x14ac:dyDescent="0.25">
      <c r="A94" s="233"/>
      <c r="B94" s="248"/>
      <c r="C94" s="249"/>
      <c r="D94" s="249"/>
      <c r="E94" s="249"/>
      <c r="F94" s="249"/>
      <c r="G94" s="249"/>
      <c r="H94" s="249"/>
      <c r="I94" s="249"/>
      <c r="J94" s="234"/>
      <c r="M94" s="107"/>
      <c r="N94" s="107"/>
    </row>
    <row r="95" spans="1:14" s="3" customFormat="1" x14ac:dyDescent="0.25">
      <c r="A95" s="13"/>
      <c r="B95" s="471"/>
      <c r="C95" s="472"/>
      <c r="D95" s="472"/>
      <c r="E95" s="472"/>
      <c r="F95" s="472"/>
      <c r="G95" s="472"/>
      <c r="H95" s="472"/>
      <c r="I95" s="472"/>
      <c r="J95" s="473"/>
      <c r="K95" s="133"/>
    </row>
    <row r="96" spans="1:14" s="3" customFormat="1" x14ac:dyDescent="0.25">
      <c r="A96" s="13"/>
      <c r="B96" s="471"/>
      <c r="C96" s="472"/>
      <c r="D96" s="472"/>
      <c r="E96" s="472"/>
      <c r="F96" s="472"/>
      <c r="G96" s="472"/>
      <c r="H96" s="472"/>
      <c r="I96" s="472"/>
      <c r="J96" s="473"/>
      <c r="K96" s="133"/>
    </row>
    <row r="97" spans="1:14" s="3" customFormat="1" x14ac:dyDescent="0.25">
      <c r="A97" s="13"/>
      <c r="B97" s="471"/>
      <c r="C97" s="472"/>
      <c r="D97" s="472"/>
      <c r="E97" s="472"/>
      <c r="F97" s="472"/>
      <c r="G97" s="472"/>
      <c r="H97" s="472"/>
      <c r="I97" s="472"/>
      <c r="J97" s="473"/>
      <c r="K97" s="133"/>
    </row>
    <row r="98" spans="1:14" s="3" customFormat="1" x14ac:dyDescent="0.25">
      <c r="A98" s="13"/>
      <c r="B98" s="471"/>
      <c r="C98" s="472"/>
      <c r="D98" s="472"/>
      <c r="E98" s="472"/>
      <c r="F98" s="472"/>
      <c r="G98" s="472"/>
      <c r="H98" s="472"/>
      <c r="I98" s="472"/>
      <c r="J98" s="473"/>
      <c r="K98" s="133"/>
    </row>
    <row r="99" spans="1:14" s="3" customFormat="1" x14ac:dyDescent="0.25">
      <c r="A99" s="13"/>
      <c r="B99" s="471"/>
      <c r="C99" s="472"/>
      <c r="D99" s="472"/>
      <c r="E99" s="472"/>
      <c r="F99" s="472"/>
      <c r="G99" s="472"/>
      <c r="H99" s="472"/>
      <c r="I99" s="472"/>
      <c r="J99" s="473"/>
      <c r="K99" s="133"/>
    </row>
    <row r="100" spans="1:14" s="3" customFormat="1" x14ac:dyDescent="0.25">
      <c r="A100" s="13"/>
      <c r="B100" s="471"/>
      <c r="C100" s="472"/>
      <c r="D100" s="472"/>
      <c r="E100" s="472"/>
      <c r="F100" s="472"/>
      <c r="G100" s="472"/>
      <c r="H100" s="472"/>
      <c r="I100" s="472"/>
      <c r="J100" s="473"/>
      <c r="K100" s="133"/>
    </row>
    <row r="101" spans="1:14" s="3" customFormat="1" x14ac:dyDescent="0.25">
      <c r="A101" s="13"/>
      <c r="B101" s="471"/>
      <c r="C101" s="472"/>
      <c r="D101" s="472"/>
      <c r="E101" s="472"/>
      <c r="F101" s="472"/>
      <c r="G101" s="472"/>
      <c r="H101" s="472"/>
      <c r="I101" s="472"/>
      <c r="J101" s="473"/>
      <c r="K101" s="133"/>
    </row>
    <row r="102" spans="1:14" s="3" customFormat="1" x14ac:dyDescent="0.25">
      <c r="A102" s="13"/>
      <c r="B102" s="471"/>
      <c r="C102" s="472"/>
      <c r="D102" s="472"/>
      <c r="E102" s="472"/>
      <c r="F102" s="472"/>
      <c r="G102" s="472"/>
      <c r="H102" s="472"/>
      <c r="I102" s="472"/>
      <c r="J102" s="473"/>
      <c r="K102" s="133"/>
    </row>
    <row r="103" spans="1:14" s="133" customFormat="1" x14ac:dyDescent="0.25">
      <c r="A103" s="233"/>
      <c r="B103" s="262"/>
      <c r="C103" s="263"/>
      <c r="D103" s="263"/>
      <c r="E103" s="263"/>
      <c r="F103" s="263"/>
      <c r="G103" s="263"/>
      <c r="H103" s="263"/>
      <c r="I103" s="263"/>
      <c r="J103" s="264"/>
      <c r="M103" s="107"/>
      <c r="N103" s="107"/>
    </row>
    <row r="104" spans="1:14" s="3" customFormat="1" x14ac:dyDescent="0.25">
      <c r="A104" s="13"/>
      <c r="B104" s="474" t="s">
        <v>31</v>
      </c>
      <c r="C104" s="475"/>
      <c r="D104" s="475"/>
      <c r="E104" s="475"/>
      <c r="F104" s="475"/>
      <c r="G104" s="475"/>
      <c r="H104" s="475"/>
      <c r="I104" s="475"/>
      <c r="J104" s="476"/>
      <c r="K104" s="241"/>
    </row>
    <row r="105" spans="1:14" s="133" customFormat="1" x14ac:dyDescent="0.25">
      <c r="A105" s="233"/>
      <c r="B105" s="248"/>
      <c r="C105" s="249"/>
      <c r="D105" s="249"/>
      <c r="E105" s="249"/>
      <c r="F105" s="249"/>
      <c r="G105" s="249"/>
      <c r="H105" s="249"/>
      <c r="I105" s="249"/>
      <c r="J105" s="234"/>
      <c r="M105" s="107"/>
      <c r="N105" s="107"/>
    </row>
    <row r="106" spans="1:14" s="133" customFormat="1" ht="14.25" customHeight="1" x14ac:dyDescent="0.25">
      <c r="A106" s="233"/>
      <c r="B106" s="384" t="str">
        <f>IF(Intro!$G$21="English",M106,N106)</f>
        <v>Votre entreprise envisage-t-elle de modifier la gamme de produits fabriqués sur le même équipement au cours des deux prochaines années? Fournissez les motifs et les hypothèses sous-tendant ces objectifs et ces stratégies.</v>
      </c>
      <c r="C106" s="385"/>
      <c r="D106" s="385"/>
      <c r="E106" s="385"/>
      <c r="F106" s="385"/>
      <c r="G106" s="385"/>
      <c r="H106" s="385"/>
      <c r="I106" s="385"/>
      <c r="J106" s="386"/>
      <c r="M106" s="107" t="s">
        <v>339</v>
      </c>
      <c r="N106" s="107" t="s">
        <v>282</v>
      </c>
    </row>
    <row r="107" spans="1:14" s="133" customFormat="1" x14ac:dyDescent="0.25">
      <c r="A107" s="233"/>
      <c r="B107" s="384"/>
      <c r="C107" s="385"/>
      <c r="D107" s="385"/>
      <c r="E107" s="385"/>
      <c r="F107" s="385"/>
      <c r="G107" s="385"/>
      <c r="H107" s="385"/>
      <c r="I107" s="385"/>
      <c r="J107" s="386"/>
      <c r="M107" s="107"/>
      <c r="N107" s="107"/>
    </row>
    <row r="108" spans="1:14" s="133" customFormat="1" x14ac:dyDescent="0.25">
      <c r="A108" s="233"/>
      <c r="B108" s="248"/>
      <c r="C108" s="249"/>
      <c r="D108" s="249"/>
      <c r="E108" s="249"/>
      <c r="F108" s="249"/>
      <c r="G108" s="249"/>
      <c r="H108" s="249"/>
      <c r="I108" s="249"/>
      <c r="J108" s="234"/>
      <c r="M108" s="107"/>
      <c r="N108" s="107"/>
    </row>
    <row r="109" spans="1:14" s="3" customFormat="1" x14ac:dyDescent="0.25">
      <c r="A109" s="13"/>
      <c r="B109" s="471"/>
      <c r="C109" s="472"/>
      <c r="D109" s="472"/>
      <c r="E109" s="472"/>
      <c r="F109" s="472"/>
      <c r="G109" s="472"/>
      <c r="H109" s="472"/>
      <c r="I109" s="472"/>
      <c r="J109" s="473"/>
      <c r="K109" s="133"/>
    </row>
    <row r="110" spans="1:14" s="3" customFormat="1" x14ac:dyDescent="0.25">
      <c r="A110" s="13"/>
      <c r="B110" s="471"/>
      <c r="C110" s="472"/>
      <c r="D110" s="472"/>
      <c r="E110" s="472"/>
      <c r="F110" s="472"/>
      <c r="G110" s="472"/>
      <c r="H110" s="472"/>
      <c r="I110" s="472"/>
      <c r="J110" s="473"/>
      <c r="K110" s="133"/>
    </row>
    <row r="111" spans="1:14" s="3" customFormat="1" x14ac:dyDescent="0.25">
      <c r="A111" s="13"/>
      <c r="B111" s="471"/>
      <c r="C111" s="472"/>
      <c r="D111" s="472"/>
      <c r="E111" s="472"/>
      <c r="F111" s="472"/>
      <c r="G111" s="472"/>
      <c r="H111" s="472"/>
      <c r="I111" s="472"/>
      <c r="J111" s="473"/>
      <c r="K111" s="133"/>
    </row>
    <row r="112" spans="1:14" s="3" customFormat="1" x14ac:dyDescent="0.25">
      <c r="A112" s="13"/>
      <c r="B112" s="471"/>
      <c r="C112" s="472"/>
      <c r="D112" s="472"/>
      <c r="E112" s="472"/>
      <c r="F112" s="472"/>
      <c r="G112" s="472"/>
      <c r="H112" s="472"/>
      <c r="I112" s="472"/>
      <c r="J112" s="473"/>
      <c r="K112" s="133"/>
    </row>
    <row r="113" spans="1:14" s="3" customFormat="1" x14ac:dyDescent="0.25">
      <c r="A113" s="13"/>
      <c r="B113" s="471"/>
      <c r="C113" s="472"/>
      <c r="D113" s="472"/>
      <c r="E113" s="472"/>
      <c r="F113" s="472"/>
      <c r="G113" s="472"/>
      <c r="H113" s="472"/>
      <c r="I113" s="472"/>
      <c r="J113" s="473"/>
      <c r="K113" s="133"/>
    </row>
    <row r="114" spans="1:14" s="3" customFormat="1" x14ac:dyDescent="0.25">
      <c r="A114" s="13"/>
      <c r="B114" s="471"/>
      <c r="C114" s="472"/>
      <c r="D114" s="472"/>
      <c r="E114" s="472"/>
      <c r="F114" s="472"/>
      <c r="G114" s="472"/>
      <c r="H114" s="472"/>
      <c r="I114" s="472"/>
      <c r="J114" s="473"/>
      <c r="K114" s="133"/>
    </row>
    <row r="115" spans="1:14" s="3" customFormat="1" x14ac:dyDescent="0.25">
      <c r="A115" s="13"/>
      <c r="B115" s="471"/>
      <c r="C115" s="472"/>
      <c r="D115" s="472"/>
      <c r="E115" s="472"/>
      <c r="F115" s="472"/>
      <c r="G115" s="472"/>
      <c r="H115" s="472"/>
      <c r="I115" s="472"/>
      <c r="J115" s="473"/>
      <c r="K115" s="133"/>
    </row>
    <row r="116" spans="1:14" s="3" customFormat="1" x14ac:dyDescent="0.25">
      <c r="A116" s="13"/>
      <c r="B116" s="471"/>
      <c r="C116" s="472"/>
      <c r="D116" s="472"/>
      <c r="E116" s="472"/>
      <c r="F116" s="472"/>
      <c r="G116" s="472"/>
      <c r="H116" s="472"/>
      <c r="I116" s="472"/>
      <c r="J116" s="473"/>
      <c r="K116" s="133"/>
    </row>
    <row r="117" spans="1:14" s="133" customFormat="1" x14ac:dyDescent="0.25">
      <c r="A117" s="233"/>
      <c r="B117" s="262"/>
      <c r="C117" s="263"/>
      <c r="D117" s="263"/>
      <c r="E117" s="263"/>
      <c r="F117" s="263"/>
      <c r="G117" s="263"/>
      <c r="H117" s="263"/>
      <c r="I117" s="263"/>
      <c r="J117" s="264"/>
      <c r="M117" s="107"/>
      <c r="N117" s="107"/>
    </row>
    <row r="118" spans="1:14" s="3" customFormat="1" x14ac:dyDescent="0.25">
      <c r="A118" s="13"/>
      <c r="B118" s="474" t="s">
        <v>33</v>
      </c>
      <c r="C118" s="475"/>
      <c r="D118" s="475"/>
      <c r="E118" s="475"/>
      <c r="F118" s="475"/>
      <c r="G118" s="475"/>
      <c r="H118" s="475"/>
      <c r="I118" s="475"/>
      <c r="J118" s="476"/>
      <c r="K118" s="241"/>
    </row>
    <row r="119" spans="1:14" s="133" customFormat="1" x14ac:dyDescent="0.25">
      <c r="A119" s="233"/>
      <c r="B119" s="248"/>
      <c r="C119" s="249"/>
      <c r="D119" s="249"/>
      <c r="E119" s="249"/>
      <c r="F119" s="249"/>
      <c r="G119" s="249"/>
      <c r="H119" s="249"/>
      <c r="I119" s="249"/>
      <c r="J119" s="234"/>
      <c r="M119" s="107"/>
      <c r="N119" s="107"/>
    </row>
    <row r="120" spans="1:14" s="133" customFormat="1" ht="14.25" customHeight="1" x14ac:dyDescent="0.25">
      <c r="A120" s="233"/>
      <c r="B120" s="477" t="str">
        <f>IF(Intro!$G$21="English",M120,N120)</f>
        <v>Expliquez dans quelle mesure l’automatisation a-t-elle influé sur les emplois, les salaires, et la productivité liés à la production des marchandises depuis le 1er janvier 2023.</v>
      </c>
      <c r="C120" s="478"/>
      <c r="D120" s="478"/>
      <c r="E120" s="478"/>
      <c r="F120" s="478"/>
      <c r="G120" s="478"/>
      <c r="H120" s="478"/>
      <c r="I120" s="478"/>
      <c r="J120" s="479"/>
      <c r="M120" s="107" t="str">
        <f>"Explain the extent to which automation has impacted employment levels, wages, and productivity with respect to the goods since January 1, "&amp;Variables!B6&amp;"."</f>
        <v>Explain the extent to which automation has impacted employment levels, wages, and productivity with respect to the goods since January 1, 2023.</v>
      </c>
      <c r="N120" s="107" t="str">
        <f>"Expliquez dans quelle mesure l’automatisation a-t-elle influé sur les emplois, les salaires, et la productivité liés à la production des marchandises depuis le 1er janvier "&amp;Variables!C6&amp;"."</f>
        <v>Expliquez dans quelle mesure l’automatisation a-t-elle influé sur les emplois, les salaires, et la productivité liés à la production des marchandises depuis le 1er janvier 2023.</v>
      </c>
    </row>
    <row r="121" spans="1:14" s="133" customFormat="1" x14ac:dyDescent="0.25">
      <c r="A121" s="233"/>
      <c r="B121" s="248"/>
      <c r="C121" s="249"/>
      <c r="D121" s="249"/>
      <c r="E121" s="249"/>
      <c r="F121" s="249"/>
      <c r="G121" s="249"/>
      <c r="H121" s="249"/>
      <c r="I121" s="249"/>
      <c r="J121" s="234"/>
      <c r="M121" s="107"/>
      <c r="N121" s="107"/>
    </row>
    <row r="122" spans="1:14" s="3" customFormat="1" x14ac:dyDescent="0.25">
      <c r="A122" s="13"/>
      <c r="B122" s="471"/>
      <c r="C122" s="472"/>
      <c r="D122" s="472"/>
      <c r="E122" s="472"/>
      <c r="F122" s="472"/>
      <c r="G122" s="472"/>
      <c r="H122" s="472"/>
      <c r="I122" s="472"/>
      <c r="J122" s="473"/>
      <c r="K122" s="133"/>
    </row>
    <row r="123" spans="1:14" s="3" customFormat="1" x14ac:dyDescent="0.25">
      <c r="A123" s="13"/>
      <c r="B123" s="471"/>
      <c r="C123" s="472"/>
      <c r="D123" s="472"/>
      <c r="E123" s="472"/>
      <c r="F123" s="472"/>
      <c r="G123" s="472"/>
      <c r="H123" s="472"/>
      <c r="I123" s="472"/>
      <c r="J123" s="473"/>
      <c r="K123" s="133"/>
    </row>
    <row r="124" spans="1:14" s="3" customFormat="1" x14ac:dyDescent="0.25">
      <c r="A124" s="13"/>
      <c r="B124" s="471"/>
      <c r="C124" s="472"/>
      <c r="D124" s="472"/>
      <c r="E124" s="472"/>
      <c r="F124" s="472"/>
      <c r="G124" s="472"/>
      <c r="H124" s="472"/>
      <c r="I124" s="472"/>
      <c r="J124" s="473"/>
      <c r="K124" s="133"/>
    </row>
    <row r="125" spans="1:14" s="3" customFormat="1" x14ac:dyDescent="0.25">
      <c r="A125" s="13"/>
      <c r="B125" s="471"/>
      <c r="C125" s="472"/>
      <c r="D125" s="472"/>
      <c r="E125" s="472"/>
      <c r="F125" s="472"/>
      <c r="G125" s="472"/>
      <c r="H125" s="472"/>
      <c r="I125" s="472"/>
      <c r="J125" s="473"/>
      <c r="K125" s="133"/>
    </row>
    <row r="126" spans="1:14" s="3" customFormat="1" x14ac:dyDescent="0.25">
      <c r="A126" s="13"/>
      <c r="B126" s="471"/>
      <c r="C126" s="472"/>
      <c r="D126" s="472"/>
      <c r="E126" s="472"/>
      <c r="F126" s="472"/>
      <c r="G126" s="472"/>
      <c r="H126" s="472"/>
      <c r="I126" s="472"/>
      <c r="J126" s="473"/>
      <c r="K126" s="133"/>
    </row>
    <row r="127" spans="1:14" s="3" customFormat="1" x14ac:dyDescent="0.25">
      <c r="A127" s="13"/>
      <c r="B127" s="471"/>
      <c r="C127" s="472"/>
      <c r="D127" s="472"/>
      <c r="E127" s="472"/>
      <c r="F127" s="472"/>
      <c r="G127" s="472"/>
      <c r="H127" s="472"/>
      <c r="I127" s="472"/>
      <c r="J127" s="473"/>
      <c r="K127" s="133"/>
    </row>
    <row r="128" spans="1:14" s="3" customFormat="1" x14ac:dyDescent="0.25">
      <c r="A128" s="13"/>
      <c r="B128" s="471"/>
      <c r="C128" s="472"/>
      <c r="D128" s="472"/>
      <c r="E128" s="472"/>
      <c r="F128" s="472"/>
      <c r="G128" s="472"/>
      <c r="H128" s="472"/>
      <c r="I128" s="472"/>
      <c r="J128" s="473"/>
      <c r="K128" s="133"/>
    </row>
    <row r="129" spans="1:11" s="3" customFormat="1" x14ac:dyDescent="0.25">
      <c r="A129" s="13"/>
      <c r="B129" s="573"/>
      <c r="C129" s="574"/>
      <c r="D129" s="574"/>
      <c r="E129" s="574"/>
      <c r="F129" s="574"/>
      <c r="G129" s="574"/>
      <c r="H129" s="574"/>
      <c r="I129" s="574"/>
      <c r="J129" s="575"/>
      <c r="K129" s="133"/>
    </row>
  </sheetData>
  <sheetProtection algorithmName="SHA-512" hashValue="3ygDKrYMtCnxrfPyhEXLwxsyWfILSF2GAzbT1FM3MqZTN4DwwWJ+U3lXKCrYoO24VL5Tld6v4X+v7oIYVM1lEw==" saltValue="07dT52/7DD+zVOPWbyT48Q==" spinCount="100000" sheet="1" objects="1" scenarios="1" selectLockedCells="1"/>
  <mergeCells count="42">
    <mergeCell ref="B19:E19"/>
    <mergeCell ref="B31:E31"/>
    <mergeCell ref="B37:J37"/>
    <mergeCell ref="B50:J50"/>
    <mergeCell ref="B28:E28"/>
    <mergeCell ref="G17:G18"/>
    <mergeCell ref="H17:H18"/>
    <mergeCell ref="B13:J13"/>
    <mergeCell ref="B8:J8"/>
    <mergeCell ref="I17:I18"/>
    <mergeCell ref="B15:J15"/>
    <mergeCell ref="B4:J4"/>
    <mergeCell ref="B5:J5"/>
    <mergeCell ref="B6:J6"/>
    <mergeCell ref="B12:J12"/>
    <mergeCell ref="B9:J9"/>
    <mergeCell ref="B10:J10"/>
    <mergeCell ref="B76:J76"/>
    <mergeCell ref="B92:J93"/>
    <mergeCell ref="B22:E22"/>
    <mergeCell ref="B25:E25"/>
    <mergeCell ref="B34:E34"/>
    <mergeCell ref="B35:E35"/>
    <mergeCell ref="B81:J88"/>
    <mergeCell ref="B29:E29"/>
    <mergeCell ref="B30:E30"/>
    <mergeCell ref="B122:J129"/>
    <mergeCell ref="B39:J39"/>
    <mergeCell ref="B52:J52"/>
    <mergeCell ref="B65:J65"/>
    <mergeCell ref="B120:J120"/>
    <mergeCell ref="B118:J118"/>
    <mergeCell ref="B95:J102"/>
    <mergeCell ref="B109:J116"/>
    <mergeCell ref="B41:J48"/>
    <mergeCell ref="B54:J61"/>
    <mergeCell ref="B67:J74"/>
    <mergeCell ref="B90:J90"/>
    <mergeCell ref="B104:J104"/>
    <mergeCell ref="B106:J107"/>
    <mergeCell ref="B78:J79"/>
    <mergeCell ref="B63:J63"/>
  </mergeCells>
  <dataValidations count="2">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19:I35" xr:uid="{37A662D5-5CA6-44ED-B631-9F45025DB71B}">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124:J126 B111:J113 B97:J99 B83:J85 B69:J71 B56:J58 B122:J122 B54:J54 B41:J44 B109:J109 B81:J81 B67:J67 B95:J95" xr:uid="{DCC84ED5-FC46-48C8-AD6E-B56B755BA659}">
      <formula1>1000</formula1>
    </dataValidation>
  </dataValidations>
  <printOptions horizontalCentered="1"/>
  <pageMargins left="0.25" right="0.25" top="0.75" bottom="0.75" header="0.3" footer="0.3"/>
  <pageSetup scale="71" fitToHeight="0" orientation="portrait" r:id="rId1"/>
  <headerFooter>
    <oddFooter>&amp;L&amp;A</oddFooter>
  </headerFooter>
  <rowBreaks count="2" manualBreakCount="2">
    <brk id="62" max="9" man="1"/>
    <brk id="117"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6E4E5-BB83-451D-A70D-D74454ABF619}">
  <sheetPr>
    <tabColor rgb="FF92D050"/>
    <pageSetUpPr fitToPage="1"/>
  </sheetPr>
  <dimension ref="A1:Q234"/>
  <sheetViews>
    <sheetView showGridLines="0" zoomScaleNormal="100" zoomScaleSheetLayoutView="80" workbookViewId="0"/>
  </sheetViews>
  <sheetFormatPr defaultColWidth="9.42578125" defaultRowHeight="14.25" x14ac:dyDescent="0.25"/>
  <cols>
    <col min="1" max="1" width="1.5703125" style="12" customWidth="1"/>
    <col min="2" max="7" width="14.5703125" style="22" customWidth="1"/>
    <col min="8" max="10" width="16.85546875" style="22" customWidth="1"/>
    <col min="11" max="11" width="6.42578125" style="1" customWidth="1"/>
    <col min="12" max="12" width="9.42578125" style="2" customWidth="1"/>
    <col min="13" max="14" width="15.5703125" style="2" hidden="1" customWidth="1"/>
    <col min="15" max="15" width="15.5703125" style="2" customWidth="1"/>
    <col min="16" max="16" width="9.42578125" style="2" customWidth="1"/>
    <col min="17" max="16384" width="9.42578125" style="2"/>
  </cols>
  <sheetData>
    <row r="1" spans="1:14" x14ac:dyDescent="0.25">
      <c r="M1" s="2" t="s">
        <v>608</v>
      </c>
      <c r="N1" s="2" t="s">
        <v>608</v>
      </c>
    </row>
    <row r="2" spans="1:14" x14ac:dyDescent="0.25">
      <c r="B2" s="23" t="str">
        <f>'Pro 1'!B2</f>
        <v>PROTÉGÉ</v>
      </c>
      <c r="C2" s="23"/>
      <c r="D2" s="23"/>
      <c r="M2" s="3" t="s">
        <v>127</v>
      </c>
      <c r="N2" s="3" t="s">
        <v>129</v>
      </c>
    </row>
    <row r="3" spans="1:14" x14ac:dyDescent="0.25">
      <c r="B3" s="24"/>
      <c r="C3" s="24"/>
      <c r="D3" s="24"/>
      <c r="M3" s="7"/>
      <c r="N3" s="7"/>
    </row>
    <row r="4" spans="1:14" s="7" customFormat="1" x14ac:dyDescent="0.25">
      <c r="A4" s="18"/>
      <c r="B4" s="470" t="str">
        <f>Info!B4</f>
        <v>QUESTIONNAIRE À L’INTENTION DES PRODUCTEURS</v>
      </c>
      <c r="C4" s="470"/>
      <c r="D4" s="470"/>
      <c r="E4" s="470"/>
      <c r="F4" s="470"/>
      <c r="G4" s="470"/>
      <c r="H4" s="470"/>
      <c r="I4" s="470"/>
      <c r="J4" s="470"/>
      <c r="K4" s="19"/>
      <c r="L4" s="19"/>
      <c r="M4" s="15"/>
      <c r="N4" s="15"/>
    </row>
    <row r="5" spans="1:14" s="7" customFormat="1" x14ac:dyDescent="0.25">
      <c r="A5" s="18"/>
      <c r="B5" s="470" t="str">
        <f>Info!B5</f>
        <v>RR-2025-005</v>
      </c>
      <c r="C5" s="470"/>
      <c r="D5" s="470"/>
      <c r="E5" s="470"/>
      <c r="F5" s="470"/>
      <c r="G5" s="470"/>
      <c r="H5" s="470"/>
      <c r="I5" s="470"/>
      <c r="J5" s="470"/>
      <c r="K5" s="19"/>
      <c r="L5" s="19"/>
      <c r="M5" s="15"/>
      <c r="N5" s="15"/>
    </row>
    <row r="6" spans="1:14" s="16" customFormat="1" x14ac:dyDescent="0.25">
      <c r="A6" s="18"/>
      <c r="B6" s="470" t="str">
        <f>Info!B6</f>
        <v>FTPP I</v>
      </c>
      <c r="C6" s="470"/>
      <c r="D6" s="470"/>
      <c r="E6" s="470"/>
      <c r="F6" s="470"/>
      <c r="G6" s="470"/>
      <c r="H6" s="470"/>
      <c r="I6" s="470"/>
      <c r="J6" s="470"/>
      <c r="K6" s="15"/>
      <c r="L6" s="15"/>
      <c r="M6" s="17"/>
      <c r="N6" s="17"/>
    </row>
    <row r="7" spans="1:14" s="16" customFormat="1" x14ac:dyDescent="0.25">
      <c r="A7" s="18"/>
      <c r="B7" s="34"/>
      <c r="C7" s="34"/>
      <c r="D7" s="34"/>
      <c r="E7" s="34"/>
      <c r="F7" s="34"/>
      <c r="G7" s="34"/>
      <c r="H7" s="34"/>
      <c r="I7" s="34"/>
      <c r="J7" s="34"/>
      <c r="K7" s="15"/>
      <c r="L7" s="15"/>
      <c r="M7" s="5"/>
    </row>
    <row r="8" spans="1:14" s="16" customFormat="1" ht="14.25" customHeight="1" x14ac:dyDescent="0.25">
      <c r="A8" s="18"/>
      <c r="B8" s="537" t="str">
        <f>Public!B8</f>
        <v>Les questions suivantes font référence aux marchandises comme définies dans la description du produit de l'onglet Intro.</v>
      </c>
      <c r="C8" s="537"/>
      <c r="D8" s="537"/>
      <c r="E8" s="537"/>
      <c r="F8" s="537"/>
      <c r="G8" s="537"/>
      <c r="H8" s="537"/>
      <c r="I8" s="537"/>
      <c r="J8" s="537"/>
      <c r="K8" s="15"/>
      <c r="L8" s="15"/>
      <c r="M8" s="17"/>
      <c r="N8" s="17"/>
    </row>
    <row r="9" spans="1:14" s="16" customFormat="1" x14ac:dyDescent="0.25">
      <c r="A9" s="18"/>
      <c r="B9" s="524" t="str">
        <f>Public!B9</f>
        <v>Des informations sur le produit et un glossaire de termes sont disponibles dans l'onglet Info.</v>
      </c>
      <c r="C9" s="524"/>
      <c r="D9" s="524"/>
      <c r="E9" s="524"/>
      <c r="F9" s="524"/>
      <c r="G9" s="524"/>
      <c r="H9" s="524"/>
      <c r="I9" s="524"/>
      <c r="J9" s="524"/>
      <c r="K9" s="15"/>
      <c r="L9" s="15"/>
      <c r="M9" s="17"/>
    </row>
    <row r="10" spans="1:14" s="16" customFormat="1" x14ac:dyDescent="0.25">
      <c r="A10" s="18"/>
      <c r="B10" s="524" t="str">
        <f>'Pro 1'!B10</f>
        <v xml:space="preserve">Utilisez l'onglet AddPro si vous avez besoin de plus d'espace.
</v>
      </c>
      <c r="C10" s="524"/>
      <c r="D10" s="524"/>
      <c r="E10" s="524"/>
      <c r="F10" s="524"/>
      <c r="G10" s="524"/>
      <c r="H10" s="524"/>
      <c r="I10" s="524"/>
      <c r="J10" s="524"/>
      <c r="K10" s="15"/>
      <c r="L10" s="15"/>
      <c r="M10" s="17"/>
      <c r="N10" s="17"/>
    </row>
    <row r="11" spans="1:14" s="16" customFormat="1" x14ac:dyDescent="0.25">
      <c r="A11" s="18"/>
      <c r="B11" s="210"/>
      <c r="C11" s="210"/>
      <c r="D11" s="210"/>
      <c r="E11" s="34"/>
      <c r="F11" s="34"/>
      <c r="G11" s="34"/>
      <c r="H11" s="34"/>
      <c r="I11" s="34"/>
      <c r="J11" s="34"/>
      <c r="K11" s="15"/>
      <c r="L11" s="15"/>
      <c r="M11" s="17"/>
      <c r="N11" s="17"/>
    </row>
    <row r="12" spans="1:14" s="16" customFormat="1" x14ac:dyDescent="0.25">
      <c r="A12" s="18"/>
      <c r="B12" s="524" t="str">
        <f>IF(Intro!$G$21="English",M12,N12)</f>
        <v>Pour les questions de cet onglet, notez ce qui suit :</v>
      </c>
      <c r="C12" s="524"/>
      <c r="D12" s="524"/>
      <c r="E12" s="524"/>
      <c r="F12" s="524"/>
      <c r="G12" s="524"/>
      <c r="H12" s="524"/>
      <c r="I12" s="524"/>
      <c r="J12" s="524"/>
      <c r="K12" s="15"/>
      <c r="L12" s="15"/>
      <c r="M12" s="17" t="s">
        <v>146</v>
      </c>
      <c r="N12" s="17" t="s">
        <v>147</v>
      </c>
    </row>
    <row r="13" spans="1:14" s="16" customFormat="1" x14ac:dyDescent="0.25">
      <c r="A13" s="18"/>
      <c r="B13" s="537" t="str">
        <f>IF(Intro!$G$21="English",M13,N13)</f>
        <v>• Indiquez seulement les ventes effectuées à partir de la production de votre entreprise au Canada. Les ventes de marchandises achetées auprès d’autres producteurs canadiens doivent être exclues.</v>
      </c>
      <c r="C13" s="537"/>
      <c r="D13" s="537"/>
      <c r="E13" s="537"/>
      <c r="F13" s="537"/>
      <c r="G13" s="537"/>
      <c r="H13" s="537"/>
      <c r="I13" s="537"/>
      <c r="J13" s="537"/>
      <c r="K13" s="15"/>
      <c r="L13" s="15"/>
      <c r="M13" s="17" t="s">
        <v>509</v>
      </c>
      <c r="N13" s="17" t="s">
        <v>510</v>
      </c>
    </row>
    <row r="14" spans="1:14" s="16" customFormat="1" x14ac:dyDescent="0.25">
      <c r="A14" s="18"/>
      <c r="B14" s="524" t="str">
        <f>IF(Intro!$G$21="English",M14,N14)</f>
        <v>• Déclarez toutes les ventes aux entreprises associées canadiennes et étrangères.</v>
      </c>
      <c r="C14" s="524"/>
      <c r="D14" s="524"/>
      <c r="E14" s="524"/>
      <c r="F14" s="524"/>
      <c r="G14" s="524"/>
      <c r="H14" s="524"/>
      <c r="I14" s="524"/>
      <c r="J14" s="524"/>
      <c r="K14" s="15"/>
      <c r="L14" s="15"/>
      <c r="M14" s="17" t="s">
        <v>450</v>
      </c>
      <c r="N14" s="17" t="s">
        <v>453</v>
      </c>
    </row>
    <row r="15" spans="1:14" s="16" customFormat="1" x14ac:dyDescent="0.25">
      <c r="A15" s="18"/>
      <c r="B15" s="524" t="str">
        <f>IF(Intro!$G$21="English",M15,N15)</f>
        <v>• Déclarez toutes les ventes à compter de la date de l’expédition au client ou à son entrepôt.</v>
      </c>
      <c r="C15" s="524"/>
      <c r="D15" s="524"/>
      <c r="E15" s="524"/>
      <c r="F15" s="524"/>
      <c r="G15" s="524"/>
      <c r="H15" s="524"/>
      <c r="I15" s="524"/>
      <c r="J15" s="524"/>
      <c r="K15" s="15"/>
      <c r="L15" s="15"/>
      <c r="M15" s="17" t="s">
        <v>451</v>
      </c>
      <c r="N15" s="17" t="s">
        <v>454</v>
      </c>
    </row>
    <row r="16" spans="1:14" s="16" customFormat="1" x14ac:dyDescent="0.25">
      <c r="A16" s="18"/>
      <c r="B16" s="524" t="str">
        <f>IF(Intro!$G$21="English",M16,N16)</f>
        <v>• Déclarez toutes les valeurs en dollars canadiens (CAD).</v>
      </c>
      <c r="C16" s="524"/>
      <c r="D16" s="524"/>
      <c r="E16" s="524"/>
      <c r="F16" s="524"/>
      <c r="G16" s="524"/>
      <c r="H16" s="524"/>
      <c r="I16" s="524"/>
      <c r="J16" s="524"/>
      <c r="K16" s="15"/>
      <c r="L16" s="15"/>
      <c r="M16" s="17" t="s">
        <v>452</v>
      </c>
      <c r="N16" s="17" t="s">
        <v>455</v>
      </c>
    </row>
    <row r="17" spans="1:14" s="8" customFormat="1" x14ac:dyDescent="0.25">
      <c r="A17" s="18"/>
      <c r="B17" s="25"/>
      <c r="C17" s="25"/>
      <c r="D17" s="25"/>
      <c r="E17" s="26"/>
      <c r="F17" s="26"/>
      <c r="G17" s="26"/>
      <c r="H17" s="26"/>
      <c r="I17" s="26"/>
      <c r="J17" s="26"/>
      <c r="M17" s="9"/>
      <c r="N17" s="9"/>
    </row>
    <row r="18" spans="1:14" x14ac:dyDescent="0.25">
      <c r="B18" s="492" t="str">
        <f>IF(Intro!$G$21="English",M18,N18)</f>
        <v>VENTES ET STOCKS</v>
      </c>
      <c r="C18" s="493"/>
      <c r="D18" s="493"/>
      <c r="E18" s="493"/>
      <c r="F18" s="493"/>
      <c r="G18" s="493"/>
      <c r="H18" s="493"/>
      <c r="I18" s="493"/>
      <c r="J18" s="494"/>
      <c r="K18" s="107"/>
      <c r="M18" s="216" t="s">
        <v>561</v>
      </c>
      <c r="N18" s="216" t="s">
        <v>562</v>
      </c>
    </row>
    <row r="19" spans="1:14" x14ac:dyDescent="0.25">
      <c r="B19" s="495" t="s">
        <v>20</v>
      </c>
      <c r="C19" s="496"/>
      <c r="D19" s="496"/>
      <c r="E19" s="496"/>
      <c r="F19" s="496"/>
      <c r="G19" s="496"/>
      <c r="H19" s="496"/>
      <c r="I19" s="496"/>
      <c r="J19" s="497"/>
      <c r="K19" s="2"/>
    </row>
    <row r="20" spans="1:14" s="10" customFormat="1" x14ac:dyDescent="0.25">
      <c r="A20" s="12"/>
      <c r="B20" s="27"/>
      <c r="C20" s="28"/>
      <c r="D20" s="28"/>
      <c r="E20" s="29"/>
      <c r="F20" s="29"/>
      <c r="G20" s="29"/>
      <c r="H20" s="29"/>
      <c r="I20" s="29"/>
      <c r="J20" s="30"/>
    </row>
    <row r="21" spans="1:14" s="10" customFormat="1" x14ac:dyDescent="0.25">
      <c r="A21" s="12"/>
      <c r="B21" s="344" t="str">
        <f>IF(Intro!$G$21="English",M21,N21)</f>
        <v>Remplir le tableau suivant pour les ventes et les stocks des marchandises par votre entreprise.</v>
      </c>
      <c r="C21" s="345"/>
      <c r="D21" s="345"/>
      <c r="E21" s="345"/>
      <c r="F21" s="345"/>
      <c r="G21" s="345"/>
      <c r="H21" s="345"/>
      <c r="I21" s="345"/>
      <c r="J21" s="346"/>
      <c r="M21" s="11" t="s">
        <v>614</v>
      </c>
      <c r="N21" s="10" t="s">
        <v>579</v>
      </c>
    </row>
    <row r="22" spans="1:14" s="10" customFormat="1" x14ac:dyDescent="0.25">
      <c r="A22" s="12"/>
      <c r="B22" s="305"/>
      <c r="C22" s="306"/>
      <c r="D22" s="28"/>
      <c r="E22" s="29"/>
      <c r="F22" s="29"/>
      <c r="G22" s="29"/>
      <c r="H22" s="29"/>
      <c r="I22" s="29"/>
      <c r="J22" s="30"/>
      <c r="M22" s="11"/>
    </row>
    <row r="23" spans="1:14" s="10" customFormat="1" x14ac:dyDescent="0.25">
      <c r="A23" s="12"/>
      <c r="B23" s="203"/>
      <c r="C23" s="204"/>
      <c r="D23" s="28"/>
      <c r="H23" s="582">
        <f>Variables!$B$6</f>
        <v>2023</v>
      </c>
      <c r="I23" s="582">
        <f>H23+1</f>
        <v>2024</v>
      </c>
      <c r="J23" s="582">
        <f>I23+1</f>
        <v>2025</v>
      </c>
      <c r="M23" s="11"/>
    </row>
    <row r="24" spans="1:14" s="10" customFormat="1" ht="15" thickBot="1" x14ac:dyDescent="0.3">
      <c r="A24" s="12"/>
      <c r="B24" s="203"/>
      <c r="C24" s="204"/>
      <c r="D24" s="28"/>
      <c r="H24" s="620"/>
      <c r="I24" s="620"/>
      <c r="J24" s="620"/>
      <c r="M24" s="11"/>
    </row>
    <row r="25" spans="1:14" s="107" customFormat="1" x14ac:dyDescent="0.25">
      <c r="A25" s="232"/>
      <c r="B25" s="584" t="str">
        <f>IF(Intro!$G$21="English",M25,N25)</f>
        <v>Stock d'ouverture (FTTP I &amp; Caissons sans soudures) - n'inclut pas la production utilisée à l'interne ou destinée à la transformation ultérieure à l’interne</v>
      </c>
      <c r="C25" s="618"/>
      <c r="D25" s="618"/>
      <c r="E25" s="590" t="str">
        <f>IF(Intro!$G$21="English",Variables!$B$23,Variables!$C$23)</f>
        <v>tonnes</v>
      </c>
      <c r="F25" s="590"/>
      <c r="G25" s="590"/>
      <c r="H25" s="171"/>
      <c r="I25" s="172">
        <f>H46</f>
        <v>0</v>
      </c>
      <c r="J25" s="172">
        <f>I46</f>
        <v>0</v>
      </c>
      <c r="M25" s="107" t="s">
        <v>667</v>
      </c>
      <c r="N25" s="107" t="s">
        <v>669</v>
      </c>
    </row>
    <row r="26" spans="1:14" s="107" customFormat="1" x14ac:dyDescent="0.25">
      <c r="A26" s="232"/>
      <c r="B26" s="586"/>
      <c r="C26" s="615"/>
      <c r="D26" s="615"/>
      <c r="E26" s="591" t="str">
        <f>IF(Intro!G$21="English","value (CAD)","valeur (CAD)")</f>
        <v>valeur (CAD)</v>
      </c>
      <c r="F26" s="591"/>
      <c r="G26" s="591"/>
      <c r="H26" s="155"/>
      <c r="I26" s="159">
        <f>H47</f>
        <v>0</v>
      </c>
      <c r="J26" s="159">
        <f>I47</f>
        <v>0</v>
      </c>
    </row>
    <row r="27" spans="1:14" s="107" customFormat="1" ht="15" thickBot="1" x14ac:dyDescent="0.3">
      <c r="A27" s="232"/>
      <c r="B27" s="588"/>
      <c r="C27" s="619"/>
      <c r="D27" s="619"/>
      <c r="E27" s="592" t="str">
        <f>"$ / "&amp;IF(Intro!$G$21="English",Variables!$B$24,Variables!$C$24)</f>
        <v>$ / tonne</v>
      </c>
      <c r="F27" s="592"/>
      <c r="G27" s="592"/>
      <c r="H27" s="173" t="str">
        <f>IF(H25=0,"-",H26/H25)</f>
        <v>-</v>
      </c>
      <c r="I27" s="173" t="str">
        <f>IF(I25=0,"-",I26/I25)</f>
        <v>-</v>
      </c>
      <c r="J27" s="173" t="str">
        <f>IF(J25=0,"-",J26/J25)</f>
        <v>-</v>
      </c>
    </row>
    <row r="28" spans="1:14" s="107" customFormat="1" ht="15" thickBot="1" x14ac:dyDescent="0.3">
      <c r="A28" s="232"/>
      <c r="B28" s="596" t="str">
        <f>IF(Intro!$G$21="English",M28,N28)</f>
        <v>FTPP I</v>
      </c>
      <c r="C28" s="597"/>
      <c r="D28" s="597"/>
      <c r="E28" s="597"/>
      <c r="F28" s="597"/>
      <c r="G28" s="597"/>
      <c r="H28" s="597"/>
      <c r="I28" s="597"/>
      <c r="J28" s="598"/>
      <c r="M28" s="107" t="s">
        <v>635</v>
      </c>
      <c r="N28" s="107" t="s">
        <v>636</v>
      </c>
    </row>
    <row r="29" spans="1:14" s="107" customFormat="1" x14ac:dyDescent="0.25">
      <c r="A29" s="232"/>
      <c r="B29" s="584" t="str">
        <f>IF(Intro!$G$21="English",M29,N29)</f>
        <v>Ventes aux distributeurs au Canada</v>
      </c>
      <c r="C29" s="585"/>
      <c r="D29" s="585"/>
      <c r="E29" s="590" t="str">
        <f>IF(Intro!$G$21="English",Variables!$B$23,Variables!$C$23)</f>
        <v>tonnes</v>
      </c>
      <c r="F29" s="590"/>
      <c r="G29" s="590"/>
      <c r="H29" s="171"/>
      <c r="I29" s="171"/>
      <c r="J29" s="171"/>
      <c r="M29" s="107" t="str">
        <f>"Sales to "&amp;Variables!$B$26&amp;" in Canada"</f>
        <v>Sales to distributors in Canada</v>
      </c>
      <c r="N29" s="107" t="str">
        <f>"Ventes aux "&amp;Variables!$C$26&amp;" au Canada"</f>
        <v>Ventes aux distributeurs au Canada</v>
      </c>
    </row>
    <row r="30" spans="1:14" s="107" customFormat="1" x14ac:dyDescent="0.25">
      <c r="A30" s="232"/>
      <c r="B30" s="586"/>
      <c r="C30" s="587"/>
      <c r="D30" s="587"/>
      <c r="E30" s="591" t="str">
        <f>IF(Intro!G$21="English","net delivered selling value (CAD)","valeur de vente nette rendue (CAD)")</f>
        <v>valeur de vente nette rendue (CAD)</v>
      </c>
      <c r="F30" s="591"/>
      <c r="G30" s="591"/>
      <c r="H30" s="155"/>
      <c r="I30" s="155"/>
      <c r="J30" s="155"/>
    </row>
    <row r="31" spans="1:14" s="107" customFormat="1" ht="15" thickBot="1" x14ac:dyDescent="0.3">
      <c r="A31" s="232"/>
      <c r="B31" s="588"/>
      <c r="C31" s="589"/>
      <c r="D31" s="589"/>
      <c r="E31" s="592" t="str">
        <f>"$ / "&amp;IF(Intro!$G$21="English",Variables!$B$24,Variables!$C$24)</f>
        <v>$ / tonne</v>
      </c>
      <c r="F31" s="592"/>
      <c r="G31" s="592"/>
      <c r="H31" s="173" t="str">
        <f>IF(H29=0,"-",H30/H29)</f>
        <v>-</v>
      </c>
      <c r="I31" s="173" t="str">
        <f>IF(I29=0,"-",I30/I29)</f>
        <v>-</v>
      </c>
      <c r="J31" s="173" t="str">
        <f>IF(J29=0,"-",J30/J29)</f>
        <v>-</v>
      </c>
    </row>
    <row r="32" spans="1:14" s="107" customFormat="1" x14ac:dyDescent="0.25">
      <c r="A32" s="232"/>
      <c r="B32" s="584" t="str">
        <f>IF(Intro!$G$21="English",M32,N32)</f>
        <v>Ventes aux utilisateurs finals au Canada</v>
      </c>
      <c r="C32" s="585"/>
      <c r="D32" s="585"/>
      <c r="E32" s="590" t="str">
        <f>IF(Intro!$G$21="English",Variables!$B$23,Variables!$C$23)</f>
        <v>tonnes</v>
      </c>
      <c r="F32" s="590"/>
      <c r="G32" s="590"/>
      <c r="H32" s="171"/>
      <c r="I32" s="171"/>
      <c r="J32" s="171"/>
      <c r="M32" s="107" t="str">
        <f>"Sales to "&amp;Variables!$B$27&amp;" in Canada"</f>
        <v>Sales to end users in Canada</v>
      </c>
      <c r="N32" s="107" t="str">
        <f>"Ventes aux "&amp;Variables!$C$27&amp;" au Canada"</f>
        <v>Ventes aux utilisateurs finals au Canada</v>
      </c>
    </row>
    <row r="33" spans="1:14" s="107" customFormat="1" x14ac:dyDescent="0.25">
      <c r="A33" s="232"/>
      <c r="B33" s="586"/>
      <c r="C33" s="587"/>
      <c r="D33" s="587"/>
      <c r="E33" s="591" t="str">
        <f>IF(Intro!G$21="English","net delivered selling value (CAD)","valeur de vente nette rendue (CAD)")</f>
        <v>valeur de vente nette rendue (CAD)</v>
      </c>
      <c r="F33" s="591"/>
      <c r="G33" s="591"/>
      <c r="H33" s="155"/>
      <c r="I33" s="155"/>
      <c r="J33" s="155"/>
    </row>
    <row r="34" spans="1:14" s="107" customFormat="1" ht="15" thickBot="1" x14ac:dyDescent="0.3">
      <c r="A34" s="232"/>
      <c r="B34" s="588"/>
      <c r="C34" s="589"/>
      <c r="D34" s="589"/>
      <c r="E34" s="592" t="str">
        <f>"$ / "&amp;IF(Intro!$G$21="English",Variables!$B$24,Variables!$C$24)</f>
        <v>$ / tonne</v>
      </c>
      <c r="F34" s="592"/>
      <c r="G34" s="592"/>
      <c r="H34" s="173" t="str">
        <f>IF(H32=0,"-",H33/H32)</f>
        <v>-</v>
      </c>
      <c r="I34" s="173" t="str">
        <f>IF(I32=0,"-",I33/I32)</f>
        <v>-</v>
      </c>
      <c r="J34" s="173" t="str">
        <f>IF(J32=0,"-",J33/J32)</f>
        <v>-</v>
      </c>
    </row>
    <row r="35" spans="1:14" s="107" customFormat="1" ht="15" thickBot="1" x14ac:dyDescent="0.3">
      <c r="A35" s="232"/>
      <c r="B35" s="596" t="str">
        <f>IF(Intro!$G$21="English",M35,N35)</f>
        <v>Caissons sans soudures</v>
      </c>
      <c r="C35" s="597"/>
      <c r="D35" s="597"/>
      <c r="E35" s="597"/>
      <c r="F35" s="597"/>
      <c r="G35" s="597"/>
      <c r="H35" s="597"/>
      <c r="I35" s="597"/>
      <c r="J35" s="598"/>
      <c r="M35" s="107" t="s">
        <v>662</v>
      </c>
      <c r="N35" s="107" t="s">
        <v>663</v>
      </c>
    </row>
    <row r="36" spans="1:14" s="107" customFormat="1" x14ac:dyDescent="0.25">
      <c r="A36" s="232"/>
      <c r="B36" s="584" t="str">
        <f>IF(Intro!$G$21="English",M36,N36)</f>
        <v>Ventes aux distributeurs au Canada</v>
      </c>
      <c r="C36" s="585"/>
      <c r="D36" s="585"/>
      <c r="E36" s="590" t="str">
        <f>IF(Intro!$G$21="English",Variables!$B$23,Variables!$C$23)</f>
        <v>tonnes</v>
      </c>
      <c r="F36" s="590"/>
      <c r="G36" s="590"/>
      <c r="H36" s="171"/>
      <c r="I36" s="171"/>
      <c r="J36" s="171"/>
      <c r="M36" s="107" t="str">
        <f>"Sales to "&amp;Variables!$B$26&amp;" in Canada"</f>
        <v>Sales to distributors in Canada</v>
      </c>
      <c r="N36" s="107" t="str">
        <f>"Ventes aux "&amp;Variables!$C$26&amp;" au Canada"</f>
        <v>Ventes aux distributeurs au Canada</v>
      </c>
    </row>
    <row r="37" spans="1:14" s="107" customFormat="1" x14ac:dyDescent="0.25">
      <c r="A37" s="232"/>
      <c r="B37" s="586"/>
      <c r="C37" s="587"/>
      <c r="D37" s="587"/>
      <c r="E37" s="591" t="str">
        <f>IF(Intro!G$21="English","net delivered selling value (CAD)","valeur de vente nette rendue (CAD)")</f>
        <v>valeur de vente nette rendue (CAD)</v>
      </c>
      <c r="F37" s="591"/>
      <c r="G37" s="591"/>
      <c r="H37" s="155"/>
      <c r="I37" s="155"/>
      <c r="J37" s="155"/>
    </row>
    <row r="38" spans="1:14" s="107" customFormat="1" ht="15" thickBot="1" x14ac:dyDescent="0.3">
      <c r="A38" s="232"/>
      <c r="B38" s="588"/>
      <c r="C38" s="589"/>
      <c r="D38" s="589"/>
      <c r="E38" s="592" t="str">
        <f>"$ / "&amp;IF(Intro!$G$21="English",Variables!$B$24,Variables!$C$24)</f>
        <v>$ / tonne</v>
      </c>
      <c r="F38" s="592"/>
      <c r="G38" s="592"/>
      <c r="H38" s="173" t="str">
        <f>IF(H36=0,"-",H37/H36)</f>
        <v>-</v>
      </c>
      <c r="I38" s="173" t="str">
        <f>IF(I36=0,"-",I37/I36)</f>
        <v>-</v>
      </c>
      <c r="J38" s="173" t="str">
        <f>IF(J36=0,"-",J37/J36)</f>
        <v>-</v>
      </c>
    </row>
    <row r="39" spans="1:14" s="107" customFormat="1" x14ac:dyDescent="0.25">
      <c r="A39" s="232"/>
      <c r="B39" s="584" t="str">
        <f>IF(Intro!$G$21="English",M39,N39)</f>
        <v>Ventes aux utilisateurs finals au Canada</v>
      </c>
      <c r="C39" s="585"/>
      <c r="D39" s="585"/>
      <c r="E39" s="590" t="str">
        <f>IF(Intro!$G$21="English",Variables!$B$23,Variables!$C$23)</f>
        <v>tonnes</v>
      </c>
      <c r="F39" s="590"/>
      <c r="G39" s="590"/>
      <c r="H39" s="171"/>
      <c r="I39" s="171"/>
      <c r="J39" s="171"/>
      <c r="M39" s="107" t="str">
        <f>"Sales to "&amp;Variables!$B$27&amp;" in Canada"</f>
        <v>Sales to end users in Canada</v>
      </c>
      <c r="N39" s="107" t="str">
        <f>"Ventes aux "&amp;Variables!$C$27&amp;" au Canada"</f>
        <v>Ventes aux utilisateurs finals au Canada</v>
      </c>
    </row>
    <row r="40" spans="1:14" s="107" customFormat="1" x14ac:dyDescent="0.25">
      <c r="A40" s="232"/>
      <c r="B40" s="586"/>
      <c r="C40" s="587"/>
      <c r="D40" s="587"/>
      <c r="E40" s="591" t="str">
        <f>IF(Intro!G$21="English","net delivered selling value (CAD)","valeur de vente nette rendue (CAD)")</f>
        <v>valeur de vente nette rendue (CAD)</v>
      </c>
      <c r="F40" s="591"/>
      <c r="G40" s="591"/>
      <c r="H40" s="155"/>
      <c r="I40" s="155"/>
      <c r="J40" s="155"/>
    </row>
    <row r="41" spans="1:14" s="107" customFormat="1" ht="15" thickBot="1" x14ac:dyDescent="0.3">
      <c r="A41" s="232"/>
      <c r="B41" s="588"/>
      <c r="C41" s="589"/>
      <c r="D41" s="589"/>
      <c r="E41" s="592" t="str">
        <f>"$ / "&amp;IF(Intro!$G$21="English",Variables!$B$24,Variables!$C$24)</f>
        <v>$ / tonne</v>
      </c>
      <c r="F41" s="592"/>
      <c r="G41" s="592"/>
      <c r="H41" s="173" t="str">
        <f>IF(H39=0,"-",H40/H39)</f>
        <v>-</v>
      </c>
      <c r="I41" s="173" t="str">
        <f>IF(I39=0,"-",I40/I39)</f>
        <v>-</v>
      </c>
      <c r="J41" s="173" t="str">
        <f>IF(J39=0,"-",J40/J39)</f>
        <v>-</v>
      </c>
    </row>
    <row r="42" spans="1:14" s="107" customFormat="1" ht="15" thickBot="1" x14ac:dyDescent="0.3">
      <c r="A42" s="232"/>
      <c r="B42" s="593"/>
      <c r="C42" s="594"/>
      <c r="D42" s="594"/>
      <c r="E42" s="594"/>
      <c r="F42" s="594"/>
      <c r="G42" s="594"/>
      <c r="H42" s="594"/>
      <c r="I42" s="594"/>
      <c r="J42" s="595"/>
    </row>
    <row r="43" spans="1:14" s="107" customFormat="1" x14ac:dyDescent="0.25">
      <c r="A43" s="232"/>
      <c r="B43" s="584" t="str">
        <f>IF(Intro!$G$21="English",M43,N43)</f>
        <v>Ventes à l'exportation (FTPP I &amp; Caissons sans soudures)</v>
      </c>
      <c r="C43" s="585"/>
      <c r="D43" s="585"/>
      <c r="E43" s="590" t="str">
        <f>IF(Intro!$G$21="English",Variables!$B$23,Variables!$C$23)</f>
        <v>tonnes</v>
      </c>
      <c r="F43" s="590"/>
      <c r="G43" s="590"/>
      <c r="H43" s="171"/>
      <c r="I43" s="171"/>
      <c r="J43" s="171"/>
      <c r="M43" s="107" t="s">
        <v>664</v>
      </c>
      <c r="N43" s="107" t="s">
        <v>677</v>
      </c>
    </row>
    <row r="44" spans="1:14" s="107" customFormat="1" x14ac:dyDescent="0.25">
      <c r="A44" s="232"/>
      <c r="B44" s="586"/>
      <c r="C44" s="587"/>
      <c r="D44" s="587"/>
      <c r="E44" s="591" t="str">
        <f>IF(Intro!G$21="English","net delivered selling value (CAD)","valeur de vente nette rendue (CAD)")</f>
        <v>valeur de vente nette rendue (CAD)</v>
      </c>
      <c r="F44" s="591"/>
      <c r="G44" s="591"/>
      <c r="H44" s="155"/>
      <c r="I44" s="155"/>
      <c r="J44" s="155"/>
    </row>
    <row r="45" spans="1:14" s="107" customFormat="1" ht="15" thickBot="1" x14ac:dyDescent="0.3">
      <c r="A45" s="232"/>
      <c r="B45" s="588"/>
      <c r="C45" s="589"/>
      <c r="D45" s="589"/>
      <c r="E45" s="592" t="str">
        <f>"$ / "&amp;IF(Intro!$G$21="English",Variables!$B$24,Variables!$C$24)</f>
        <v>$ / tonne</v>
      </c>
      <c r="F45" s="592"/>
      <c r="G45" s="592"/>
      <c r="H45" s="173" t="str">
        <f>IF(H43=0,"-",H44/H43)</f>
        <v>-</v>
      </c>
      <c r="I45" s="173" t="str">
        <f>IF(I43=0,"-",I44/I43)</f>
        <v>-</v>
      </c>
      <c r="J45" s="173" t="str">
        <f>IF(J43=0,"-",J44/J43)</f>
        <v>-</v>
      </c>
    </row>
    <row r="46" spans="1:14" s="107" customFormat="1" x14ac:dyDescent="0.25">
      <c r="A46" s="232"/>
      <c r="B46" s="584" t="str">
        <f>IF(Intro!$G$21="English",M46,N46)</f>
        <v>Stock de clôture (FTPP I &amp; Caissons sans soudures) - N'inclut pas la production utilisée à l'interne ou destinée à la transformation ultérieure à l’interne</v>
      </c>
      <c r="C46" s="585"/>
      <c r="D46" s="585"/>
      <c r="E46" s="590" t="str">
        <f>IF(Intro!$G$21="English",Variables!$B$23,Variables!$C$23)</f>
        <v>tonnes</v>
      </c>
      <c r="F46" s="590"/>
      <c r="G46" s="590"/>
      <c r="H46" s="171"/>
      <c r="I46" s="171"/>
      <c r="J46" s="171"/>
      <c r="M46" s="107" t="s">
        <v>668</v>
      </c>
      <c r="N46" s="107" t="s">
        <v>678</v>
      </c>
    </row>
    <row r="47" spans="1:14" s="107" customFormat="1" x14ac:dyDescent="0.25">
      <c r="A47" s="232"/>
      <c r="B47" s="586"/>
      <c r="C47" s="587"/>
      <c r="D47" s="587"/>
      <c r="E47" s="591" t="str">
        <f>IF(Intro!G$21="English","value (CAD)","valeur (CAD)")</f>
        <v>valeur (CAD)</v>
      </c>
      <c r="F47" s="591"/>
      <c r="G47" s="591"/>
      <c r="H47" s="155"/>
      <c r="I47" s="155"/>
      <c r="J47" s="155"/>
    </row>
    <row r="48" spans="1:14" s="107" customFormat="1" ht="21.75" customHeight="1" thickBot="1" x14ac:dyDescent="0.3">
      <c r="A48" s="232"/>
      <c r="B48" s="588"/>
      <c r="C48" s="589"/>
      <c r="D48" s="589"/>
      <c r="E48" s="592" t="str">
        <f>"$ / "&amp;IF(Intro!$G$21="English",Variables!$B$24,Variables!$C$24)</f>
        <v>$ / tonne</v>
      </c>
      <c r="F48" s="592"/>
      <c r="G48" s="592"/>
      <c r="H48" s="173" t="str">
        <f>IF(H46=0,"-",H47/H46)</f>
        <v>-</v>
      </c>
      <c r="I48" s="173" t="str">
        <f>IF(I46=0,"-",I47/I46)</f>
        <v>-</v>
      </c>
      <c r="J48" s="173" t="str">
        <f>IF(J46=0,"-",J47/J46)</f>
        <v>-</v>
      </c>
    </row>
    <row r="49" spans="1:14" s="107" customFormat="1" x14ac:dyDescent="0.25">
      <c r="A49" s="232"/>
      <c r="B49" s="308"/>
      <c r="C49" s="309"/>
      <c r="D49" s="309"/>
      <c r="E49" s="309"/>
      <c r="F49" s="309"/>
      <c r="G49" s="309"/>
      <c r="H49" s="309"/>
      <c r="I49" s="309"/>
      <c r="J49" s="310"/>
    </row>
    <row r="50" spans="1:14" s="3" customFormat="1" x14ac:dyDescent="0.25">
      <c r="A50" s="12"/>
      <c r="B50" s="474" t="s">
        <v>21</v>
      </c>
      <c r="C50" s="475"/>
      <c r="D50" s="475"/>
      <c r="E50" s="475"/>
      <c r="F50" s="475"/>
      <c r="G50" s="475"/>
      <c r="H50" s="475"/>
      <c r="I50" s="475"/>
      <c r="J50" s="476"/>
      <c r="K50" s="241"/>
      <c r="M50" s="107"/>
    </row>
    <row r="51" spans="1:14" s="107" customFormat="1" x14ac:dyDescent="0.25">
      <c r="A51" s="232"/>
      <c r="B51" s="190"/>
      <c r="C51" s="177"/>
      <c r="D51" s="177"/>
      <c r="E51" s="177"/>
      <c r="F51" s="177"/>
      <c r="G51" s="177"/>
      <c r="H51" s="177"/>
      <c r="I51" s="177"/>
      <c r="J51" s="178"/>
    </row>
    <row r="52" spans="1:14" s="107" customFormat="1" ht="15" x14ac:dyDescent="0.25">
      <c r="A52" s="232"/>
      <c r="B52" s="477" t="str">
        <f>IF(Intro!$G$21="English",M52,N52)</f>
        <v>En utilisant les données fournies à la question 1 des onglets Pro 1 et Pro 2, le questionnaire calcule le stock de clôture comme suit :</v>
      </c>
      <c r="C52" s="478"/>
      <c r="D52" s="478" t="e">
        <f>IF(#REF!="English",N52,O52)</f>
        <v>#REF!</v>
      </c>
      <c r="E52" s="478" t="e">
        <f>IF(#REF!="English",O52,P52)</f>
        <v>#REF!</v>
      </c>
      <c r="F52" s="478" t="e">
        <f>IF(#REF!="English",P52,Q52)</f>
        <v>#REF!</v>
      </c>
      <c r="G52" s="478" t="e">
        <f>IF(#REF!="English",Q52,R52)</f>
        <v>#REF!</v>
      </c>
      <c r="H52" s="478" t="e">
        <f>IF(#REF!="English",R52,S52)</f>
        <v>#REF!</v>
      </c>
      <c r="I52" s="478" t="e">
        <f>IF(#REF!="English",S52,T52)</f>
        <v>#REF!</v>
      </c>
      <c r="J52" s="479" t="e">
        <f>IF(#REF!="English",T52,U52)</f>
        <v>#REF!</v>
      </c>
      <c r="M52" t="s">
        <v>606</v>
      </c>
      <c r="N52" s="303" t="s">
        <v>607</v>
      </c>
    </row>
    <row r="53" spans="1:14" s="107" customFormat="1" x14ac:dyDescent="0.25">
      <c r="A53" s="232"/>
      <c r="B53" s="477"/>
      <c r="C53" s="478"/>
      <c r="D53" s="478"/>
      <c r="E53" s="478"/>
      <c r="F53" s="478"/>
      <c r="G53" s="478"/>
      <c r="H53" s="478"/>
      <c r="I53" s="478"/>
      <c r="J53" s="479"/>
    </row>
    <row r="54" spans="1:14" s="10" customFormat="1" x14ac:dyDescent="0.25">
      <c r="A54" s="12"/>
      <c r="B54" s="305"/>
      <c r="C54" s="306"/>
      <c r="D54" s="28"/>
      <c r="H54" s="582">
        <f>Variables!$B$6</f>
        <v>2023</v>
      </c>
      <c r="I54" s="582">
        <f>H54+1</f>
        <v>2024</v>
      </c>
      <c r="J54" s="616">
        <f>I54+1</f>
        <v>2025</v>
      </c>
      <c r="M54" s="11"/>
    </row>
    <row r="55" spans="1:14" s="10" customFormat="1" x14ac:dyDescent="0.25">
      <c r="A55" s="12"/>
      <c r="B55" s="305"/>
      <c r="C55" s="306"/>
      <c r="D55" s="28"/>
      <c r="H55" s="583"/>
      <c r="I55" s="583"/>
      <c r="J55" s="617"/>
      <c r="M55" s="11"/>
    </row>
    <row r="56" spans="1:14" s="107" customFormat="1" x14ac:dyDescent="0.25">
      <c r="A56" s="232"/>
      <c r="B56" s="586" t="str">
        <f>IF(Intro!$G$21="English",M56,N56)</f>
        <v>Stock de clôture</v>
      </c>
      <c r="C56" s="615"/>
      <c r="D56" s="615"/>
      <c r="E56" s="615"/>
      <c r="F56" s="615"/>
      <c r="G56" s="152" t="str">
        <f>IF(Intro!$G$21="English",Variables!$B$23,Variables!$C$23)</f>
        <v>tonnes</v>
      </c>
      <c r="H56" s="174">
        <f>H25+'Pro 1'!G19+'Pro 1'!G22-H29-H32-H36-H39-H43</f>
        <v>0</v>
      </c>
      <c r="I56" s="174">
        <f>I25+'Pro 1'!H19+'Pro 1'!H22-I29-I32-I36-I39-I43</f>
        <v>0</v>
      </c>
      <c r="J56" s="174">
        <f>J25+'Pro 1'!I19+'Pro 1'!I22-J29-J32-J36-J39-J43</f>
        <v>0</v>
      </c>
      <c r="M56" s="107" t="s">
        <v>126</v>
      </c>
      <c r="N56" s="107" t="s">
        <v>460</v>
      </c>
    </row>
    <row r="57" spans="1:14" s="107" customFormat="1" x14ac:dyDescent="0.25">
      <c r="A57" s="232"/>
      <c r="B57" s="602" t="str">
        <f>IF(Intro!$G$21="English",M57,N57)</f>
        <v>Différence entre le stock de clôture à la question 1 sur l'onglet Pro 2 et le stock de clôture calculé</v>
      </c>
      <c r="C57" s="603"/>
      <c r="D57" s="603"/>
      <c r="E57" s="603"/>
      <c r="F57" s="603"/>
      <c r="G57" s="606" t="str">
        <f>IF(Intro!$G$21="English",Variables!$B$23,Variables!$C$23)</f>
        <v>tonnes</v>
      </c>
      <c r="H57" s="608">
        <f>H46-H56</f>
        <v>0</v>
      </c>
      <c r="I57" s="608">
        <f>I46-I56</f>
        <v>0</v>
      </c>
      <c r="J57" s="610">
        <f>J46-J56</f>
        <v>0</v>
      </c>
      <c r="M57" s="107" t="s">
        <v>291</v>
      </c>
      <c r="N57" s="107" t="s">
        <v>461</v>
      </c>
    </row>
    <row r="58" spans="1:14" s="107" customFormat="1" x14ac:dyDescent="0.25">
      <c r="A58" s="232"/>
      <c r="B58" s="604"/>
      <c r="C58" s="605"/>
      <c r="D58" s="605"/>
      <c r="E58" s="605"/>
      <c r="F58" s="605"/>
      <c r="G58" s="607"/>
      <c r="H58" s="609"/>
      <c r="I58" s="609"/>
      <c r="J58" s="611"/>
    </row>
    <row r="59" spans="1:14" s="107" customFormat="1" x14ac:dyDescent="0.25">
      <c r="A59" s="232"/>
      <c r="B59" s="190"/>
      <c r="C59" s="177"/>
      <c r="D59" s="177"/>
      <c r="E59" s="177"/>
      <c r="F59" s="177"/>
      <c r="G59" s="177"/>
      <c r="H59" s="177"/>
      <c r="I59" s="177"/>
      <c r="J59" s="178"/>
    </row>
    <row r="60" spans="1:14" s="107" customFormat="1" x14ac:dyDescent="0.25">
      <c r="A60" s="232"/>
      <c r="B60" s="477" t="str">
        <f>IF(Intro!$G$21="English",M60,N60)</f>
        <v>Si le volume du stock de clôture à la question 1 sur l'onglet Pro 2 diffère du stock de clôture calculé, expliquez pourquoi il y a une différence.</v>
      </c>
      <c r="C60" s="478"/>
      <c r="D60" s="478"/>
      <c r="E60" s="478"/>
      <c r="F60" s="478"/>
      <c r="G60" s="478"/>
      <c r="H60" s="478"/>
      <c r="I60" s="478"/>
      <c r="J60" s="479"/>
      <c r="M60" s="20" t="s">
        <v>292</v>
      </c>
      <c r="N60" s="107" t="s">
        <v>589</v>
      </c>
    </row>
    <row r="61" spans="1:14" s="107" customFormat="1" x14ac:dyDescent="0.25">
      <c r="A61" s="232"/>
      <c r="B61" s="190"/>
      <c r="C61" s="177"/>
      <c r="D61" s="177"/>
      <c r="E61" s="177"/>
      <c r="F61" s="177"/>
      <c r="G61" s="177"/>
      <c r="H61" s="177"/>
      <c r="I61" s="177"/>
      <c r="J61" s="178"/>
    </row>
    <row r="62" spans="1:14" s="3" customFormat="1" x14ac:dyDescent="0.25">
      <c r="A62" s="13"/>
      <c r="B62" s="471"/>
      <c r="C62" s="472"/>
      <c r="D62" s="472"/>
      <c r="E62" s="472"/>
      <c r="F62" s="472"/>
      <c r="G62" s="472"/>
      <c r="H62" s="472"/>
      <c r="I62" s="472"/>
      <c r="J62" s="473"/>
      <c r="K62" s="133"/>
    </row>
    <row r="63" spans="1:14" s="3" customFormat="1" x14ac:dyDescent="0.25">
      <c r="A63" s="13"/>
      <c r="B63" s="471"/>
      <c r="C63" s="472"/>
      <c r="D63" s="472"/>
      <c r="E63" s="472"/>
      <c r="F63" s="472"/>
      <c r="G63" s="472"/>
      <c r="H63" s="472"/>
      <c r="I63" s="472"/>
      <c r="J63" s="473"/>
      <c r="K63" s="133"/>
    </row>
    <row r="64" spans="1:14" s="3" customFormat="1" x14ac:dyDescent="0.25">
      <c r="A64" s="13"/>
      <c r="B64" s="471"/>
      <c r="C64" s="472"/>
      <c r="D64" s="472"/>
      <c r="E64" s="472"/>
      <c r="F64" s="472"/>
      <c r="G64" s="472"/>
      <c r="H64" s="472"/>
      <c r="I64" s="472"/>
      <c r="J64" s="473"/>
      <c r="K64" s="133"/>
    </row>
    <row r="65" spans="1:14" s="3" customFormat="1" x14ac:dyDescent="0.25">
      <c r="A65" s="13"/>
      <c r="B65" s="471"/>
      <c r="C65" s="472"/>
      <c r="D65" s="472"/>
      <c r="E65" s="472"/>
      <c r="F65" s="472"/>
      <c r="G65" s="472"/>
      <c r="H65" s="472"/>
      <c r="I65" s="472"/>
      <c r="J65" s="473"/>
      <c r="K65" s="133"/>
    </row>
    <row r="66" spans="1:14" s="3" customFormat="1" x14ac:dyDescent="0.25">
      <c r="A66" s="13"/>
      <c r="B66" s="471"/>
      <c r="C66" s="472"/>
      <c r="D66" s="472"/>
      <c r="E66" s="472"/>
      <c r="F66" s="472"/>
      <c r="G66" s="472"/>
      <c r="H66" s="472"/>
      <c r="I66" s="472"/>
      <c r="J66" s="473"/>
      <c r="K66" s="133"/>
    </row>
    <row r="67" spans="1:14" s="3" customFormat="1" x14ac:dyDescent="0.25">
      <c r="A67" s="13"/>
      <c r="B67" s="471"/>
      <c r="C67" s="472"/>
      <c r="D67" s="472"/>
      <c r="E67" s="472"/>
      <c r="F67" s="472"/>
      <c r="G67" s="472"/>
      <c r="H67" s="472"/>
      <c r="I67" s="472"/>
      <c r="J67" s="473"/>
      <c r="K67" s="133"/>
    </row>
    <row r="68" spans="1:14" s="3" customFormat="1" x14ac:dyDescent="0.25">
      <c r="A68" s="13"/>
      <c r="B68" s="471"/>
      <c r="C68" s="472"/>
      <c r="D68" s="472"/>
      <c r="E68" s="472"/>
      <c r="F68" s="472"/>
      <c r="G68" s="472"/>
      <c r="H68" s="472"/>
      <c r="I68" s="472"/>
      <c r="J68" s="473"/>
      <c r="K68" s="133"/>
    </row>
    <row r="69" spans="1:14" s="3" customFormat="1" x14ac:dyDescent="0.25">
      <c r="A69" s="13"/>
      <c r="B69" s="471"/>
      <c r="C69" s="472"/>
      <c r="D69" s="472"/>
      <c r="E69" s="472"/>
      <c r="F69" s="472"/>
      <c r="G69" s="472"/>
      <c r="H69" s="472"/>
      <c r="I69" s="472"/>
      <c r="J69" s="473"/>
      <c r="K69" s="133"/>
    </row>
    <row r="70" spans="1:14" s="107" customFormat="1" x14ac:dyDescent="0.25">
      <c r="A70" s="232"/>
      <c r="B70" s="228"/>
      <c r="C70" s="229"/>
      <c r="D70" s="229"/>
      <c r="E70" s="229"/>
      <c r="F70" s="229"/>
      <c r="G70" s="229"/>
      <c r="H70" s="229"/>
      <c r="I70" s="229"/>
      <c r="J70" s="230"/>
    </row>
    <row r="71" spans="1:14" s="3" customFormat="1" x14ac:dyDescent="0.25">
      <c r="A71" s="12"/>
      <c r="B71" s="474" t="s">
        <v>26</v>
      </c>
      <c r="C71" s="475"/>
      <c r="D71" s="475"/>
      <c r="E71" s="475"/>
      <c r="F71" s="475"/>
      <c r="G71" s="475"/>
      <c r="H71" s="475"/>
      <c r="I71" s="475"/>
      <c r="J71" s="476"/>
      <c r="K71" s="241"/>
    </row>
    <row r="72" spans="1:14" s="107" customFormat="1" x14ac:dyDescent="0.25">
      <c r="A72" s="232"/>
      <c r="B72" s="190"/>
      <c r="C72" s="177"/>
      <c r="D72" s="177"/>
      <c r="E72" s="177"/>
      <c r="F72" s="177"/>
      <c r="G72" s="177"/>
      <c r="H72" s="177"/>
      <c r="I72" s="177"/>
      <c r="J72" s="178"/>
    </row>
    <row r="73" spans="1:14" s="107" customFormat="1" x14ac:dyDescent="0.25">
      <c r="A73" s="232"/>
      <c r="B73" s="384" t="str">
        <f>IF(Intro!$G$21="English",M73,N73)</f>
        <v>Décrivez comment votre entreprise détermine la valeur des stocks. Fournissez tout changement dans la méthode d'évaluation des stocks ou toute réduction importante de la valeur comptabilisée des stocks depuis le 1er janvier 2023.</v>
      </c>
      <c r="C73" s="385"/>
      <c r="D73" s="385"/>
      <c r="E73" s="385"/>
      <c r="F73" s="385"/>
      <c r="G73" s="385"/>
      <c r="H73" s="385"/>
      <c r="I73" s="385"/>
      <c r="J73" s="386"/>
      <c r="M73" s="107" t="str">
        <f>"Describe how your firm determines the value of inventory. Provide any changes in the method of valuation or major write-downs of inventory that have occurred since January 1, "&amp;Variables!B6&amp;"."</f>
        <v>Describe how your firm determines the value of inventory. Provide any changes in the method of valuation or major write-downs of inventory that have occurred since January 1, 2023.</v>
      </c>
      <c r="N73" s="107" t="str">
        <f>"Décrivez comment votre entreprise détermine la valeur des stocks. Fournissez tout changement dans la méthode d'évaluation des stocks ou toute réduction importante de la valeur comptabilisée des stocks depuis le 1er janvier "&amp;Variables!B6&amp;"."</f>
        <v>Décrivez comment votre entreprise détermine la valeur des stocks. Fournissez tout changement dans la méthode d'évaluation des stocks ou toute réduction importante de la valeur comptabilisée des stocks depuis le 1er janvier 2023.</v>
      </c>
    </row>
    <row r="74" spans="1:14" s="107" customFormat="1" x14ac:dyDescent="0.25">
      <c r="A74" s="232"/>
      <c r="B74" s="384"/>
      <c r="C74" s="385"/>
      <c r="D74" s="385"/>
      <c r="E74" s="385"/>
      <c r="F74" s="385"/>
      <c r="G74" s="385"/>
      <c r="H74" s="385"/>
      <c r="I74" s="385"/>
      <c r="J74" s="386"/>
    </row>
    <row r="75" spans="1:14" s="107" customFormat="1" x14ac:dyDescent="0.25">
      <c r="A75" s="232"/>
      <c r="B75" s="190"/>
      <c r="C75" s="177"/>
      <c r="D75" s="177"/>
      <c r="E75" s="177"/>
      <c r="F75" s="177"/>
      <c r="G75" s="177"/>
      <c r="H75" s="177"/>
      <c r="I75" s="177"/>
      <c r="J75" s="178"/>
    </row>
    <row r="76" spans="1:14" s="3" customFormat="1" x14ac:dyDescent="0.25">
      <c r="A76" s="13"/>
      <c r="B76" s="471"/>
      <c r="C76" s="472"/>
      <c r="D76" s="472"/>
      <c r="E76" s="472"/>
      <c r="F76" s="472"/>
      <c r="G76" s="472"/>
      <c r="H76" s="472"/>
      <c r="I76" s="472"/>
      <c r="J76" s="473"/>
      <c r="K76" s="133"/>
    </row>
    <row r="77" spans="1:14" s="3" customFormat="1" x14ac:dyDescent="0.25">
      <c r="A77" s="13"/>
      <c r="B77" s="471"/>
      <c r="C77" s="472"/>
      <c r="D77" s="472"/>
      <c r="E77" s="472"/>
      <c r="F77" s="472"/>
      <c r="G77" s="472"/>
      <c r="H77" s="472"/>
      <c r="I77" s="472"/>
      <c r="J77" s="473"/>
      <c r="K77" s="133"/>
    </row>
    <row r="78" spans="1:14" s="3" customFormat="1" x14ac:dyDescent="0.25">
      <c r="A78" s="13"/>
      <c r="B78" s="471"/>
      <c r="C78" s="472"/>
      <c r="D78" s="472"/>
      <c r="E78" s="472"/>
      <c r="F78" s="472"/>
      <c r="G78" s="472"/>
      <c r="H78" s="472"/>
      <c r="I78" s="472"/>
      <c r="J78" s="473"/>
      <c r="K78" s="133"/>
    </row>
    <row r="79" spans="1:14" s="3" customFormat="1" x14ac:dyDescent="0.25">
      <c r="A79" s="13"/>
      <c r="B79" s="471"/>
      <c r="C79" s="472"/>
      <c r="D79" s="472"/>
      <c r="E79" s="472"/>
      <c r="F79" s="472"/>
      <c r="G79" s="472"/>
      <c r="H79" s="472"/>
      <c r="I79" s="472"/>
      <c r="J79" s="473"/>
      <c r="K79" s="133"/>
    </row>
    <row r="80" spans="1:14" s="3" customFormat="1" x14ac:dyDescent="0.25">
      <c r="A80" s="13"/>
      <c r="B80" s="471"/>
      <c r="C80" s="472"/>
      <c r="D80" s="472"/>
      <c r="E80" s="472"/>
      <c r="F80" s="472"/>
      <c r="G80" s="472"/>
      <c r="H80" s="472"/>
      <c r="I80" s="472"/>
      <c r="J80" s="473"/>
      <c r="K80" s="133"/>
    </row>
    <row r="81" spans="1:14" s="3" customFormat="1" x14ac:dyDescent="0.25">
      <c r="A81" s="13"/>
      <c r="B81" s="471"/>
      <c r="C81" s="472"/>
      <c r="D81" s="472"/>
      <c r="E81" s="472"/>
      <c r="F81" s="472"/>
      <c r="G81" s="472"/>
      <c r="H81" s="472"/>
      <c r="I81" s="472"/>
      <c r="J81" s="473"/>
      <c r="K81" s="133"/>
    </row>
    <row r="82" spans="1:14" s="3" customFormat="1" x14ac:dyDescent="0.25">
      <c r="A82" s="13"/>
      <c r="B82" s="471"/>
      <c r="C82" s="472"/>
      <c r="D82" s="472"/>
      <c r="E82" s="472"/>
      <c r="F82" s="472"/>
      <c r="G82" s="472"/>
      <c r="H82" s="472"/>
      <c r="I82" s="472"/>
      <c r="J82" s="473"/>
      <c r="K82" s="133"/>
    </row>
    <row r="83" spans="1:14" s="3" customFormat="1" x14ac:dyDescent="0.25">
      <c r="A83" s="13"/>
      <c r="B83" s="471"/>
      <c r="C83" s="472"/>
      <c r="D83" s="472"/>
      <c r="E83" s="472"/>
      <c r="F83" s="472"/>
      <c r="G83" s="472"/>
      <c r="H83" s="472"/>
      <c r="I83" s="472"/>
      <c r="J83" s="473"/>
      <c r="K83" s="133"/>
    </row>
    <row r="84" spans="1:14" s="107" customFormat="1" x14ac:dyDescent="0.25">
      <c r="A84" s="232"/>
      <c r="B84" s="228"/>
      <c r="C84" s="229"/>
      <c r="D84" s="229"/>
      <c r="E84" s="229"/>
      <c r="F84" s="229"/>
      <c r="G84" s="229"/>
      <c r="H84" s="229"/>
      <c r="I84" s="229"/>
      <c r="J84" s="230"/>
    </row>
    <row r="85" spans="1:14" s="3" customFormat="1" x14ac:dyDescent="0.25">
      <c r="A85" s="12"/>
      <c r="B85" s="474" t="s">
        <v>27</v>
      </c>
      <c r="C85" s="475"/>
      <c r="D85" s="475"/>
      <c r="E85" s="475"/>
      <c r="F85" s="475"/>
      <c r="G85" s="475"/>
      <c r="H85" s="475"/>
      <c r="I85" s="475"/>
      <c r="J85" s="476"/>
      <c r="K85" s="241"/>
    </row>
    <row r="86" spans="1:14" s="107" customFormat="1" x14ac:dyDescent="0.25">
      <c r="A86" s="232"/>
      <c r="B86" s="190"/>
      <c r="C86" s="177"/>
      <c r="D86" s="177"/>
      <c r="E86" s="177"/>
      <c r="F86" s="177"/>
      <c r="G86" s="177"/>
      <c r="H86" s="177"/>
      <c r="I86" s="177"/>
      <c r="J86" s="178"/>
    </row>
    <row r="87" spans="1:14" s="107" customFormat="1" x14ac:dyDescent="0.25">
      <c r="A87" s="232"/>
      <c r="B87" s="384" t="str">
        <f>IF(Intro!$G$21="English",M87,N87)</f>
        <v>Décrivez tout changement dans le volume des stocks des marchandises maintenus par votre entreprise depuis le 1er janvier 2023 et indiquez si ces changements ont eu une incidence quelconque sur la capacité de votre entreprise à fournir ses clients.</v>
      </c>
      <c r="C87" s="385"/>
      <c r="D87" s="385"/>
      <c r="E87" s="385"/>
      <c r="F87" s="385"/>
      <c r="G87" s="385"/>
      <c r="H87" s="385"/>
      <c r="I87" s="385"/>
      <c r="J87" s="386"/>
      <c r="M87" s="107" t="str">
        <f>"Describe any changes in your firm’s inventory levels of the goods since January 1, "&amp;Variables!B6&amp;" and whether these changes impacted your firm’s ability to supply customers."</f>
        <v>Describe any changes in your firm’s inventory levels of the goods since January 1, 2023 and whether these changes impacted your firm’s ability to supply customers.</v>
      </c>
      <c r="N87" s="107" t="str">
        <f>"Décrivez tout changement dans le volume des stocks des marchandises maintenus par votre entreprise depuis le 1er janvier "&amp;Variables!B6&amp;" et indiquez si ces changements ont eu une incidence quelconque sur la capacité de votre entreprise à fournir ses clients."</f>
        <v>Décrivez tout changement dans le volume des stocks des marchandises maintenus par votre entreprise depuis le 1er janvier 2023 et indiquez si ces changements ont eu une incidence quelconque sur la capacité de votre entreprise à fournir ses clients.</v>
      </c>
    </row>
    <row r="88" spans="1:14" s="107" customFormat="1" x14ac:dyDescent="0.25">
      <c r="A88" s="232"/>
      <c r="B88" s="384"/>
      <c r="C88" s="385"/>
      <c r="D88" s="385"/>
      <c r="E88" s="385"/>
      <c r="F88" s="385"/>
      <c r="G88" s="385"/>
      <c r="H88" s="385"/>
      <c r="I88" s="385"/>
      <c r="J88" s="386"/>
    </row>
    <row r="89" spans="1:14" s="107" customFormat="1" x14ac:dyDescent="0.25">
      <c r="A89" s="232"/>
      <c r="B89" s="190"/>
      <c r="C89" s="177"/>
      <c r="D89" s="177"/>
      <c r="E89" s="177"/>
      <c r="F89" s="177"/>
      <c r="G89" s="177"/>
      <c r="H89" s="177"/>
      <c r="I89" s="177"/>
      <c r="J89" s="178"/>
    </row>
    <row r="90" spans="1:14" s="3" customFormat="1" x14ac:dyDescent="0.25">
      <c r="A90" s="13"/>
      <c r="B90" s="471"/>
      <c r="C90" s="472"/>
      <c r="D90" s="472"/>
      <c r="E90" s="472"/>
      <c r="F90" s="472"/>
      <c r="G90" s="472"/>
      <c r="H90" s="472"/>
      <c r="I90" s="472"/>
      <c r="J90" s="473"/>
      <c r="K90" s="133"/>
    </row>
    <row r="91" spans="1:14" s="3" customFormat="1" x14ac:dyDescent="0.25">
      <c r="A91" s="13"/>
      <c r="B91" s="471"/>
      <c r="C91" s="472"/>
      <c r="D91" s="472"/>
      <c r="E91" s="472"/>
      <c r="F91" s="472"/>
      <c r="G91" s="472"/>
      <c r="H91" s="472"/>
      <c r="I91" s="472"/>
      <c r="J91" s="473"/>
      <c r="K91" s="133"/>
    </row>
    <row r="92" spans="1:14" s="3" customFormat="1" x14ac:dyDescent="0.25">
      <c r="A92" s="13"/>
      <c r="B92" s="471"/>
      <c r="C92" s="472"/>
      <c r="D92" s="472"/>
      <c r="E92" s="472"/>
      <c r="F92" s="472"/>
      <c r="G92" s="472"/>
      <c r="H92" s="472"/>
      <c r="I92" s="472"/>
      <c r="J92" s="473"/>
      <c r="K92" s="133"/>
    </row>
    <row r="93" spans="1:14" s="3" customFormat="1" x14ac:dyDescent="0.25">
      <c r="A93" s="13"/>
      <c r="B93" s="471"/>
      <c r="C93" s="472"/>
      <c r="D93" s="472"/>
      <c r="E93" s="472"/>
      <c r="F93" s="472"/>
      <c r="G93" s="472"/>
      <c r="H93" s="472"/>
      <c r="I93" s="472"/>
      <c r="J93" s="473"/>
      <c r="K93" s="133"/>
    </row>
    <row r="94" spans="1:14" s="3" customFormat="1" x14ac:dyDescent="0.25">
      <c r="A94" s="13"/>
      <c r="B94" s="471"/>
      <c r="C94" s="472"/>
      <c r="D94" s="472"/>
      <c r="E94" s="472"/>
      <c r="F94" s="472"/>
      <c r="G94" s="472"/>
      <c r="H94" s="472"/>
      <c r="I94" s="472"/>
      <c r="J94" s="473"/>
      <c r="K94" s="133"/>
    </row>
    <row r="95" spans="1:14" s="3" customFormat="1" x14ac:dyDescent="0.25">
      <c r="A95" s="13"/>
      <c r="B95" s="471"/>
      <c r="C95" s="472"/>
      <c r="D95" s="472"/>
      <c r="E95" s="472"/>
      <c r="F95" s="472"/>
      <c r="G95" s="472"/>
      <c r="H95" s="472"/>
      <c r="I95" s="472"/>
      <c r="J95" s="473"/>
      <c r="K95" s="133"/>
    </row>
    <row r="96" spans="1:14" s="3" customFormat="1" x14ac:dyDescent="0.25">
      <c r="A96" s="13"/>
      <c r="B96" s="471"/>
      <c r="C96" s="472"/>
      <c r="D96" s="472"/>
      <c r="E96" s="472"/>
      <c r="F96" s="472"/>
      <c r="G96" s="472"/>
      <c r="H96" s="472"/>
      <c r="I96" s="472"/>
      <c r="J96" s="473"/>
      <c r="K96" s="133"/>
    </row>
    <row r="97" spans="1:14" s="3" customFormat="1" x14ac:dyDescent="0.25">
      <c r="A97" s="13"/>
      <c r="B97" s="471"/>
      <c r="C97" s="472"/>
      <c r="D97" s="472"/>
      <c r="E97" s="472"/>
      <c r="F97" s="472"/>
      <c r="G97" s="472"/>
      <c r="H97" s="472"/>
      <c r="I97" s="472"/>
      <c r="J97" s="473"/>
      <c r="K97" s="133"/>
    </row>
    <row r="98" spans="1:14" s="107" customFormat="1" x14ac:dyDescent="0.25">
      <c r="A98" s="232"/>
      <c r="B98" s="228"/>
      <c r="C98" s="229"/>
      <c r="D98" s="229"/>
      <c r="E98" s="229"/>
      <c r="F98" s="229"/>
      <c r="G98" s="229"/>
      <c r="H98" s="229"/>
      <c r="I98" s="229"/>
      <c r="J98" s="230"/>
    </row>
    <row r="99" spans="1:14" s="3" customFormat="1" x14ac:dyDescent="0.25">
      <c r="A99" s="12"/>
      <c r="B99" s="474" t="s">
        <v>28</v>
      </c>
      <c r="C99" s="475"/>
      <c r="D99" s="475"/>
      <c r="E99" s="475"/>
      <c r="F99" s="475"/>
      <c r="G99" s="475"/>
      <c r="H99" s="475"/>
      <c r="I99" s="475"/>
      <c r="J99" s="476"/>
      <c r="K99" s="241"/>
    </row>
    <row r="100" spans="1:14" s="107" customFormat="1" x14ac:dyDescent="0.25">
      <c r="A100" s="232"/>
      <c r="B100" s="190"/>
      <c r="C100" s="177"/>
      <c r="D100" s="177"/>
      <c r="E100" s="177"/>
      <c r="F100" s="177"/>
      <c r="G100" s="177"/>
      <c r="H100" s="177"/>
      <c r="I100" s="177"/>
      <c r="J100" s="178"/>
    </row>
    <row r="101" spans="1:14" s="107" customFormat="1" ht="27" customHeight="1" x14ac:dyDescent="0.25">
      <c r="A101" s="232"/>
      <c r="B101" s="384" t="str">
        <f>IF(Intro!$G$21="English",M101,N101)</f>
        <v>Décrivez les plans de votre entreprise pour gérer les niveaux de stocks au cours des deux prochaines années. Fournissez les motifs et les hypothèses sous-tendant ces objectifs et ces stratégies.</v>
      </c>
      <c r="C101" s="385"/>
      <c r="D101" s="385"/>
      <c r="E101" s="385"/>
      <c r="F101" s="385"/>
      <c r="G101" s="385"/>
      <c r="H101" s="385"/>
      <c r="I101" s="385"/>
      <c r="J101" s="386"/>
      <c r="M101" s="107" t="s">
        <v>483</v>
      </c>
      <c r="N101" s="107" t="s">
        <v>151</v>
      </c>
    </row>
    <row r="102" spans="1:14" s="107" customFormat="1" x14ac:dyDescent="0.25">
      <c r="A102" s="232"/>
      <c r="B102" s="190"/>
      <c r="C102" s="177"/>
      <c r="D102" s="177"/>
      <c r="E102" s="177"/>
      <c r="F102" s="177"/>
      <c r="G102" s="177"/>
      <c r="H102" s="177"/>
      <c r="I102" s="177"/>
      <c r="J102" s="178"/>
    </row>
    <row r="103" spans="1:14" s="3" customFormat="1" x14ac:dyDescent="0.25">
      <c r="A103" s="13"/>
      <c r="B103" s="471"/>
      <c r="C103" s="472"/>
      <c r="D103" s="472"/>
      <c r="E103" s="472"/>
      <c r="F103" s="472"/>
      <c r="G103" s="472"/>
      <c r="H103" s="472"/>
      <c r="I103" s="472"/>
      <c r="J103" s="473"/>
      <c r="K103" s="133"/>
    </row>
    <row r="104" spans="1:14" s="3" customFormat="1" x14ac:dyDescent="0.25">
      <c r="A104" s="13"/>
      <c r="B104" s="471"/>
      <c r="C104" s="472"/>
      <c r="D104" s="472"/>
      <c r="E104" s="472"/>
      <c r="F104" s="472"/>
      <c r="G104" s="472"/>
      <c r="H104" s="472"/>
      <c r="I104" s="472"/>
      <c r="J104" s="473"/>
      <c r="K104" s="133"/>
    </row>
    <row r="105" spans="1:14" s="3" customFormat="1" x14ac:dyDescent="0.25">
      <c r="A105" s="13"/>
      <c r="B105" s="471"/>
      <c r="C105" s="472"/>
      <c r="D105" s="472"/>
      <c r="E105" s="472"/>
      <c r="F105" s="472"/>
      <c r="G105" s="472"/>
      <c r="H105" s="472"/>
      <c r="I105" s="472"/>
      <c r="J105" s="473"/>
      <c r="K105" s="133"/>
    </row>
    <row r="106" spans="1:14" s="3" customFormat="1" x14ac:dyDescent="0.25">
      <c r="A106" s="13"/>
      <c r="B106" s="471"/>
      <c r="C106" s="472"/>
      <c r="D106" s="472"/>
      <c r="E106" s="472"/>
      <c r="F106" s="472"/>
      <c r="G106" s="472"/>
      <c r="H106" s="472"/>
      <c r="I106" s="472"/>
      <c r="J106" s="473"/>
      <c r="K106" s="133"/>
    </row>
    <row r="107" spans="1:14" s="3" customFormat="1" x14ac:dyDescent="0.25">
      <c r="A107" s="13"/>
      <c r="B107" s="471"/>
      <c r="C107" s="472"/>
      <c r="D107" s="472"/>
      <c r="E107" s="472"/>
      <c r="F107" s="472"/>
      <c r="G107" s="472"/>
      <c r="H107" s="472"/>
      <c r="I107" s="472"/>
      <c r="J107" s="473"/>
      <c r="K107" s="133"/>
    </row>
    <row r="108" spans="1:14" s="3" customFormat="1" x14ac:dyDescent="0.25">
      <c r="A108" s="13"/>
      <c r="B108" s="471"/>
      <c r="C108" s="472"/>
      <c r="D108" s="472"/>
      <c r="E108" s="472"/>
      <c r="F108" s="472"/>
      <c r="G108" s="472"/>
      <c r="H108" s="472"/>
      <c r="I108" s="472"/>
      <c r="J108" s="473"/>
      <c r="K108" s="133"/>
    </row>
    <row r="109" spans="1:14" s="3" customFormat="1" x14ac:dyDescent="0.25">
      <c r="A109" s="13"/>
      <c r="B109" s="471"/>
      <c r="C109" s="472"/>
      <c r="D109" s="472"/>
      <c r="E109" s="472"/>
      <c r="F109" s="472"/>
      <c r="G109" s="472"/>
      <c r="H109" s="472"/>
      <c r="I109" s="472"/>
      <c r="J109" s="473"/>
      <c r="K109" s="133"/>
    </row>
    <row r="110" spans="1:14" s="3" customFormat="1" x14ac:dyDescent="0.25">
      <c r="A110" s="13"/>
      <c r="B110" s="471"/>
      <c r="C110" s="472"/>
      <c r="D110" s="472"/>
      <c r="E110" s="472"/>
      <c r="F110" s="472"/>
      <c r="G110" s="472"/>
      <c r="H110" s="472"/>
      <c r="I110" s="472"/>
      <c r="J110" s="473"/>
      <c r="K110" s="133"/>
    </row>
    <row r="111" spans="1:14" s="107" customFormat="1" x14ac:dyDescent="0.25">
      <c r="A111" s="232"/>
      <c r="B111" s="228"/>
      <c r="C111" s="229"/>
      <c r="D111" s="229"/>
      <c r="E111" s="229"/>
      <c r="F111" s="229"/>
      <c r="G111" s="229"/>
      <c r="H111" s="229"/>
      <c r="I111" s="229"/>
      <c r="J111" s="230"/>
    </row>
    <row r="112" spans="1:14" s="3" customFormat="1" x14ac:dyDescent="0.25">
      <c r="A112" s="12"/>
      <c r="B112" s="474" t="s">
        <v>30</v>
      </c>
      <c r="C112" s="475"/>
      <c r="D112" s="475"/>
      <c r="E112" s="475"/>
      <c r="F112" s="475"/>
      <c r="G112" s="475"/>
      <c r="H112" s="475"/>
      <c r="I112" s="475"/>
      <c r="J112" s="476"/>
      <c r="K112" s="241"/>
    </row>
    <row r="113" spans="1:17" s="107" customFormat="1" x14ac:dyDescent="0.25">
      <c r="A113" s="232"/>
      <c r="B113" s="190"/>
      <c r="C113" s="177"/>
      <c r="D113" s="177"/>
      <c r="E113" s="177"/>
      <c r="F113" s="177"/>
      <c r="G113" s="177"/>
      <c r="H113" s="177"/>
      <c r="I113" s="177"/>
      <c r="J113" s="178"/>
    </row>
    <row r="114" spans="1:17" s="107" customFormat="1" x14ac:dyDescent="0.25">
      <c r="A114" s="232"/>
      <c r="B114" s="344" t="str">
        <f>IF(Intro!$G$21="English",M114,N114)</f>
        <v>Décrivez la méthode utilisée pour déterminer la valeur des ventes de votre entreprise à ses entreprises associées au Canada et/ou à l’étranger.</v>
      </c>
      <c r="C114" s="345"/>
      <c r="D114" s="345"/>
      <c r="E114" s="345"/>
      <c r="F114" s="345"/>
      <c r="G114" s="345"/>
      <c r="H114" s="345"/>
      <c r="I114" s="345"/>
      <c r="J114" s="346"/>
      <c r="M114" s="107" t="s">
        <v>115</v>
      </c>
      <c r="N114" s="21" t="s">
        <v>116</v>
      </c>
    </row>
    <row r="115" spans="1:17" s="107" customFormat="1" x14ac:dyDescent="0.25">
      <c r="A115" s="232"/>
      <c r="B115" s="190"/>
      <c r="C115" s="177"/>
      <c r="D115" s="177"/>
      <c r="E115" s="177"/>
      <c r="F115" s="177"/>
      <c r="G115" s="177"/>
      <c r="H115" s="177"/>
      <c r="I115" s="177"/>
      <c r="J115" s="178"/>
    </row>
    <row r="116" spans="1:17" s="3" customFormat="1" x14ac:dyDescent="0.25">
      <c r="A116" s="13"/>
      <c r="B116" s="471"/>
      <c r="C116" s="472"/>
      <c r="D116" s="472"/>
      <c r="E116" s="472"/>
      <c r="F116" s="472"/>
      <c r="G116" s="472"/>
      <c r="H116" s="472"/>
      <c r="I116" s="472"/>
      <c r="J116" s="473"/>
      <c r="K116" s="133"/>
    </row>
    <row r="117" spans="1:17" s="3" customFormat="1" x14ac:dyDescent="0.25">
      <c r="A117" s="13"/>
      <c r="B117" s="471"/>
      <c r="C117" s="472"/>
      <c r="D117" s="472"/>
      <c r="E117" s="472"/>
      <c r="F117" s="472"/>
      <c r="G117" s="472"/>
      <c r="H117" s="472"/>
      <c r="I117" s="472"/>
      <c r="J117" s="473"/>
      <c r="K117" s="133"/>
    </row>
    <row r="118" spans="1:17" s="3" customFormat="1" x14ac:dyDescent="0.25">
      <c r="A118" s="13"/>
      <c r="B118" s="471"/>
      <c r="C118" s="472"/>
      <c r="D118" s="472"/>
      <c r="E118" s="472"/>
      <c r="F118" s="472"/>
      <c r="G118" s="472"/>
      <c r="H118" s="472"/>
      <c r="I118" s="472"/>
      <c r="J118" s="473"/>
      <c r="K118" s="133"/>
    </row>
    <row r="119" spans="1:17" s="3" customFormat="1" x14ac:dyDescent="0.25">
      <c r="A119" s="13"/>
      <c r="B119" s="471"/>
      <c r="C119" s="472"/>
      <c r="D119" s="472"/>
      <c r="E119" s="472"/>
      <c r="F119" s="472"/>
      <c r="G119" s="472"/>
      <c r="H119" s="472"/>
      <c r="I119" s="472"/>
      <c r="J119" s="473"/>
      <c r="K119" s="133"/>
    </row>
    <row r="120" spans="1:17" s="3" customFormat="1" x14ac:dyDescent="0.25">
      <c r="A120" s="13"/>
      <c r="B120" s="471"/>
      <c r="C120" s="472"/>
      <c r="D120" s="472"/>
      <c r="E120" s="472"/>
      <c r="F120" s="472"/>
      <c r="G120" s="472"/>
      <c r="H120" s="472"/>
      <c r="I120" s="472"/>
      <c r="J120" s="473"/>
      <c r="K120" s="133"/>
    </row>
    <row r="121" spans="1:17" s="3" customFormat="1" x14ac:dyDescent="0.25">
      <c r="A121" s="13"/>
      <c r="B121" s="471"/>
      <c r="C121" s="472"/>
      <c r="D121" s="472"/>
      <c r="E121" s="472"/>
      <c r="F121" s="472"/>
      <c r="G121" s="472"/>
      <c r="H121" s="472"/>
      <c r="I121" s="472"/>
      <c r="J121" s="473"/>
      <c r="K121" s="133"/>
    </row>
    <row r="122" spans="1:17" s="3" customFormat="1" x14ac:dyDescent="0.25">
      <c r="A122" s="13"/>
      <c r="B122" s="471"/>
      <c r="C122" s="472"/>
      <c r="D122" s="472"/>
      <c r="E122" s="472"/>
      <c r="F122" s="472"/>
      <c r="G122" s="472"/>
      <c r="H122" s="472"/>
      <c r="I122" s="472"/>
      <c r="J122" s="473"/>
      <c r="K122" s="133"/>
    </row>
    <row r="123" spans="1:17" s="3" customFormat="1" x14ac:dyDescent="0.25">
      <c r="A123" s="13"/>
      <c r="B123" s="471"/>
      <c r="C123" s="472"/>
      <c r="D123" s="472"/>
      <c r="E123" s="472"/>
      <c r="F123" s="472"/>
      <c r="G123" s="472"/>
      <c r="H123" s="472"/>
      <c r="I123" s="472"/>
      <c r="J123" s="473"/>
      <c r="K123" s="133"/>
    </row>
    <row r="124" spans="1:17" s="107" customFormat="1" x14ac:dyDescent="0.25">
      <c r="A124" s="232"/>
      <c r="B124" s="228"/>
      <c r="C124" s="229"/>
      <c r="D124" s="229"/>
      <c r="E124" s="229"/>
      <c r="F124" s="229"/>
      <c r="G124" s="229"/>
      <c r="H124" s="229"/>
      <c r="I124" s="229"/>
      <c r="J124" s="230"/>
    </row>
    <row r="125" spans="1:17" s="42" customFormat="1" x14ac:dyDescent="0.25">
      <c r="A125" s="41"/>
      <c r="B125" s="612" t="s">
        <v>31</v>
      </c>
      <c r="C125" s="613"/>
      <c r="D125" s="613"/>
      <c r="E125" s="613"/>
      <c r="F125" s="613"/>
      <c r="G125" s="613"/>
      <c r="H125" s="613"/>
      <c r="I125" s="613"/>
      <c r="J125" s="614"/>
      <c r="K125" s="221"/>
    </row>
    <row r="126" spans="1:17" s="106" customFormat="1" x14ac:dyDescent="0.25">
      <c r="A126" s="41"/>
      <c r="B126" s="254"/>
      <c r="C126" s="255"/>
      <c r="D126" s="255"/>
      <c r="E126" s="255"/>
      <c r="F126" s="255"/>
      <c r="G126" s="255"/>
      <c r="H126" s="255"/>
      <c r="I126" s="255"/>
      <c r="J126" s="256"/>
    </row>
    <row r="127" spans="1:17" s="106" customFormat="1" x14ac:dyDescent="0.25">
      <c r="A127" s="41"/>
      <c r="B127" s="407" t="str">
        <f>IF(Intro!$G$21="English",M127,N127)</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C127" s="483"/>
      <c r="D127" s="483"/>
      <c r="E127" s="483"/>
      <c r="F127" s="483"/>
      <c r="G127" s="483"/>
      <c r="H127" s="483"/>
      <c r="I127" s="483"/>
      <c r="J127" s="409"/>
      <c r="M127" s="106" t="str">
        <f>"Explain your firm’s method of calculating the prices of the goods to your customers. Include details related to any terms, discounts, allowances, rebates and incentives, price adjustments or other considerations offered to purchasers since January 1, "&amp;Variables!B6&amp;". If your firm uses price or discount lists, provide copies. Explain whether these pricing practices to your customers changed since January 1, "&amp;Variables!B6&amp;"."</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changed since January 1, 2023.</v>
      </c>
      <c r="N127" s="106" t="str">
        <f>"Expliquez la façon dont votre entreprise calcule les prix des marchandises pour ses clients. Donnez les détails au sujet des modalités, rabais, réductions, remises, primes, ajustements de prix et autres mesures offerts aux acheteurs depuis le 1er janvier "&amp;Variables!B6&amp;". Si votre entreprise utilise des listes de prix ou de remises, fournissez-en des copies. Expliquez comment ces pratiques de fixation des prix ont changé depuis le 1er janvier "&amp;Variables!B6&amp;"."</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O127" s="118"/>
      <c r="P127" s="118"/>
      <c r="Q127" s="118"/>
    </row>
    <row r="128" spans="1:17" s="106" customFormat="1" x14ac:dyDescent="0.25">
      <c r="A128" s="41"/>
      <c r="B128" s="407"/>
      <c r="C128" s="483"/>
      <c r="D128" s="483"/>
      <c r="E128" s="483"/>
      <c r="F128" s="483"/>
      <c r="G128" s="483"/>
      <c r="H128" s="483"/>
      <c r="I128" s="483"/>
      <c r="J128" s="409"/>
      <c r="O128" s="118"/>
      <c r="P128" s="118"/>
      <c r="Q128" s="118"/>
    </row>
    <row r="129" spans="1:17" s="106" customFormat="1" x14ac:dyDescent="0.25">
      <c r="A129" s="41"/>
      <c r="B129" s="407"/>
      <c r="C129" s="483"/>
      <c r="D129" s="483"/>
      <c r="E129" s="483"/>
      <c r="F129" s="483"/>
      <c r="G129" s="483"/>
      <c r="H129" s="483"/>
      <c r="I129" s="483"/>
      <c r="J129" s="409"/>
      <c r="O129" s="118"/>
      <c r="P129" s="118"/>
      <c r="Q129" s="118"/>
    </row>
    <row r="130" spans="1:17" s="106" customFormat="1" x14ac:dyDescent="0.25">
      <c r="A130" s="41"/>
      <c r="B130" s="254"/>
      <c r="C130" s="255"/>
      <c r="D130" s="255"/>
      <c r="E130" s="255"/>
      <c r="F130" s="255"/>
      <c r="G130" s="255"/>
      <c r="H130" s="255"/>
      <c r="I130" s="255"/>
      <c r="J130" s="256"/>
    </row>
    <row r="131" spans="1:17" s="42" customFormat="1" x14ac:dyDescent="0.25">
      <c r="A131" s="41"/>
      <c r="B131" s="599"/>
      <c r="C131" s="600"/>
      <c r="D131" s="600"/>
      <c r="E131" s="600"/>
      <c r="F131" s="600"/>
      <c r="G131" s="600"/>
      <c r="H131" s="600"/>
      <c r="I131" s="600"/>
      <c r="J131" s="601"/>
      <c r="K131" s="118"/>
    </row>
    <row r="132" spans="1:17" s="3" customFormat="1" x14ac:dyDescent="0.25">
      <c r="A132" s="13"/>
      <c r="B132" s="599"/>
      <c r="C132" s="600"/>
      <c r="D132" s="600"/>
      <c r="E132" s="600"/>
      <c r="F132" s="600"/>
      <c r="G132" s="600"/>
      <c r="H132" s="600"/>
      <c r="I132" s="600"/>
      <c r="J132" s="601"/>
      <c r="K132" s="133"/>
    </row>
    <row r="133" spans="1:17" s="3" customFormat="1" x14ac:dyDescent="0.25">
      <c r="A133" s="13"/>
      <c r="B133" s="599"/>
      <c r="C133" s="600"/>
      <c r="D133" s="600"/>
      <c r="E133" s="600"/>
      <c r="F133" s="600"/>
      <c r="G133" s="600"/>
      <c r="H133" s="600"/>
      <c r="I133" s="600"/>
      <c r="J133" s="601"/>
      <c r="K133" s="133"/>
    </row>
    <row r="134" spans="1:17" s="3" customFormat="1" x14ac:dyDescent="0.25">
      <c r="A134" s="13"/>
      <c r="B134" s="599"/>
      <c r="C134" s="600"/>
      <c r="D134" s="600"/>
      <c r="E134" s="600"/>
      <c r="F134" s="600"/>
      <c r="G134" s="600"/>
      <c r="H134" s="600"/>
      <c r="I134" s="600"/>
      <c r="J134" s="601"/>
      <c r="K134" s="133"/>
    </row>
    <row r="135" spans="1:17" s="42" customFormat="1" x14ac:dyDescent="0.25">
      <c r="A135" s="41"/>
      <c r="B135" s="599"/>
      <c r="C135" s="600"/>
      <c r="D135" s="600"/>
      <c r="E135" s="600"/>
      <c r="F135" s="600"/>
      <c r="G135" s="600"/>
      <c r="H135" s="600"/>
      <c r="I135" s="600"/>
      <c r="J135" s="601"/>
      <c r="K135" s="118"/>
    </row>
    <row r="136" spans="1:17" s="42" customFormat="1" x14ac:dyDescent="0.25">
      <c r="A136" s="41"/>
      <c r="B136" s="599"/>
      <c r="C136" s="600"/>
      <c r="D136" s="600"/>
      <c r="E136" s="600"/>
      <c r="F136" s="600"/>
      <c r="G136" s="600"/>
      <c r="H136" s="600"/>
      <c r="I136" s="600"/>
      <c r="J136" s="601"/>
      <c r="K136" s="118"/>
    </row>
    <row r="137" spans="1:17" s="42" customFormat="1" x14ac:dyDescent="0.25">
      <c r="A137" s="41"/>
      <c r="B137" s="599"/>
      <c r="C137" s="600"/>
      <c r="D137" s="600"/>
      <c r="E137" s="600"/>
      <c r="F137" s="600"/>
      <c r="G137" s="600"/>
      <c r="H137" s="600"/>
      <c r="I137" s="600"/>
      <c r="J137" s="601"/>
      <c r="K137" s="118"/>
    </row>
    <row r="138" spans="1:17" s="42" customFormat="1" x14ac:dyDescent="0.25">
      <c r="A138" s="41"/>
      <c r="B138" s="599"/>
      <c r="C138" s="600"/>
      <c r="D138" s="600"/>
      <c r="E138" s="600"/>
      <c r="F138" s="600"/>
      <c r="G138" s="600"/>
      <c r="H138" s="600"/>
      <c r="I138" s="600"/>
      <c r="J138" s="601"/>
      <c r="K138" s="118"/>
    </row>
    <row r="139" spans="1:17" s="106" customFormat="1" x14ac:dyDescent="0.25">
      <c r="A139" s="41"/>
      <c r="B139" s="257"/>
      <c r="C139" s="258"/>
      <c r="D139" s="258"/>
      <c r="E139" s="258"/>
      <c r="F139" s="258"/>
      <c r="G139" s="258"/>
      <c r="H139" s="258"/>
      <c r="I139" s="258"/>
      <c r="J139" s="259"/>
    </row>
    <row r="140" spans="1:17" s="3" customFormat="1" x14ac:dyDescent="0.25">
      <c r="A140" s="12"/>
      <c r="B140" s="474" t="s">
        <v>33</v>
      </c>
      <c r="C140" s="475"/>
      <c r="D140" s="475"/>
      <c r="E140" s="475"/>
      <c r="F140" s="475"/>
      <c r="G140" s="475"/>
      <c r="H140" s="475"/>
      <c r="I140" s="475"/>
      <c r="J140" s="476"/>
      <c r="K140" s="241"/>
    </row>
    <row r="141" spans="1:17" s="107" customFormat="1" x14ac:dyDescent="0.25">
      <c r="A141" s="232"/>
      <c r="B141" s="190"/>
      <c r="C141" s="177"/>
      <c r="D141" s="177"/>
      <c r="E141" s="177"/>
      <c r="F141" s="177"/>
      <c r="G141" s="177"/>
      <c r="H141" s="177"/>
      <c r="I141" s="177"/>
      <c r="J141" s="178"/>
    </row>
    <row r="142" spans="1:17" s="107" customFormat="1" x14ac:dyDescent="0.25">
      <c r="A142" s="232"/>
      <c r="B142" s="477" t="str">
        <f>IF(Intro!$G$21="English",M142,N142)</f>
        <v>Indiquez la proportion de la valeur totale de vos ventes au Canada déclarée à la question 1 qui a été représentée par les frais de livraison.</v>
      </c>
      <c r="C142" s="478"/>
      <c r="D142" s="478"/>
      <c r="E142" s="478"/>
      <c r="F142" s="478"/>
      <c r="G142" s="478"/>
      <c r="H142" s="478"/>
      <c r="I142" s="478"/>
      <c r="J142" s="479"/>
      <c r="M142" s="107" t="s">
        <v>484</v>
      </c>
      <c r="N142" s="131" t="s">
        <v>485</v>
      </c>
    </row>
    <row r="143" spans="1:17" s="107" customFormat="1" x14ac:dyDescent="0.25">
      <c r="A143" s="232"/>
      <c r="B143" s="190"/>
      <c r="C143" s="177"/>
      <c r="D143" s="177"/>
      <c r="E143" s="177"/>
      <c r="F143" s="177"/>
      <c r="G143" s="177"/>
      <c r="H143" s="177"/>
      <c r="I143" s="177"/>
      <c r="J143" s="178"/>
    </row>
    <row r="144" spans="1:17" s="10" customFormat="1" x14ac:dyDescent="0.25">
      <c r="A144" s="12"/>
      <c r="B144" s="305"/>
      <c r="C144" s="306"/>
      <c r="D144" s="28"/>
      <c r="E144" s="582">
        <f>Variables!$B$6</f>
        <v>2023</v>
      </c>
      <c r="F144" s="582">
        <f>E144+1</f>
        <v>2024</v>
      </c>
      <c r="G144" s="582">
        <f>F144+1</f>
        <v>2025</v>
      </c>
      <c r="H144" s="177"/>
      <c r="I144" s="177"/>
      <c r="J144" s="236"/>
      <c r="M144" s="11"/>
    </row>
    <row r="145" spans="1:14" s="10" customFormat="1" x14ac:dyDescent="0.25">
      <c r="A145" s="12"/>
      <c r="B145" s="305"/>
      <c r="C145" s="306"/>
      <c r="D145" s="28"/>
      <c r="E145" s="583"/>
      <c r="F145" s="583"/>
      <c r="G145" s="583"/>
      <c r="H145" s="177"/>
      <c r="I145" s="177"/>
      <c r="J145" s="236"/>
      <c r="M145" s="11"/>
    </row>
    <row r="146" spans="1:14" s="107" customFormat="1" x14ac:dyDescent="0.25">
      <c r="A146" s="232"/>
      <c r="B146" s="519" t="str">
        <f>IF(Intro!$G$21="English",M146,N146)</f>
        <v>Coût de livraison</v>
      </c>
      <c r="C146" s="520"/>
      <c r="D146" s="157" t="s">
        <v>142</v>
      </c>
      <c r="E146" s="155"/>
      <c r="F146" s="155"/>
      <c r="G146" s="155"/>
      <c r="H146" s="177"/>
      <c r="I146" s="177"/>
      <c r="J146" s="236"/>
      <c r="M146" s="107" t="s">
        <v>149</v>
      </c>
      <c r="N146" s="107" t="s">
        <v>150</v>
      </c>
    </row>
    <row r="147" spans="1:14" s="107" customFormat="1" x14ac:dyDescent="0.25">
      <c r="A147" s="232"/>
      <c r="B147" s="190"/>
      <c r="C147" s="177"/>
      <c r="D147" s="177"/>
      <c r="E147" s="177"/>
      <c r="F147" s="177"/>
      <c r="G147" s="177"/>
      <c r="H147" s="177"/>
      <c r="I147" s="177"/>
      <c r="J147" s="178"/>
    </row>
    <row r="148" spans="1:14" s="107" customFormat="1" ht="14.1" customHeight="1" x14ac:dyDescent="0.25">
      <c r="A148" s="232"/>
      <c r="B148" s="331" t="str">
        <f>IF(Intro!$G$21="English",M148,N148)</f>
        <v>Si la proportion a changé du 1er janvier 2023 au 31 décembre 2025, expliquez pourquoi.</v>
      </c>
      <c r="C148" s="177"/>
      <c r="D148" s="177"/>
      <c r="E148" s="177"/>
      <c r="F148" s="177"/>
      <c r="G148" s="177"/>
      <c r="H148" s="177"/>
      <c r="I148" s="177"/>
      <c r="J148" s="177"/>
      <c r="M148" s="107" t="str">
        <f>"If the proportion changed between January 1, "&amp;Variables!B6&amp;" and "&amp;Variables!B7&amp;", explain why."</f>
        <v>If the proportion changed between January 1, 2023 and December 31 2025, explain why.</v>
      </c>
      <c r="N148" s="107" t="str">
        <f>"Si la proportion a changé du 1er janvier "&amp;Variables!B6&amp;" au "&amp;Variables!C7&amp;", expliquez pourquoi."</f>
        <v>Si la proportion a changé du 1er janvier 2023 au 31 décembre 2025, expliquez pourquoi.</v>
      </c>
    </row>
    <row r="149" spans="1:14" s="107" customFormat="1" x14ac:dyDescent="0.25">
      <c r="A149" s="232"/>
      <c r="B149" s="190"/>
      <c r="C149" s="177"/>
      <c r="D149" s="177"/>
      <c r="E149" s="177"/>
      <c r="F149" s="177"/>
      <c r="G149" s="177"/>
      <c r="H149" s="177"/>
      <c r="I149" s="177"/>
      <c r="J149" s="178"/>
    </row>
    <row r="150" spans="1:14" s="3" customFormat="1" x14ac:dyDescent="0.25">
      <c r="A150" s="13"/>
      <c r="B150" s="471"/>
      <c r="C150" s="472"/>
      <c r="D150" s="472"/>
      <c r="E150" s="472"/>
      <c r="F150" s="472"/>
      <c r="G150" s="472"/>
      <c r="H150" s="472"/>
      <c r="I150" s="472"/>
      <c r="J150" s="473"/>
      <c r="K150" s="133"/>
    </row>
    <row r="151" spans="1:14" s="3" customFormat="1" x14ac:dyDescent="0.25">
      <c r="A151" s="13"/>
      <c r="B151" s="471"/>
      <c r="C151" s="472"/>
      <c r="D151" s="472"/>
      <c r="E151" s="472"/>
      <c r="F151" s="472"/>
      <c r="G151" s="472"/>
      <c r="H151" s="472"/>
      <c r="I151" s="472"/>
      <c r="J151" s="473"/>
      <c r="K151" s="133"/>
    </row>
    <row r="152" spans="1:14" s="3" customFormat="1" x14ac:dyDescent="0.25">
      <c r="A152" s="13"/>
      <c r="B152" s="471"/>
      <c r="C152" s="472"/>
      <c r="D152" s="472"/>
      <c r="E152" s="472"/>
      <c r="F152" s="472"/>
      <c r="G152" s="472"/>
      <c r="H152" s="472"/>
      <c r="I152" s="472"/>
      <c r="J152" s="473"/>
      <c r="K152" s="133"/>
    </row>
    <row r="153" spans="1:14" s="3" customFormat="1" x14ac:dyDescent="0.25">
      <c r="A153" s="13"/>
      <c r="B153" s="471"/>
      <c r="C153" s="472"/>
      <c r="D153" s="472"/>
      <c r="E153" s="472"/>
      <c r="F153" s="472"/>
      <c r="G153" s="472"/>
      <c r="H153" s="472"/>
      <c r="I153" s="472"/>
      <c r="J153" s="473"/>
      <c r="K153" s="133"/>
    </row>
    <row r="154" spans="1:14" s="3" customFormat="1" x14ac:dyDescent="0.25">
      <c r="A154" s="13"/>
      <c r="B154" s="471"/>
      <c r="C154" s="472"/>
      <c r="D154" s="472"/>
      <c r="E154" s="472"/>
      <c r="F154" s="472"/>
      <c r="G154" s="472"/>
      <c r="H154" s="472"/>
      <c r="I154" s="472"/>
      <c r="J154" s="473"/>
      <c r="K154" s="133"/>
    </row>
    <row r="155" spans="1:14" s="3" customFormat="1" x14ac:dyDescent="0.25">
      <c r="A155" s="13"/>
      <c r="B155" s="471"/>
      <c r="C155" s="472"/>
      <c r="D155" s="472"/>
      <c r="E155" s="472"/>
      <c r="F155" s="472"/>
      <c r="G155" s="472"/>
      <c r="H155" s="472"/>
      <c r="I155" s="472"/>
      <c r="J155" s="473"/>
      <c r="K155" s="133"/>
    </row>
    <row r="156" spans="1:14" s="3" customFormat="1" x14ac:dyDescent="0.25">
      <c r="A156" s="13"/>
      <c r="B156" s="471"/>
      <c r="C156" s="472"/>
      <c r="D156" s="472"/>
      <c r="E156" s="472"/>
      <c r="F156" s="472"/>
      <c r="G156" s="472"/>
      <c r="H156" s="472"/>
      <c r="I156" s="472"/>
      <c r="J156" s="473"/>
      <c r="K156" s="133"/>
    </row>
    <row r="157" spans="1:14" s="3" customFormat="1" x14ac:dyDescent="0.25">
      <c r="A157" s="13"/>
      <c r="B157" s="471"/>
      <c r="C157" s="472"/>
      <c r="D157" s="472"/>
      <c r="E157" s="472"/>
      <c r="F157" s="472"/>
      <c r="G157" s="472"/>
      <c r="H157" s="472"/>
      <c r="I157" s="472"/>
      <c r="J157" s="473"/>
      <c r="K157" s="133"/>
    </row>
    <row r="158" spans="1:14" s="107" customFormat="1" x14ac:dyDescent="0.25">
      <c r="A158" s="232"/>
      <c r="B158" s="228"/>
      <c r="C158" s="229"/>
      <c r="D158" s="229"/>
      <c r="E158" s="229"/>
      <c r="F158" s="229"/>
      <c r="G158" s="229"/>
      <c r="H158" s="229"/>
      <c r="I158" s="229"/>
      <c r="J158" s="230"/>
    </row>
    <row r="159" spans="1:14" s="3" customFormat="1" x14ac:dyDescent="0.25">
      <c r="A159" s="12"/>
      <c r="B159" s="507" t="s">
        <v>34</v>
      </c>
      <c r="C159" s="508"/>
      <c r="D159" s="508"/>
      <c r="E159" s="508"/>
      <c r="F159" s="508"/>
      <c r="G159" s="508"/>
      <c r="H159" s="508"/>
      <c r="I159" s="508"/>
      <c r="J159" s="509"/>
      <c r="K159" s="241"/>
    </row>
    <row r="160" spans="1:14" s="107" customFormat="1" x14ac:dyDescent="0.25">
      <c r="A160" s="232"/>
      <c r="B160" s="190"/>
      <c r="C160" s="177"/>
      <c r="D160" s="177"/>
      <c r="E160" s="177"/>
      <c r="F160" s="177"/>
      <c r="G160" s="177"/>
      <c r="H160" s="177"/>
      <c r="I160" s="177"/>
      <c r="J160" s="178"/>
    </row>
    <row r="161" spans="1:14" s="107" customFormat="1" x14ac:dyDescent="0.25">
      <c r="A161" s="232"/>
      <c r="B161" s="477" t="str">
        <f>IF(Intro!$G$21="English",M161,N161)</f>
        <v>Fournissez les stratégies et les objectifs de votre entreprise pour les deux prochaines années en ce qui concerne les ventes intérieures de la production nationale des marchandises. Fournir la justification et les hypothèses qui sous-tendent ces stratégies et objectifs.</v>
      </c>
      <c r="C161" s="478"/>
      <c r="D161" s="478"/>
      <c r="E161" s="478"/>
      <c r="F161" s="478"/>
      <c r="G161" s="478"/>
      <c r="H161" s="478"/>
      <c r="I161" s="478"/>
      <c r="J161" s="479"/>
      <c r="M161" s="107" t="s">
        <v>152</v>
      </c>
      <c r="N161" s="107" t="s">
        <v>153</v>
      </c>
    </row>
    <row r="162" spans="1:14" s="107" customFormat="1" x14ac:dyDescent="0.25">
      <c r="A162" s="232"/>
      <c r="B162" s="477"/>
      <c r="C162" s="478"/>
      <c r="D162" s="478"/>
      <c r="E162" s="478"/>
      <c r="F162" s="478"/>
      <c r="G162" s="478"/>
      <c r="H162" s="478"/>
      <c r="I162" s="478"/>
      <c r="J162" s="479"/>
    </row>
    <row r="163" spans="1:14" s="107" customFormat="1" x14ac:dyDescent="0.25">
      <c r="A163" s="232"/>
      <c r="B163" s="190"/>
      <c r="C163" s="177"/>
      <c r="D163" s="177"/>
      <c r="E163" s="177"/>
      <c r="F163" s="177"/>
      <c r="G163" s="177"/>
      <c r="H163" s="177"/>
      <c r="I163" s="177"/>
      <c r="J163" s="178"/>
    </row>
    <row r="164" spans="1:14" s="3" customFormat="1" x14ac:dyDescent="0.25">
      <c r="A164" s="13"/>
      <c r="B164" s="471"/>
      <c r="C164" s="472"/>
      <c r="D164" s="472"/>
      <c r="E164" s="472"/>
      <c r="F164" s="472"/>
      <c r="G164" s="472"/>
      <c r="H164" s="472"/>
      <c r="I164" s="472"/>
      <c r="J164" s="473"/>
      <c r="K164" s="133"/>
    </row>
    <row r="165" spans="1:14" s="3" customFormat="1" x14ac:dyDescent="0.25">
      <c r="A165" s="13"/>
      <c r="B165" s="471"/>
      <c r="C165" s="472"/>
      <c r="D165" s="472"/>
      <c r="E165" s="472"/>
      <c r="F165" s="472"/>
      <c r="G165" s="472"/>
      <c r="H165" s="472"/>
      <c r="I165" s="472"/>
      <c r="J165" s="473"/>
      <c r="K165" s="133"/>
    </row>
    <row r="166" spans="1:14" s="3" customFormat="1" x14ac:dyDescent="0.25">
      <c r="A166" s="13"/>
      <c r="B166" s="471"/>
      <c r="C166" s="472"/>
      <c r="D166" s="472"/>
      <c r="E166" s="472"/>
      <c r="F166" s="472"/>
      <c r="G166" s="472"/>
      <c r="H166" s="472"/>
      <c r="I166" s="472"/>
      <c r="J166" s="473"/>
      <c r="K166" s="133"/>
    </row>
    <row r="167" spans="1:14" s="3" customFormat="1" x14ac:dyDescent="0.25">
      <c r="A167" s="13"/>
      <c r="B167" s="471"/>
      <c r="C167" s="472"/>
      <c r="D167" s="472"/>
      <c r="E167" s="472"/>
      <c r="F167" s="472"/>
      <c r="G167" s="472"/>
      <c r="H167" s="472"/>
      <c r="I167" s="472"/>
      <c r="J167" s="473"/>
      <c r="K167" s="133"/>
    </row>
    <row r="168" spans="1:14" s="3" customFormat="1" x14ac:dyDescent="0.25">
      <c r="A168" s="13"/>
      <c r="B168" s="471"/>
      <c r="C168" s="472"/>
      <c r="D168" s="472"/>
      <c r="E168" s="472"/>
      <c r="F168" s="472"/>
      <c r="G168" s="472"/>
      <c r="H168" s="472"/>
      <c r="I168" s="472"/>
      <c r="J168" s="473"/>
      <c r="K168" s="133"/>
    </row>
    <row r="169" spans="1:14" s="3" customFormat="1" x14ac:dyDescent="0.25">
      <c r="A169" s="13"/>
      <c r="B169" s="471"/>
      <c r="C169" s="472"/>
      <c r="D169" s="472"/>
      <c r="E169" s="472"/>
      <c r="F169" s="472"/>
      <c r="G169" s="472"/>
      <c r="H169" s="472"/>
      <c r="I169" s="472"/>
      <c r="J169" s="473"/>
      <c r="K169" s="133"/>
    </row>
    <row r="170" spans="1:14" s="3" customFormat="1" x14ac:dyDescent="0.25">
      <c r="A170" s="13"/>
      <c r="B170" s="471"/>
      <c r="C170" s="472"/>
      <c r="D170" s="472"/>
      <c r="E170" s="472"/>
      <c r="F170" s="472"/>
      <c r="G170" s="472"/>
      <c r="H170" s="472"/>
      <c r="I170" s="472"/>
      <c r="J170" s="473"/>
      <c r="K170" s="133"/>
    </row>
    <row r="171" spans="1:14" s="3" customFormat="1" x14ac:dyDescent="0.25">
      <c r="A171" s="13"/>
      <c r="B171" s="471"/>
      <c r="C171" s="472"/>
      <c r="D171" s="472"/>
      <c r="E171" s="472"/>
      <c r="F171" s="472"/>
      <c r="G171" s="472"/>
      <c r="H171" s="472"/>
      <c r="I171" s="472"/>
      <c r="J171" s="473"/>
      <c r="K171" s="133"/>
    </row>
    <row r="172" spans="1:14" s="107" customFormat="1" x14ac:dyDescent="0.25">
      <c r="A172" s="232"/>
      <c r="B172" s="228"/>
      <c r="C172" s="229"/>
      <c r="D172" s="229"/>
      <c r="E172" s="229"/>
      <c r="F172" s="229"/>
      <c r="G172" s="229"/>
      <c r="H172" s="229"/>
      <c r="I172" s="229"/>
      <c r="J172" s="230"/>
    </row>
    <row r="173" spans="1:14" s="3" customFormat="1" x14ac:dyDescent="0.25">
      <c r="A173" s="12"/>
      <c r="B173" s="507" t="s">
        <v>35</v>
      </c>
      <c r="C173" s="508"/>
      <c r="D173" s="508"/>
      <c r="E173" s="508"/>
      <c r="F173" s="508"/>
      <c r="G173" s="508"/>
      <c r="H173" s="508"/>
      <c r="I173" s="508"/>
      <c r="J173" s="509"/>
      <c r="K173" s="241"/>
    </row>
    <row r="174" spans="1:14" s="107" customFormat="1" x14ac:dyDescent="0.25">
      <c r="A174" s="232"/>
      <c r="B174" s="190"/>
      <c r="C174" s="177"/>
      <c r="D174" s="177"/>
      <c r="E174" s="177"/>
      <c r="F174" s="177"/>
      <c r="G174" s="177"/>
      <c r="H174" s="177"/>
      <c r="I174" s="177"/>
      <c r="J174" s="178"/>
    </row>
    <row r="175" spans="1:14" s="107" customFormat="1" x14ac:dyDescent="0.25">
      <c r="A175" s="232"/>
      <c r="B175" s="489" t="str">
        <f>IF(Intro!$G$21="English",M175,N175)</f>
        <v>Fournissez les stratégies et les objectifs de votre entreprise pour les deux prochaines années en ce qui concerne les prix des marchandises. Fournir la justification et les hypothèses qui sous-tendent ces stratégies et objectifs.</v>
      </c>
      <c r="C175" s="490"/>
      <c r="D175" s="490"/>
      <c r="E175" s="490"/>
      <c r="F175" s="490"/>
      <c r="G175" s="490"/>
      <c r="H175" s="490"/>
      <c r="I175" s="490"/>
      <c r="J175" s="491"/>
      <c r="M175" s="107" t="s">
        <v>293</v>
      </c>
      <c r="N175" s="107" t="s">
        <v>156</v>
      </c>
    </row>
    <row r="176" spans="1:14" s="107" customFormat="1" x14ac:dyDescent="0.25">
      <c r="A176" s="232"/>
      <c r="B176" s="489"/>
      <c r="C176" s="490"/>
      <c r="D176" s="490"/>
      <c r="E176" s="490"/>
      <c r="F176" s="490"/>
      <c r="G176" s="490"/>
      <c r="H176" s="490"/>
      <c r="I176" s="490"/>
      <c r="J176" s="491"/>
    </row>
    <row r="177" spans="1:14" s="107" customFormat="1" x14ac:dyDescent="0.25">
      <c r="A177" s="232"/>
      <c r="B177" s="190"/>
      <c r="C177" s="177"/>
      <c r="D177" s="177"/>
      <c r="E177" s="177"/>
      <c r="F177" s="177"/>
      <c r="G177" s="177"/>
      <c r="H177" s="177"/>
      <c r="I177" s="177"/>
      <c r="J177" s="178"/>
    </row>
    <row r="178" spans="1:14" s="3" customFormat="1" x14ac:dyDescent="0.25">
      <c r="A178" s="13"/>
      <c r="B178" s="471"/>
      <c r="C178" s="472"/>
      <c r="D178" s="472"/>
      <c r="E178" s="472"/>
      <c r="F178" s="472"/>
      <c r="G178" s="472"/>
      <c r="H178" s="472"/>
      <c r="I178" s="472"/>
      <c r="J178" s="473"/>
      <c r="K178" s="133"/>
    </row>
    <row r="179" spans="1:14" s="3" customFormat="1" x14ac:dyDescent="0.25">
      <c r="A179" s="13"/>
      <c r="B179" s="471"/>
      <c r="C179" s="472"/>
      <c r="D179" s="472"/>
      <c r="E179" s="472"/>
      <c r="F179" s="472"/>
      <c r="G179" s="472"/>
      <c r="H179" s="472"/>
      <c r="I179" s="472"/>
      <c r="J179" s="473"/>
      <c r="K179" s="133"/>
    </row>
    <row r="180" spans="1:14" s="3" customFormat="1" x14ac:dyDescent="0.25">
      <c r="A180" s="13"/>
      <c r="B180" s="471"/>
      <c r="C180" s="472"/>
      <c r="D180" s="472"/>
      <c r="E180" s="472"/>
      <c r="F180" s="472"/>
      <c r="G180" s="472"/>
      <c r="H180" s="472"/>
      <c r="I180" s="472"/>
      <c r="J180" s="473"/>
      <c r="K180" s="133"/>
    </row>
    <row r="181" spans="1:14" s="3" customFormat="1" x14ac:dyDescent="0.25">
      <c r="A181" s="13"/>
      <c r="B181" s="471"/>
      <c r="C181" s="472"/>
      <c r="D181" s="472"/>
      <c r="E181" s="472"/>
      <c r="F181" s="472"/>
      <c r="G181" s="472"/>
      <c r="H181" s="472"/>
      <c r="I181" s="472"/>
      <c r="J181" s="473"/>
      <c r="K181" s="133"/>
    </row>
    <row r="182" spans="1:14" s="3" customFormat="1" x14ac:dyDescent="0.25">
      <c r="A182" s="13"/>
      <c r="B182" s="471"/>
      <c r="C182" s="472"/>
      <c r="D182" s="472"/>
      <c r="E182" s="472"/>
      <c r="F182" s="472"/>
      <c r="G182" s="472"/>
      <c r="H182" s="472"/>
      <c r="I182" s="472"/>
      <c r="J182" s="473"/>
      <c r="K182" s="133"/>
    </row>
    <row r="183" spans="1:14" s="3" customFormat="1" x14ac:dyDescent="0.25">
      <c r="A183" s="13"/>
      <c r="B183" s="471"/>
      <c r="C183" s="472"/>
      <c r="D183" s="472"/>
      <c r="E183" s="472"/>
      <c r="F183" s="472"/>
      <c r="G183" s="472"/>
      <c r="H183" s="472"/>
      <c r="I183" s="472"/>
      <c r="J183" s="473"/>
      <c r="K183" s="133"/>
    </row>
    <row r="184" spans="1:14" s="3" customFormat="1" x14ac:dyDescent="0.25">
      <c r="A184" s="13"/>
      <c r="B184" s="471"/>
      <c r="C184" s="472"/>
      <c r="D184" s="472"/>
      <c r="E184" s="472"/>
      <c r="F184" s="472"/>
      <c r="G184" s="472"/>
      <c r="H184" s="472"/>
      <c r="I184" s="472"/>
      <c r="J184" s="473"/>
      <c r="K184" s="133"/>
    </row>
    <row r="185" spans="1:14" s="3" customFormat="1" x14ac:dyDescent="0.25">
      <c r="A185" s="13"/>
      <c r="B185" s="471"/>
      <c r="C185" s="472"/>
      <c r="D185" s="472"/>
      <c r="E185" s="472"/>
      <c r="F185" s="472"/>
      <c r="G185" s="472"/>
      <c r="H185" s="472"/>
      <c r="I185" s="472"/>
      <c r="J185" s="473"/>
      <c r="K185" s="133"/>
    </row>
    <row r="186" spans="1:14" s="107" customFormat="1" x14ac:dyDescent="0.25">
      <c r="A186" s="232"/>
      <c r="B186" s="228"/>
      <c r="C186" s="229"/>
      <c r="D186" s="229"/>
      <c r="E186" s="229"/>
      <c r="F186" s="229"/>
      <c r="G186" s="229"/>
      <c r="H186" s="229"/>
      <c r="I186" s="229"/>
      <c r="J186" s="230"/>
    </row>
    <row r="187" spans="1:14" s="3" customFormat="1" x14ac:dyDescent="0.25">
      <c r="A187" s="12"/>
      <c r="B187" s="507" t="s">
        <v>36</v>
      </c>
      <c r="C187" s="508"/>
      <c r="D187" s="508"/>
      <c r="E187" s="508"/>
      <c r="F187" s="508"/>
      <c r="G187" s="508"/>
      <c r="H187" s="508"/>
      <c r="I187" s="508"/>
      <c r="J187" s="509"/>
      <c r="K187" s="241"/>
    </row>
    <row r="188" spans="1:14" s="107" customFormat="1" x14ac:dyDescent="0.25">
      <c r="A188" s="232"/>
      <c r="B188" s="190"/>
      <c r="C188" s="177"/>
      <c r="D188" s="177"/>
      <c r="E188" s="177"/>
      <c r="F188" s="177"/>
      <c r="G188" s="177"/>
      <c r="H188" s="177"/>
      <c r="I188" s="177"/>
      <c r="J188" s="178"/>
    </row>
    <row r="189" spans="1:14" s="107" customFormat="1" x14ac:dyDescent="0.25">
      <c r="A189" s="232"/>
      <c r="B189" s="489" t="str">
        <f>IF(Intro!$G$21="English",M189,N189)</f>
        <v>Fournissez les stratégies et les objectifs de votre entreprise pour les deux prochaines années en ce qui concerne les ventes à l'exportation des marchandises. Fournir la justification et les hypothèses qui sous-tendent ces stratégies et objectifs.</v>
      </c>
      <c r="C189" s="490"/>
      <c r="D189" s="490"/>
      <c r="E189" s="490"/>
      <c r="F189" s="490"/>
      <c r="G189" s="490"/>
      <c r="H189" s="490"/>
      <c r="I189" s="490"/>
      <c r="J189" s="491"/>
      <c r="M189" s="107" t="s">
        <v>154</v>
      </c>
      <c r="N189" s="107" t="s">
        <v>155</v>
      </c>
    </row>
    <row r="190" spans="1:14" s="107" customFormat="1" x14ac:dyDescent="0.25">
      <c r="A190" s="232"/>
      <c r="B190" s="489"/>
      <c r="C190" s="490"/>
      <c r="D190" s="490"/>
      <c r="E190" s="490"/>
      <c r="F190" s="490"/>
      <c r="G190" s="490"/>
      <c r="H190" s="490"/>
      <c r="I190" s="490"/>
      <c r="J190" s="491"/>
    </row>
    <row r="191" spans="1:14" s="107" customFormat="1" x14ac:dyDescent="0.25">
      <c r="A191" s="232"/>
      <c r="B191" s="190"/>
      <c r="C191" s="177"/>
      <c r="D191" s="177"/>
      <c r="E191" s="177"/>
      <c r="F191" s="177"/>
      <c r="G191" s="177"/>
      <c r="H191" s="177"/>
      <c r="I191" s="177"/>
      <c r="J191" s="178"/>
    </row>
    <row r="192" spans="1:14" s="3" customFormat="1" x14ac:dyDescent="0.25">
      <c r="A192" s="13"/>
      <c r="B192" s="471"/>
      <c r="C192" s="472"/>
      <c r="D192" s="472"/>
      <c r="E192" s="472"/>
      <c r="F192" s="472"/>
      <c r="G192" s="472"/>
      <c r="H192" s="472"/>
      <c r="I192" s="472"/>
      <c r="J192" s="473"/>
      <c r="K192" s="133"/>
    </row>
    <row r="193" spans="1:14" s="3" customFormat="1" x14ac:dyDescent="0.25">
      <c r="A193" s="13"/>
      <c r="B193" s="471"/>
      <c r="C193" s="472"/>
      <c r="D193" s="472"/>
      <c r="E193" s="472"/>
      <c r="F193" s="472"/>
      <c r="G193" s="472"/>
      <c r="H193" s="472"/>
      <c r="I193" s="472"/>
      <c r="J193" s="473"/>
      <c r="K193" s="133"/>
    </row>
    <row r="194" spans="1:14" s="3" customFormat="1" x14ac:dyDescent="0.25">
      <c r="A194" s="13"/>
      <c r="B194" s="471"/>
      <c r="C194" s="472"/>
      <c r="D194" s="472"/>
      <c r="E194" s="472"/>
      <c r="F194" s="472"/>
      <c r="G194" s="472"/>
      <c r="H194" s="472"/>
      <c r="I194" s="472"/>
      <c r="J194" s="473"/>
      <c r="K194" s="133"/>
    </row>
    <row r="195" spans="1:14" s="3" customFormat="1" x14ac:dyDescent="0.25">
      <c r="A195" s="13"/>
      <c r="B195" s="471"/>
      <c r="C195" s="472"/>
      <c r="D195" s="472"/>
      <c r="E195" s="472"/>
      <c r="F195" s="472"/>
      <c r="G195" s="472"/>
      <c r="H195" s="472"/>
      <c r="I195" s="472"/>
      <c r="J195" s="473"/>
      <c r="K195" s="133"/>
    </row>
    <row r="196" spans="1:14" s="3" customFormat="1" x14ac:dyDescent="0.25">
      <c r="A196" s="13"/>
      <c r="B196" s="471"/>
      <c r="C196" s="472"/>
      <c r="D196" s="472"/>
      <c r="E196" s="472"/>
      <c r="F196" s="472"/>
      <c r="G196" s="472"/>
      <c r="H196" s="472"/>
      <c r="I196" s="472"/>
      <c r="J196" s="473"/>
      <c r="K196" s="133"/>
    </row>
    <row r="197" spans="1:14" s="3" customFormat="1" x14ac:dyDescent="0.25">
      <c r="A197" s="13"/>
      <c r="B197" s="471"/>
      <c r="C197" s="472"/>
      <c r="D197" s="472"/>
      <c r="E197" s="472"/>
      <c r="F197" s="472"/>
      <c r="G197" s="472"/>
      <c r="H197" s="472"/>
      <c r="I197" s="472"/>
      <c r="J197" s="473"/>
      <c r="K197" s="133"/>
    </row>
    <row r="198" spans="1:14" s="3" customFormat="1" x14ac:dyDescent="0.25">
      <c r="A198" s="13"/>
      <c r="B198" s="471"/>
      <c r="C198" s="472"/>
      <c r="D198" s="472"/>
      <c r="E198" s="472"/>
      <c r="F198" s="472"/>
      <c r="G198" s="472"/>
      <c r="H198" s="472"/>
      <c r="I198" s="472"/>
      <c r="J198" s="473"/>
      <c r="K198" s="133"/>
    </row>
    <row r="199" spans="1:14" s="3" customFormat="1" x14ac:dyDescent="0.25">
      <c r="A199" s="13"/>
      <c r="B199" s="471"/>
      <c r="C199" s="472"/>
      <c r="D199" s="472"/>
      <c r="E199" s="472"/>
      <c r="F199" s="472"/>
      <c r="G199" s="472"/>
      <c r="H199" s="472"/>
      <c r="I199" s="472"/>
      <c r="J199" s="473"/>
      <c r="K199" s="133"/>
    </row>
    <row r="200" spans="1:14" s="107" customFormat="1" x14ac:dyDescent="0.25">
      <c r="A200" s="232"/>
      <c r="B200" s="228"/>
      <c r="C200" s="229"/>
      <c r="D200" s="229"/>
      <c r="E200" s="229"/>
      <c r="F200" s="229"/>
      <c r="G200" s="229"/>
      <c r="H200" s="229"/>
      <c r="I200" s="229"/>
      <c r="J200" s="230"/>
    </row>
    <row r="201" spans="1:14" s="3" customFormat="1" x14ac:dyDescent="0.25">
      <c r="A201" s="12"/>
      <c r="B201" s="507" t="s">
        <v>37</v>
      </c>
      <c r="C201" s="508"/>
      <c r="D201" s="508"/>
      <c r="E201" s="508"/>
      <c r="F201" s="508"/>
      <c r="G201" s="508"/>
      <c r="H201" s="508"/>
      <c r="I201" s="508"/>
      <c r="J201" s="509"/>
      <c r="K201" s="241"/>
    </row>
    <row r="202" spans="1:14" s="107" customFormat="1" x14ac:dyDescent="0.25">
      <c r="A202" s="232"/>
      <c r="B202" s="190"/>
      <c r="C202" s="177"/>
      <c r="D202" s="177"/>
      <c r="E202" s="177"/>
      <c r="F202" s="177"/>
      <c r="G202" s="177"/>
      <c r="H202" s="177"/>
      <c r="I202" s="177"/>
      <c r="J202" s="178"/>
    </row>
    <row r="203" spans="1:14" s="107" customFormat="1" x14ac:dyDescent="0.25">
      <c r="A203" s="232"/>
      <c r="B203" s="489" t="str">
        <f>IF(Intro!$G$21="English",M203,N203)</f>
        <v>Fournissez les stratégies et les objectifs de votre entreprise pour les deux prochaines années en ce qui concerne la part du marché Canadien de votre entreprise. Fournir la justification et les hypothèses qui sous-tendent ces stratégies et objectifs.</v>
      </c>
      <c r="C203" s="490"/>
      <c r="D203" s="490"/>
      <c r="E203" s="490"/>
      <c r="F203" s="490"/>
      <c r="G203" s="490"/>
      <c r="H203" s="490"/>
      <c r="I203" s="490"/>
      <c r="J203" s="491"/>
      <c r="M203" s="107" t="s">
        <v>496</v>
      </c>
      <c r="N203" s="107" t="s">
        <v>497</v>
      </c>
    </row>
    <row r="204" spans="1:14" s="107" customFormat="1" x14ac:dyDescent="0.25">
      <c r="A204" s="232"/>
      <c r="B204" s="489"/>
      <c r="C204" s="490"/>
      <c r="D204" s="490"/>
      <c r="E204" s="490"/>
      <c r="F204" s="490"/>
      <c r="G204" s="490"/>
      <c r="H204" s="490"/>
      <c r="I204" s="490"/>
      <c r="J204" s="491"/>
    </row>
    <row r="205" spans="1:14" s="107" customFormat="1" x14ac:dyDescent="0.25">
      <c r="A205" s="232"/>
      <c r="B205" s="190"/>
      <c r="C205" s="177"/>
      <c r="D205" s="177"/>
      <c r="E205" s="177"/>
      <c r="F205" s="177"/>
      <c r="G205" s="177"/>
      <c r="H205" s="177"/>
      <c r="I205" s="177"/>
      <c r="J205" s="178"/>
    </row>
    <row r="206" spans="1:14" s="3" customFormat="1" x14ac:dyDescent="0.25">
      <c r="A206" s="13"/>
      <c r="B206" s="471"/>
      <c r="C206" s="472"/>
      <c r="D206" s="472"/>
      <c r="E206" s="472"/>
      <c r="F206" s="472"/>
      <c r="G206" s="472"/>
      <c r="H206" s="472"/>
      <c r="I206" s="472"/>
      <c r="J206" s="473"/>
      <c r="K206" s="133"/>
    </row>
    <row r="207" spans="1:14" s="3" customFormat="1" x14ac:dyDescent="0.25">
      <c r="A207" s="13"/>
      <c r="B207" s="471"/>
      <c r="C207" s="472"/>
      <c r="D207" s="472"/>
      <c r="E207" s="472"/>
      <c r="F207" s="472"/>
      <c r="G207" s="472"/>
      <c r="H207" s="472"/>
      <c r="I207" s="472"/>
      <c r="J207" s="473"/>
      <c r="K207" s="133"/>
    </row>
    <row r="208" spans="1:14" s="3" customFormat="1" x14ac:dyDescent="0.25">
      <c r="A208" s="13"/>
      <c r="B208" s="471"/>
      <c r="C208" s="472"/>
      <c r="D208" s="472"/>
      <c r="E208" s="472"/>
      <c r="F208" s="472"/>
      <c r="G208" s="472"/>
      <c r="H208" s="472"/>
      <c r="I208" s="472"/>
      <c r="J208" s="473"/>
      <c r="K208" s="133"/>
    </row>
    <row r="209" spans="1:12" s="3" customFormat="1" x14ac:dyDescent="0.25">
      <c r="A209" s="13"/>
      <c r="B209" s="471"/>
      <c r="C209" s="472"/>
      <c r="D209" s="472"/>
      <c r="E209" s="472"/>
      <c r="F209" s="472"/>
      <c r="G209" s="472"/>
      <c r="H209" s="472"/>
      <c r="I209" s="472"/>
      <c r="J209" s="473"/>
      <c r="K209" s="133"/>
    </row>
    <row r="210" spans="1:12" s="3" customFormat="1" x14ac:dyDescent="0.25">
      <c r="A210" s="13"/>
      <c r="B210" s="471"/>
      <c r="C210" s="472"/>
      <c r="D210" s="472"/>
      <c r="E210" s="472"/>
      <c r="F210" s="472"/>
      <c r="G210" s="472"/>
      <c r="H210" s="472"/>
      <c r="I210" s="472"/>
      <c r="J210" s="473"/>
      <c r="K210" s="133"/>
    </row>
    <row r="211" spans="1:12" s="3" customFormat="1" x14ac:dyDescent="0.25">
      <c r="A211" s="13"/>
      <c r="B211" s="471"/>
      <c r="C211" s="472"/>
      <c r="D211" s="472"/>
      <c r="E211" s="472"/>
      <c r="F211" s="472"/>
      <c r="G211" s="472"/>
      <c r="H211" s="472"/>
      <c r="I211" s="472"/>
      <c r="J211" s="473"/>
      <c r="K211" s="133"/>
    </row>
    <row r="212" spans="1:12" s="3" customFormat="1" x14ac:dyDescent="0.25">
      <c r="A212" s="13"/>
      <c r="B212" s="471"/>
      <c r="C212" s="472"/>
      <c r="D212" s="472"/>
      <c r="E212" s="472"/>
      <c r="F212" s="472"/>
      <c r="G212" s="472"/>
      <c r="H212" s="472"/>
      <c r="I212" s="472"/>
      <c r="J212" s="473"/>
      <c r="K212" s="133"/>
    </row>
    <row r="213" spans="1:12" s="3" customFormat="1" x14ac:dyDescent="0.25">
      <c r="A213" s="13"/>
      <c r="B213" s="573"/>
      <c r="C213" s="574"/>
      <c r="D213" s="574"/>
      <c r="E213" s="574"/>
      <c r="F213" s="574"/>
      <c r="G213" s="574"/>
      <c r="H213" s="574"/>
      <c r="I213" s="574"/>
      <c r="J213" s="575"/>
      <c r="K213" s="133"/>
    </row>
    <row r="214" spans="1:12" s="134" customFormat="1" x14ac:dyDescent="0.25">
      <c r="A214" s="237"/>
      <c r="B214" s="252"/>
      <c r="C214" s="252"/>
      <c r="D214" s="253"/>
      <c r="E214" s="253"/>
      <c r="F214" s="253"/>
      <c r="G214" s="253"/>
      <c r="H214" s="253"/>
      <c r="I214" s="253"/>
      <c r="J214" s="253"/>
      <c r="L214" s="238"/>
    </row>
    <row r="215" spans="1:12" s="134" customFormat="1" x14ac:dyDescent="0.25">
      <c r="A215" s="237"/>
      <c r="B215" s="252"/>
      <c r="C215" s="252"/>
      <c r="D215" s="253"/>
      <c r="E215" s="253"/>
      <c r="F215" s="253"/>
      <c r="G215" s="253"/>
      <c r="H215" s="253"/>
      <c r="I215" s="253"/>
      <c r="J215" s="253"/>
      <c r="L215" s="238"/>
    </row>
    <row r="216" spans="1:12" s="134" customFormat="1" x14ac:dyDescent="0.25">
      <c r="A216" s="237"/>
      <c r="B216" s="252"/>
      <c r="C216" s="252"/>
      <c r="D216" s="253"/>
      <c r="E216" s="253"/>
      <c r="F216" s="253"/>
      <c r="G216" s="253"/>
      <c r="H216" s="253"/>
      <c r="I216" s="253"/>
      <c r="J216" s="253"/>
      <c r="L216" s="238"/>
    </row>
    <row r="217" spans="1:12" s="134" customFormat="1" x14ac:dyDescent="0.25">
      <c r="A217" s="237"/>
      <c r="B217" s="252"/>
      <c r="C217" s="252"/>
      <c r="D217" s="253"/>
      <c r="E217" s="253"/>
      <c r="F217" s="253"/>
      <c r="G217" s="253"/>
      <c r="H217" s="253"/>
      <c r="I217" s="253"/>
      <c r="J217" s="253"/>
      <c r="L217" s="238"/>
    </row>
    <row r="218" spans="1:12" s="134" customFormat="1" x14ac:dyDescent="0.25">
      <c r="A218" s="237"/>
      <c r="B218" s="252"/>
      <c r="C218" s="252"/>
      <c r="D218" s="253"/>
      <c r="E218" s="253"/>
      <c r="F218" s="253"/>
      <c r="G218" s="253"/>
      <c r="H218" s="253"/>
      <c r="I218" s="253"/>
      <c r="J218" s="253"/>
      <c r="L218" s="238"/>
    </row>
    <row r="219" spans="1:12" s="134" customFormat="1" x14ac:dyDescent="0.25">
      <c r="A219" s="237"/>
      <c r="B219" s="252"/>
      <c r="C219" s="252"/>
      <c r="D219" s="253"/>
      <c r="E219" s="253"/>
      <c r="F219" s="253"/>
      <c r="G219" s="253"/>
      <c r="H219" s="253"/>
      <c r="I219" s="253"/>
      <c r="J219" s="253"/>
      <c r="L219" s="238"/>
    </row>
    <row r="220" spans="1:12" s="134" customFormat="1" x14ac:dyDescent="0.25">
      <c r="A220" s="237"/>
      <c r="B220" s="252"/>
      <c r="C220" s="252"/>
      <c r="D220" s="253"/>
      <c r="E220" s="253"/>
      <c r="F220" s="253"/>
      <c r="G220" s="253"/>
      <c r="H220" s="253"/>
      <c r="I220" s="253"/>
      <c r="J220" s="253"/>
      <c r="L220" s="238"/>
    </row>
    <row r="221" spans="1:12" s="134" customFormat="1" x14ac:dyDescent="0.25">
      <c r="A221" s="237"/>
      <c r="B221" s="252"/>
      <c r="C221" s="252"/>
      <c r="D221" s="253"/>
      <c r="E221" s="253"/>
      <c r="F221" s="253"/>
      <c r="G221" s="253"/>
      <c r="H221" s="253"/>
      <c r="I221" s="253"/>
      <c r="J221" s="253"/>
      <c r="L221" s="238"/>
    </row>
    <row r="222" spans="1:12" s="134" customFormat="1" x14ac:dyDescent="0.25">
      <c r="A222" s="237"/>
      <c r="B222" s="252"/>
      <c r="C222" s="252"/>
      <c r="D222" s="253"/>
      <c r="E222" s="253"/>
      <c r="F222" s="253"/>
      <c r="G222" s="253"/>
      <c r="H222" s="253"/>
      <c r="I222" s="253"/>
      <c r="J222" s="253"/>
      <c r="L222" s="238"/>
    </row>
    <row r="223" spans="1:12" s="134" customFormat="1" x14ac:dyDescent="0.25">
      <c r="A223" s="237"/>
      <c r="B223" s="252"/>
      <c r="C223" s="252"/>
      <c r="D223" s="253"/>
      <c r="E223" s="253"/>
      <c r="F223" s="253"/>
      <c r="G223" s="253"/>
      <c r="H223" s="253"/>
      <c r="I223" s="253"/>
      <c r="J223" s="253"/>
      <c r="L223" s="238"/>
    </row>
    <row r="224" spans="1:12" s="134" customFormat="1" x14ac:dyDescent="0.25">
      <c r="A224" s="237"/>
      <c r="B224" s="252"/>
      <c r="C224" s="252"/>
      <c r="D224" s="253"/>
      <c r="E224" s="253"/>
      <c r="F224" s="253"/>
      <c r="G224" s="253"/>
      <c r="H224" s="253"/>
      <c r="I224" s="253"/>
      <c r="J224" s="253"/>
      <c r="L224" s="238"/>
    </row>
    <row r="225" spans="1:12" s="134" customFormat="1" x14ac:dyDescent="0.25">
      <c r="A225" s="237"/>
      <c r="B225" s="252"/>
      <c r="C225" s="252"/>
      <c r="D225" s="253"/>
      <c r="E225" s="253"/>
      <c r="F225" s="253"/>
      <c r="G225" s="253"/>
      <c r="H225" s="253"/>
      <c r="I225" s="253"/>
      <c r="J225" s="253"/>
      <c r="L225" s="238"/>
    </row>
    <row r="226" spans="1:12" s="134" customFormat="1" x14ac:dyDescent="0.25">
      <c r="A226" s="237"/>
      <c r="B226" s="252"/>
      <c r="C226" s="252"/>
      <c r="D226" s="253"/>
      <c r="E226" s="253"/>
      <c r="F226" s="253"/>
      <c r="G226" s="253"/>
      <c r="H226" s="253"/>
      <c r="I226" s="253"/>
      <c r="J226" s="253"/>
      <c r="L226" s="238"/>
    </row>
    <row r="227" spans="1:12" s="134" customFormat="1" x14ac:dyDescent="0.25">
      <c r="A227" s="237"/>
      <c r="B227" s="252"/>
      <c r="C227" s="252"/>
      <c r="D227" s="253"/>
      <c r="E227" s="253"/>
      <c r="F227" s="253"/>
      <c r="G227" s="253"/>
      <c r="H227" s="253"/>
      <c r="I227" s="253"/>
      <c r="J227" s="253"/>
      <c r="L227" s="238"/>
    </row>
    <row r="228" spans="1:12" s="134" customFormat="1" x14ac:dyDescent="0.25">
      <c r="A228" s="237"/>
      <c r="B228" s="252"/>
      <c r="C228" s="252"/>
      <c r="D228" s="253"/>
      <c r="E228" s="253"/>
      <c r="F228" s="253"/>
      <c r="G228" s="253"/>
      <c r="H228" s="253"/>
      <c r="I228" s="253"/>
      <c r="J228" s="253"/>
      <c r="L228" s="238"/>
    </row>
    <row r="229" spans="1:12" s="134" customFormat="1" x14ac:dyDescent="0.25">
      <c r="A229" s="237"/>
      <c r="B229" s="252"/>
      <c r="C229" s="252"/>
      <c r="D229" s="253"/>
      <c r="E229" s="253"/>
      <c r="F229" s="253"/>
      <c r="G229" s="253"/>
      <c r="H229" s="253"/>
      <c r="I229" s="253"/>
      <c r="J229" s="253"/>
      <c r="L229" s="238"/>
    </row>
    <row r="230" spans="1:12" s="134" customFormat="1" x14ac:dyDescent="0.25">
      <c r="A230" s="237"/>
      <c r="B230" s="252"/>
      <c r="C230" s="252"/>
      <c r="D230" s="253"/>
      <c r="E230" s="253"/>
      <c r="F230" s="253"/>
      <c r="G230" s="253"/>
      <c r="H230" s="253"/>
      <c r="I230" s="253"/>
      <c r="J230" s="253"/>
      <c r="L230" s="238"/>
    </row>
    <row r="231" spans="1:12" s="134" customFormat="1" x14ac:dyDescent="0.25">
      <c r="A231" s="237"/>
      <c r="B231" s="252"/>
      <c r="C231" s="252"/>
      <c r="D231" s="253"/>
      <c r="E231" s="253"/>
      <c r="F231" s="253"/>
      <c r="G231" s="253"/>
      <c r="H231" s="253"/>
      <c r="I231" s="253"/>
      <c r="J231" s="253"/>
      <c r="L231" s="238"/>
    </row>
    <row r="232" spans="1:12" s="134" customFormat="1" x14ac:dyDescent="0.25">
      <c r="A232" s="237"/>
      <c r="B232" s="252"/>
      <c r="C232" s="252"/>
      <c r="D232" s="253"/>
      <c r="E232" s="253"/>
      <c r="F232" s="253"/>
      <c r="G232" s="253"/>
      <c r="H232" s="253"/>
      <c r="I232" s="253"/>
      <c r="J232" s="253"/>
      <c r="L232" s="238"/>
    </row>
    <row r="233" spans="1:12" s="134" customFormat="1" x14ac:dyDescent="0.25">
      <c r="A233" s="237"/>
      <c r="B233" s="252"/>
      <c r="C233" s="252"/>
      <c r="D233" s="253"/>
      <c r="E233" s="253"/>
      <c r="F233" s="253"/>
      <c r="G233" s="253"/>
      <c r="H233" s="253"/>
      <c r="I233" s="253"/>
      <c r="J233" s="253"/>
      <c r="L233" s="238"/>
    </row>
    <row r="234" spans="1:12" s="134" customFormat="1" x14ac:dyDescent="0.25">
      <c r="A234" s="237"/>
      <c r="B234" s="252"/>
      <c r="C234" s="252"/>
      <c r="D234" s="253"/>
      <c r="E234" s="253"/>
      <c r="F234" s="253"/>
      <c r="G234" s="253"/>
      <c r="H234" s="253"/>
      <c r="I234" s="253"/>
      <c r="J234" s="253"/>
      <c r="L234" s="238"/>
    </row>
  </sheetData>
  <sheetProtection algorithmName="SHA-512" hashValue="EIhkFGsxIeJmzLnsr4/ub7eV5gSR65f/97xPvZJepBS1oxabtMJRXe00jHmfrF036yK/0FsAvn1K4ylGmxCKkg==" saltValue="SxtbhJdfMr1ojRVRUES0bA==" spinCount="100000" sheet="1" objects="1" scenarios="1" selectLockedCells="1"/>
  <mergeCells count="95">
    <mergeCell ref="B8:J8"/>
    <mergeCell ref="B15:J15"/>
    <mergeCell ref="B146:C146"/>
    <mergeCell ref="B4:J4"/>
    <mergeCell ref="B5:J5"/>
    <mergeCell ref="B6:J6"/>
    <mergeCell ref="B114:J114"/>
    <mergeCell ref="B142:J142"/>
    <mergeCell ref="B9:J9"/>
    <mergeCell ref="B10:J10"/>
    <mergeCell ref="B12:J12"/>
    <mergeCell ref="B14:J14"/>
    <mergeCell ref="B13:J13"/>
    <mergeCell ref="E34:G34"/>
    <mergeCell ref="H23:H24"/>
    <mergeCell ref="I23:I24"/>
    <mergeCell ref="B16:J16"/>
    <mergeCell ref="B21:J21"/>
    <mergeCell ref="B25:D27"/>
    <mergeCell ref="E25:G25"/>
    <mergeCell ref="E26:G26"/>
    <mergeCell ref="E27:G27"/>
    <mergeCell ref="J23:J24"/>
    <mergeCell ref="B18:J18"/>
    <mergeCell ref="B19:J19"/>
    <mergeCell ref="E48:G48"/>
    <mergeCell ref="B56:F56"/>
    <mergeCell ref="E43:G43"/>
    <mergeCell ref="E44:G44"/>
    <mergeCell ref="E45:G45"/>
    <mergeCell ref="E46:G46"/>
    <mergeCell ref="B52:J53"/>
    <mergeCell ref="H54:H55"/>
    <mergeCell ref="I54:I55"/>
    <mergeCell ref="J54:J55"/>
    <mergeCell ref="B50:J50"/>
    <mergeCell ref="B43:D45"/>
    <mergeCell ref="B201:J201"/>
    <mergeCell ref="B187:J187"/>
    <mergeCell ref="B173:J173"/>
    <mergeCell ref="B192:J199"/>
    <mergeCell ref="B206:J213"/>
    <mergeCell ref="B203:J204"/>
    <mergeCell ref="B189:J190"/>
    <mergeCell ref="B178:J185"/>
    <mergeCell ref="B175:J176"/>
    <mergeCell ref="B161:J162"/>
    <mergeCell ref="B62:J69"/>
    <mergeCell ref="B76:J83"/>
    <mergeCell ref="B90:J97"/>
    <mergeCell ref="B57:F58"/>
    <mergeCell ref="G57:G58"/>
    <mergeCell ref="H57:H58"/>
    <mergeCell ref="I57:I58"/>
    <mergeCell ref="J57:J58"/>
    <mergeCell ref="B99:J99"/>
    <mergeCell ref="B112:J112"/>
    <mergeCell ref="B125:J125"/>
    <mergeCell ref="B101:J101"/>
    <mergeCell ref="B87:J88"/>
    <mergeCell ref="B73:J74"/>
    <mergeCell ref="B164:J171"/>
    <mergeCell ref="B60:J60"/>
    <mergeCell ref="B46:D48"/>
    <mergeCell ref="E47:G47"/>
    <mergeCell ref="B150:J157"/>
    <mergeCell ref="B159:J159"/>
    <mergeCell ref="B103:J110"/>
    <mergeCell ref="B116:J123"/>
    <mergeCell ref="B131:J138"/>
    <mergeCell ref="B127:J129"/>
    <mergeCell ref="E144:E145"/>
    <mergeCell ref="F144:F145"/>
    <mergeCell ref="G144:G145"/>
    <mergeCell ref="B140:J140"/>
    <mergeCell ref="B71:J71"/>
    <mergeCell ref="B85:J85"/>
    <mergeCell ref="B28:J28"/>
    <mergeCell ref="B35:J35"/>
    <mergeCell ref="B36:D38"/>
    <mergeCell ref="E36:G36"/>
    <mergeCell ref="E37:G37"/>
    <mergeCell ref="E38:G38"/>
    <mergeCell ref="B29:D31"/>
    <mergeCell ref="B32:D34"/>
    <mergeCell ref="E29:G29"/>
    <mergeCell ref="E30:G30"/>
    <mergeCell ref="E31:G31"/>
    <mergeCell ref="E32:G32"/>
    <mergeCell ref="E33:G33"/>
    <mergeCell ref="B39:D41"/>
    <mergeCell ref="E39:G39"/>
    <mergeCell ref="E40:G40"/>
    <mergeCell ref="E41:G41"/>
    <mergeCell ref="B42:J42"/>
  </mergeCells>
  <phoneticPr fontId="17" type="noConversion"/>
  <dataValidations xWindow="417" yWindow="363" count="2">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164:J167 B116:J116 B192:J192 B62:J66 B76:J79 B103:J103 B150:J153 B90:J93 B105:J107 B118:J120 B131:J134 B178:J181 B194:J196 B206:J209" xr:uid="{ACA9A99F-BFFD-43DE-AF19-844B13F28347}">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H43:J48 E146:I146 H25:J27 H29:J34 H36:J41 H56:J57" xr:uid="{72976589-ADC1-4497-B4BE-A694751FADD3}">
      <formula1>1000</formula1>
    </dataValidation>
  </dataValidations>
  <printOptions horizontalCentered="1"/>
  <pageMargins left="0.25" right="0.25" top="0.75" bottom="0.75" header="0.3" footer="0.3"/>
  <pageSetup scale="73" fitToHeight="0" orientation="portrait" r:id="rId1"/>
  <headerFooter>
    <oddFooter>&amp;L&amp;A</oddFooter>
  </headerFooter>
  <rowBreaks count="3" manualBreakCount="3">
    <brk id="49" max="9" man="1"/>
    <brk id="98" max="9" man="1"/>
    <brk id="157"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54CBD-1E56-47B5-86FF-DC76D73B23C4}">
  <sheetPr>
    <tabColor rgb="FF92D050"/>
    <pageSetUpPr fitToPage="1"/>
  </sheetPr>
  <dimension ref="A1:P403"/>
  <sheetViews>
    <sheetView showGridLines="0" zoomScaleNormal="100" workbookViewId="0"/>
  </sheetViews>
  <sheetFormatPr defaultColWidth="9.42578125" defaultRowHeight="14.25" x14ac:dyDescent="0.25"/>
  <cols>
    <col min="1" max="1" width="1.5703125" style="12" customWidth="1"/>
    <col min="2" max="11" width="14.5703125" style="22" customWidth="1"/>
    <col min="12" max="12" width="6.42578125" style="1" customWidth="1"/>
    <col min="13" max="13" width="9.42578125" style="2" customWidth="1"/>
    <col min="14" max="14" width="30.5703125" style="2" hidden="1" customWidth="1"/>
    <col min="15" max="15" width="255.7109375" style="2" hidden="1" customWidth="1"/>
    <col min="16" max="16" width="8.42578125" style="2" customWidth="1"/>
    <col min="17" max="16384" width="9.42578125" style="2"/>
  </cols>
  <sheetData>
    <row r="1" spans="1:15" x14ac:dyDescent="0.25">
      <c r="A1" s="282"/>
      <c r="N1" s="2" t="s">
        <v>608</v>
      </c>
      <c r="O1" s="2" t="s">
        <v>608</v>
      </c>
    </row>
    <row r="2" spans="1:15" x14ac:dyDescent="0.25">
      <c r="B2" s="23" t="str">
        <f>'Pro 1'!B2</f>
        <v>PROTÉGÉ</v>
      </c>
      <c r="C2" s="23"/>
      <c r="D2" s="23"/>
      <c r="N2" s="3" t="s">
        <v>127</v>
      </c>
      <c r="O2" s="3" t="s">
        <v>129</v>
      </c>
    </row>
    <row r="3" spans="1:15" x14ac:dyDescent="0.25">
      <c r="B3" s="24"/>
      <c r="C3" s="24"/>
      <c r="D3" s="24"/>
      <c r="N3" s="7"/>
      <c r="O3" s="7"/>
    </row>
    <row r="4" spans="1:15" s="7" customFormat="1" x14ac:dyDescent="0.25">
      <c r="A4" s="18"/>
      <c r="B4" s="492" t="str">
        <f>Info!B4</f>
        <v>QUESTIONNAIRE À L’INTENTION DES PRODUCTEURS</v>
      </c>
      <c r="C4" s="493"/>
      <c r="D4" s="493"/>
      <c r="E4" s="493"/>
      <c r="F4" s="493"/>
      <c r="G4" s="493"/>
      <c r="H4" s="493"/>
      <c r="I4" s="493"/>
      <c r="J4" s="493"/>
      <c r="K4" s="494"/>
      <c r="L4" s="19"/>
      <c r="M4" s="19"/>
      <c r="N4" s="15"/>
      <c r="O4" s="15"/>
    </row>
    <row r="5" spans="1:15" s="7" customFormat="1" x14ac:dyDescent="0.25">
      <c r="A5" s="18"/>
      <c r="B5" s="492" t="str">
        <f>Info!B5</f>
        <v>RR-2025-005</v>
      </c>
      <c r="C5" s="493"/>
      <c r="D5" s="493"/>
      <c r="E5" s="493"/>
      <c r="F5" s="493"/>
      <c r="G5" s="493"/>
      <c r="H5" s="493"/>
      <c r="I5" s="493"/>
      <c r="J5" s="493"/>
      <c r="K5" s="494"/>
      <c r="L5" s="19"/>
      <c r="M5" s="19"/>
      <c r="N5" s="15"/>
      <c r="O5" s="15"/>
    </row>
    <row r="6" spans="1:15" s="16" customFormat="1" x14ac:dyDescent="0.25">
      <c r="A6" s="18"/>
      <c r="B6" s="492" t="str">
        <f>Info!B6</f>
        <v>FTPP I</v>
      </c>
      <c r="C6" s="493"/>
      <c r="D6" s="493"/>
      <c r="E6" s="493"/>
      <c r="F6" s="493"/>
      <c r="G6" s="493"/>
      <c r="H6" s="493"/>
      <c r="I6" s="493"/>
      <c r="J6" s="493"/>
      <c r="K6" s="494"/>
      <c r="L6" s="15"/>
      <c r="M6" s="15"/>
      <c r="N6" s="17"/>
      <c r="O6" s="17"/>
    </row>
    <row r="7" spans="1:15" s="16" customFormat="1" x14ac:dyDescent="0.25">
      <c r="A7" s="18"/>
      <c r="B7" s="146"/>
      <c r="C7" s="34"/>
      <c r="D7" s="34"/>
      <c r="E7" s="34"/>
      <c r="F7" s="34"/>
      <c r="G7" s="34"/>
      <c r="H7" s="34"/>
      <c r="I7" s="34"/>
      <c r="J7" s="34"/>
      <c r="K7" s="147"/>
      <c r="L7" s="15"/>
      <c r="M7" s="15"/>
      <c r="N7" s="5"/>
    </row>
    <row r="8" spans="1:15" s="16" customFormat="1" x14ac:dyDescent="0.25">
      <c r="A8" s="18"/>
      <c r="B8" s="621" t="str">
        <f>Public!B8</f>
        <v>Les questions suivantes font référence aux marchandises comme définies dans la description du produit de l'onglet Intro.</v>
      </c>
      <c r="C8" s="537"/>
      <c r="D8" s="537"/>
      <c r="E8" s="537"/>
      <c r="F8" s="537"/>
      <c r="G8" s="537"/>
      <c r="H8" s="537"/>
      <c r="I8" s="537"/>
      <c r="J8" s="537"/>
      <c r="K8" s="622"/>
      <c r="L8" s="15"/>
      <c r="M8" s="15"/>
      <c r="N8" s="17"/>
      <c r="O8" s="17"/>
    </row>
    <row r="9" spans="1:15" s="16" customFormat="1" x14ac:dyDescent="0.25">
      <c r="A9" s="18"/>
      <c r="B9" s="690" t="str">
        <f>Public!B9</f>
        <v>Des informations sur le produit et un glossaire de termes sont disponibles dans l'onglet Info.</v>
      </c>
      <c r="C9" s="524"/>
      <c r="D9" s="524"/>
      <c r="E9" s="524"/>
      <c r="F9" s="524"/>
      <c r="G9" s="524"/>
      <c r="H9" s="524"/>
      <c r="I9" s="524"/>
      <c r="J9" s="524"/>
      <c r="K9" s="691"/>
      <c r="L9" s="15"/>
      <c r="M9" s="15"/>
      <c r="N9" s="17"/>
    </row>
    <row r="10" spans="1:15" s="16" customFormat="1" x14ac:dyDescent="0.25">
      <c r="A10" s="18"/>
      <c r="B10" s="690" t="str">
        <f>'Pro 1'!B10</f>
        <v xml:space="preserve">Utilisez l'onglet AddPro si vous avez besoin de plus d'espace.
</v>
      </c>
      <c r="C10" s="524"/>
      <c r="D10" s="524"/>
      <c r="E10" s="524"/>
      <c r="F10" s="524"/>
      <c r="G10" s="524"/>
      <c r="H10" s="524"/>
      <c r="I10" s="524"/>
      <c r="J10" s="524"/>
      <c r="K10" s="691"/>
      <c r="L10" s="15"/>
      <c r="M10" s="15"/>
      <c r="N10" s="17"/>
      <c r="O10" s="17"/>
    </row>
    <row r="11" spans="1:15" s="16" customFormat="1" x14ac:dyDescent="0.25">
      <c r="A11" s="18"/>
      <c r="B11" s="211"/>
      <c r="C11" s="210"/>
      <c r="D11" s="210"/>
      <c r="E11" s="34"/>
      <c r="F11" s="34"/>
      <c r="G11" s="34"/>
      <c r="H11" s="34"/>
      <c r="I11" s="34"/>
      <c r="J11" s="34"/>
      <c r="K11" s="147"/>
      <c r="L11" s="15"/>
      <c r="M11" s="15"/>
      <c r="N11" s="17"/>
      <c r="O11" s="17"/>
    </row>
    <row r="12" spans="1:15" s="16" customFormat="1" x14ac:dyDescent="0.25">
      <c r="A12" s="18"/>
      <c r="B12" s="690" t="str">
        <f>'Pro 2'!B12</f>
        <v>Pour les questions de cet onglet, notez ce qui suit :</v>
      </c>
      <c r="C12" s="524"/>
      <c r="D12" s="524"/>
      <c r="E12" s="524"/>
      <c r="F12" s="524"/>
      <c r="G12" s="524"/>
      <c r="H12" s="524"/>
      <c r="I12" s="524"/>
      <c r="J12" s="524"/>
      <c r="K12" s="691"/>
      <c r="L12" s="15"/>
      <c r="M12" s="15"/>
      <c r="N12" s="17"/>
      <c r="O12" s="17"/>
    </row>
    <row r="13" spans="1:15" s="16" customFormat="1" x14ac:dyDescent="0.25">
      <c r="A13" s="126"/>
      <c r="B13" s="699" t="str">
        <f>IF(Intro!$G$21="English",N13,O13)</f>
        <v xml:space="preserve">• Les états doivent être établis selon la méthode du coût d'absorption totale et doivent être déclarés sur la base de l'année civile. </v>
      </c>
      <c r="C13" s="700"/>
      <c r="D13" s="700"/>
      <c r="E13" s="700"/>
      <c r="F13" s="700"/>
      <c r="G13" s="700"/>
      <c r="H13" s="700"/>
      <c r="I13" s="700"/>
      <c r="J13" s="700"/>
      <c r="K13" s="701"/>
      <c r="L13" s="15"/>
      <c r="M13" s="15"/>
      <c r="N13" s="17" t="s">
        <v>456</v>
      </c>
      <c r="O13" s="17" t="s">
        <v>457</v>
      </c>
    </row>
    <row r="14" spans="1:15" s="16" customFormat="1" x14ac:dyDescent="0.25">
      <c r="A14" s="18"/>
      <c r="B14" s="702" t="str">
        <f>'Pro 2'!B16</f>
        <v>• Déclarez toutes les valeurs en dollars canadiens (CAD).</v>
      </c>
      <c r="C14" s="703"/>
      <c r="D14" s="703"/>
      <c r="E14" s="703"/>
      <c r="F14" s="703"/>
      <c r="G14" s="703"/>
      <c r="H14" s="703"/>
      <c r="I14" s="703"/>
      <c r="J14" s="703"/>
      <c r="K14" s="704"/>
      <c r="L14" s="15"/>
      <c r="M14" s="15"/>
      <c r="N14" s="17"/>
      <c r="O14" s="17"/>
    </row>
    <row r="15" spans="1:15" s="8" customFormat="1" x14ac:dyDescent="0.25">
      <c r="A15" s="18"/>
      <c r="B15" s="25"/>
      <c r="C15" s="25"/>
      <c r="D15" s="25"/>
      <c r="E15" s="26"/>
      <c r="F15" s="26"/>
      <c r="G15" s="26"/>
      <c r="H15" s="26"/>
      <c r="I15" s="26"/>
      <c r="J15" s="26"/>
      <c r="K15" s="26"/>
      <c r="N15" s="9"/>
      <c r="O15" s="9"/>
    </row>
    <row r="16" spans="1:15" x14ac:dyDescent="0.25">
      <c r="B16" s="492" t="str">
        <f>IF(Intro!$G$21="English",N16,O16)</f>
        <v>ÉTAT DES RÉSULTATS POUR L'ENSEMBLE DE L'ENTREPRISE</v>
      </c>
      <c r="C16" s="493"/>
      <c r="D16" s="493"/>
      <c r="E16" s="493"/>
      <c r="F16" s="493"/>
      <c r="G16" s="493"/>
      <c r="H16" s="493"/>
      <c r="I16" s="493"/>
      <c r="J16" s="493"/>
      <c r="K16" s="494"/>
      <c r="L16" s="107"/>
      <c r="N16" s="2" t="s">
        <v>45</v>
      </c>
      <c r="O16" s="2" t="s">
        <v>46</v>
      </c>
    </row>
    <row r="17" spans="1:15" x14ac:dyDescent="0.25">
      <c r="B17" s="495" t="s">
        <v>20</v>
      </c>
      <c r="C17" s="496"/>
      <c r="D17" s="496"/>
      <c r="E17" s="496"/>
      <c r="F17" s="496"/>
      <c r="G17" s="496"/>
      <c r="H17" s="496"/>
      <c r="I17" s="496"/>
      <c r="J17" s="496"/>
      <c r="K17" s="497"/>
      <c r="L17" s="2"/>
    </row>
    <row r="18" spans="1:15" s="10" customFormat="1" x14ac:dyDescent="0.25">
      <c r="A18" s="12"/>
      <c r="B18" s="27"/>
      <c r="C18" s="28"/>
      <c r="D18" s="28"/>
      <c r="E18" s="29"/>
      <c r="F18" s="29"/>
      <c r="G18" s="29"/>
      <c r="H18" s="29"/>
      <c r="I18" s="29"/>
      <c r="J18" s="29"/>
      <c r="K18" s="30"/>
    </row>
    <row r="19" spans="1:15" s="10" customFormat="1" x14ac:dyDescent="0.25">
      <c r="A19" s="12"/>
      <c r="B19" s="344" t="str">
        <f>IF(Intro!$G$21="English",N19,O19)</f>
        <v>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v>
      </c>
      <c r="C19" s="345"/>
      <c r="D19" s="345"/>
      <c r="E19" s="345"/>
      <c r="F19" s="345"/>
      <c r="G19" s="345"/>
      <c r="H19" s="345"/>
      <c r="I19" s="345"/>
      <c r="J19" s="345"/>
      <c r="K19" s="346"/>
      <c r="N19" s="11" t="s">
        <v>158</v>
      </c>
      <c r="O19" s="10" t="s">
        <v>159</v>
      </c>
    </row>
    <row r="20" spans="1:15" s="10" customFormat="1" x14ac:dyDescent="0.25">
      <c r="A20" s="12"/>
      <c r="B20" s="344"/>
      <c r="C20" s="345"/>
      <c r="D20" s="345"/>
      <c r="E20" s="345"/>
      <c r="F20" s="345"/>
      <c r="G20" s="345"/>
      <c r="H20" s="345"/>
      <c r="I20" s="345"/>
      <c r="J20" s="345"/>
      <c r="K20" s="346"/>
      <c r="N20" s="11"/>
    </row>
    <row r="21" spans="1:15" s="10" customFormat="1" x14ac:dyDescent="0.25">
      <c r="A21" s="12"/>
      <c r="B21" s="203"/>
      <c r="C21" s="204"/>
      <c r="D21" s="28"/>
      <c r="E21" s="29"/>
      <c r="F21" s="29"/>
      <c r="G21" s="29"/>
      <c r="H21" s="29"/>
      <c r="I21" s="29"/>
      <c r="J21" s="114"/>
      <c r="K21" s="30"/>
      <c r="N21" s="11"/>
    </row>
    <row r="22" spans="1:15" s="10" customFormat="1" x14ac:dyDescent="0.25">
      <c r="A22" s="12"/>
      <c r="B22" s="203"/>
      <c r="C22" s="204"/>
      <c r="D22" s="28"/>
      <c r="G22" s="582">
        <f>Variables!$B$6</f>
        <v>2023</v>
      </c>
      <c r="H22" s="582">
        <f>G22+1</f>
        <v>2024</v>
      </c>
      <c r="I22" s="582">
        <f>H22+1</f>
        <v>2025</v>
      </c>
      <c r="J22" s="114"/>
      <c r="K22" s="236"/>
      <c r="N22" s="11"/>
    </row>
    <row r="23" spans="1:15" s="10" customFormat="1" x14ac:dyDescent="0.25">
      <c r="A23" s="12"/>
      <c r="B23" s="203"/>
      <c r="C23" s="204"/>
      <c r="D23" s="28"/>
      <c r="G23" s="583"/>
      <c r="H23" s="583"/>
      <c r="I23" s="583"/>
      <c r="J23" s="114"/>
      <c r="K23" s="236"/>
      <c r="N23" s="11"/>
    </row>
    <row r="24" spans="1:15" s="107" customFormat="1" x14ac:dyDescent="0.25">
      <c r="A24" s="232"/>
      <c r="B24" s="687" t="str">
        <f>IF(Intro!$G$21="English",N24,O24)</f>
        <v>Valeur de vente nette</v>
      </c>
      <c r="C24" s="688"/>
      <c r="D24" s="688"/>
      <c r="E24" s="689"/>
      <c r="F24" s="157" t="s">
        <v>433</v>
      </c>
      <c r="G24" s="155"/>
      <c r="H24" s="155"/>
      <c r="I24" s="155"/>
      <c r="J24" s="114"/>
      <c r="K24" s="236"/>
      <c r="N24" s="107" t="s">
        <v>47</v>
      </c>
      <c r="O24" s="107" t="s">
        <v>72</v>
      </c>
    </row>
    <row r="25" spans="1:15" s="107" customFormat="1" x14ac:dyDescent="0.25">
      <c r="A25" s="232"/>
      <c r="B25" s="692" t="str">
        <f>IF(Intro!$G$21="English",N25,O25)</f>
        <v>Coût des marchandises vendues</v>
      </c>
      <c r="C25" s="693"/>
      <c r="D25" s="693"/>
      <c r="E25" s="694"/>
      <c r="F25" s="157" t="s">
        <v>433</v>
      </c>
      <c r="G25" s="155"/>
      <c r="H25" s="155"/>
      <c r="I25" s="155"/>
      <c r="J25" s="114"/>
      <c r="K25" s="236"/>
      <c r="N25" s="107" t="s">
        <v>48</v>
      </c>
      <c r="O25" s="107" t="s">
        <v>49</v>
      </c>
    </row>
    <row r="26" spans="1:15" s="132" customFormat="1" x14ac:dyDescent="0.25">
      <c r="A26" s="239"/>
      <c r="B26" s="695" t="str">
        <f>IF(Intro!$G$21="English",N26,O26)</f>
        <v>Marge bénéficiaire brute (perte brute)</v>
      </c>
      <c r="C26" s="696"/>
      <c r="D26" s="696"/>
      <c r="E26" s="697"/>
      <c r="F26" s="157" t="s">
        <v>433</v>
      </c>
      <c r="G26" s="156">
        <f>G24-G25</f>
        <v>0</v>
      </c>
      <c r="H26" s="156">
        <f>H24-H25</f>
        <v>0</v>
      </c>
      <c r="I26" s="156">
        <f>I24-I25</f>
        <v>0</v>
      </c>
      <c r="J26" s="114"/>
      <c r="K26" s="236"/>
      <c r="N26" s="132" t="s">
        <v>50</v>
      </c>
      <c r="O26" s="132" t="s">
        <v>51</v>
      </c>
    </row>
    <row r="27" spans="1:15" s="107" customFormat="1" x14ac:dyDescent="0.25">
      <c r="A27" s="232"/>
      <c r="B27" s="692" t="str">
        <f>IF(Intro!$G$21="English",N27,O27)</f>
        <v>Frais généraux, de vente, et d'administration</v>
      </c>
      <c r="C27" s="693"/>
      <c r="D27" s="693"/>
      <c r="E27" s="694"/>
      <c r="F27" s="157" t="s">
        <v>433</v>
      </c>
      <c r="G27" s="155"/>
      <c r="H27" s="155"/>
      <c r="I27" s="155"/>
      <c r="J27" s="114"/>
      <c r="K27" s="236"/>
      <c r="N27" s="107" t="s">
        <v>52</v>
      </c>
      <c r="O27" s="107" t="s">
        <v>53</v>
      </c>
    </row>
    <row r="28" spans="1:15" s="107" customFormat="1" x14ac:dyDescent="0.25">
      <c r="A28" s="232"/>
      <c r="B28" s="692" t="str">
        <f>IF(Intro!$G$21="English",N28,O28)</f>
        <v>Charges financières</v>
      </c>
      <c r="C28" s="693"/>
      <c r="D28" s="693"/>
      <c r="E28" s="694"/>
      <c r="F28" s="157" t="s">
        <v>433</v>
      </c>
      <c r="G28" s="155"/>
      <c r="H28" s="155"/>
      <c r="I28" s="155"/>
      <c r="J28" s="114"/>
      <c r="K28" s="236"/>
      <c r="N28" s="107" t="s">
        <v>54</v>
      </c>
      <c r="O28" s="107" t="s">
        <v>55</v>
      </c>
    </row>
    <row r="29" spans="1:15" s="107" customFormat="1" x14ac:dyDescent="0.25">
      <c r="A29" s="232"/>
      <c r="B29" s="692" t="str">
        <f>IF(Intro!$G$21="English",N29,O29)</f>
        <v>Autres dépenses</v>
      </c>
      <c r="C29" s="693"/>
      <c r="D29" s="693"/>
      <c r="E29" s="694"/>
      <c r="F29" s="157" t="s">
        <v>433</v>
      </c>
      <c r="G29" s="155"/>
      <c r="H29" s="155"/>
      <c r="I29" s="155"/>
      <c r="J29" s="114"/>
      <c r="K29" s="236"/>
      <c r="N29" s="107" t="s">
        <v>100</v>
      </c>
      <c r="O29" s="107" t="s">
        <v>101</v>
      </c>
    </row>
    <row r="30" spans="1:15" s="132" customFormat="1" x14ac:dyDescent="0.25">
      <c r="A30" s="239"/>
      <c r="B30" s="695" t="str">
        <f>IF(Intro!$G$21="English",N30,O30)</f>
        <v>Revenu net (perte nette) avant impôts</v>
      </c>
      <c r="C30" s="696"/>
      <c r="D30" s="696"/>
      <c r="E30" s="697"/>
      <c r="F30" s="157" t="s">
        <v>433</v>
      </c>
      <c r="G30" s="156">
        <f>G26-G27-G28-G29</f>
        <v>0</v>
      </c>
      <c r="H30" s="156">
        <f>H26-H27-H28-H29</f>
        <v>0</v>
      </c>
      <c r="I30" s="156">
        <f>I26-I27-I28-I29</f>
        <v>0</v>
      </c>
      <c r="J30" s="114"/>
      <c r="K30" s="236"/>
      <c r="N30" s="132" t="s">
        <v>56</v>
      </c>
      <c r="O30" s="132" t="s">
        <v>57</v>
      </c>
    </row>
    <row r="31" spans="1:15" s="132" customFormat="1" x14ac:dyDescent="0.25">
      <c r="A31" s="239"/>
      <c r="B31" s="212"/>
      <c r="C31" s="213"/>
      <c r="D31" s="213"/>
      <c r="E31" s="213"/>
      <c r="F31" s="148"/>
      <c r="G31" s="149"/>
      <c r="H31" s="149"/>
      <c r="I31" s="149"/>
      <c r="J31" s="114"/>
      <c r="K31" s="236"/>
      <c r="N31" s="107"/>
      <c r="O31" s="107"/>
    </row>
    <row r="32" spans="1:15" s="132" customFormat="1" x14ac:dyDescent="0.25">
      <c r="A32" s="239"/>
      <c r="B32" s="294" t="str">
        <f>IF(Intro!$G$21="English",N32,O32)</f>
        <v>Décrire les "Autres dépenses".</v>
      </c>
      <c r="D32" s="292"/>
      <c r="E32" s="292"/>
      <c r="F32" s="292"/>
      <c r="G32" s="292"/>
      <c r="H32" s="292"/>
      <c r="I32" s="292"/>
      <c r="J32" s="292"/>
      <c r="K32" s="291"/>
      <c r="N32" s="107" t="s">
        <v>486</v>
      </c>
      <c r="O32" s="107" t="s">
        <v>487</v>
      </c>
    </row>
    <row r="33" spans="1:15" s="132" customFormat="1" x14ac:dyDescent="0.25">
      <c r="A33" s="239"/>
      <c r="B33" s="240"/>
      <c r="C33" s="290"/>
      <c r="D33" s="292"/>
      <c r="E33" s="292"/>
      <c r="F33" s="292"/>
      <c r="G33" s="292"/>
      <c r="H33" s="292"/>
      <c r="I33" s="292"/>
      <c r="J33" s="292"/>
      <c r="K33" s="291"/>
      <c r="N33" s="107"/>
      <c r="O33" s="107"/>
    </row>
    <row r="34" spans="1:15" s="132" customFormat="1" x14ac:dyDescent="0.25">
      <c r="A34" s="239"/>
      <c r="B34" s="705"/>
      <c r="C34" s="706"/>
      <c r="D34" s="706"/>
      <c r="E34" s="706"/>
      <c r="F34" s="706"/>
      <c r="G34" s="706"/>
      <c r="H34" s="706"/>
      <c r="I34" s="706"/>
      <c r="J34" s="706"/>
      <c r="K34" s="707"/>
      <c r="N34" s="107"/>
      <c r="O34" s="107"/>
    </row>
    <row r="35" spans="1:15" s="132" customFormat="1" x14ac:dyDescent="0.25">
      <c r="A35" s="239"/>
      <c r="B35" s="705"/>
      <c r="C35" s="706"/>
      <c r="D35" s="706"/>
      <c r="E35" s="706"/>
      <c r="F35" s="706"/>
      <c r="G35" s="706"/>
      <c r="H35" s="706"/>
      <c r="I35" s="706"/>
      <c r="J35" s="706"/>
      <c r="K35" s="707"/>
      <c r="N35" s="107"/>
      <c r="O35" s="107"/>
    </row>
    <row r="36" spans="1:15" s="132" customFormat="1" x14ac:dyDescent="0.25">
      <c r="A36" s="239"/>
      <c r="B36" s="705"/>
      <c r="C36" s="706"/>
      <c r="D36" s="706"/>
      <c r="E36" s="706"/>
      <c r="F36" s="706"/>
      <c r="G36" s="706"/>
      <c r="H36" s="706"/>
      <c r="I36" s="706"/>
      <c r="J36" s="706"/>
      <c r="K36" s="707"/>
      <c r="N36" s="107"/>
      <c r="O36" s="107"/>
    </row>
    <row r="37" spans="1:15" s="132" customFormat="1" x14ac:dyDescent="0.25">
      <c r="A37" s="239"/>
      <c r="B37" s="705"/>
      <c r="C37" s="706"/>
      <c r="D37" s="706"/>
      <c r="E37" s="706"/>
      <c r="F37" s="706"/>
      <c r="G37" s="706"/>
      <c r="H37" s="706"/>
      <c r="I37" s="706"/>
      <c r="J37" s="706"/>
      <c r="K37" s="707"/>
      <c r="N37" s="107"/>
      <c r="O37" s="107"/>
    </row>
    <row r="38" spans="1:15" s="132" customFormat="1" x14ac:dyDescent="0.25">
      <c r="A38" s="239"/>
      <c r="B38" s="705"/>
      <c r="C38" s="706"/>
      <c r="D38" s="706"/>
      <c r="E38" s="706"/>
      <c r="F38" s="706"/>
      <c r="G38" s="706"/>
      <c r="H38" s="706"/>
      <c r="I38" s="706"/>
      <c r="J38" s="706"/>
      <c r="K38" s="707"/>
      <c r="N38" s="107"/>
      <c r="O38" s="107"/>
    </row>
    <row r="39" spans="1:15" s="132" customFormat="1" x14ac:dyDescent="0.25">
      <c r="A39" s="239"/>
      <c r="B39" s="705"/>
      <c r="C39" s="706"/>
      <c r="D39" s="706"/>
      <c r="E39" s="706"/>
      <c r="F39" s="706"/>
      <c r="G39" s="706"/>
      <c r="H39" s="706"/>
      <c r="I39" s="706"/>
      <c r="J39" s="706"/>
      <c r="K39" s="707"/>
      <c r="N39" s="107"/>
      <c r="O39" s="107"/>
    </row>
    <row r="40" spans="1:15" s="132" customFormat="1" x14ac:dyDescent="0.25">
      <c r="A40" s="239"/>
      <c r="B40" s="705"/>
      <c r="C40" s="706"/>
      <c r="D40" s="706"/>
      <c r="E40" s="706"/>
      <c r="F40" s="706"/>
      <c r="G40" s="706"/>
      <c r="H40" s="706"/>
      <c r="I40" s="706"/>
      <c r="J40" s="706"/>
      <c r="K40" s="707"/>
      <c r="N40" s="107"/>
      <c r="O40" s="107"/>
    </row>
    <row r="41" spans="1:15" s="132" customFormat="1" x14ac:dyDescent="0.25">
      <c r="A41" s="239"/>
      <c r="B41" s="705"/>
      <c r="C41" s="706"/>
      <c r="D41" s="706"/>
      <c r="E41" s="706"/>
      <c r="F41" s="706"/>
      <c r="G41" s="706"/>
      <c r="H41" s="706"/>
      <c r="I41" s="706"/>
      <c r="J41" s="706"/>
      <c r="K41" s="707"/>
      <c r="N41" s="107"/>
      <c r="O41" s="107"/>
    </row>
    <row r="42" spans="1:15" s="132" customFormat="1" x14ac:dyDescent="0.25">
      <c r="A42" s="239"/>
      <c r="B42" s="212"/>
      <c r="C42" s="213"/>
      <c r="D42" s="213"/>
      <c r="E42" s="213"/>
      <c r="F42" s="148"/>
      <c r="G42" s="149"/>
      <c r="H42" s="149"/>
      <c r="I42" s="149"/>
      <c r="J42" s="149"/>
      <c r="K42" s="236"/>
      <c r="N42" s="107"/>
      <c r="O42" s="107"/>
    </row>
    <row r="43" spans="1:15" s="132" customFormat="1" x14ac:dyDescent="0.25">
      <c r="A43" s="239"/>
      <c r="B43" s="344" t="str">
        <f>IF(Intro!$G$21="English",N43,O43)</f>
        <v>Expliquez tout changement important intervenu entre les périodes et toute irrégularité telle que des montants négatifs dans les montants indiqués ci-dessus.</v>
      </c>
      <c r="C43" s="345"/>
      <c r="D43" s="345"/>
      <c r="E43" s="345"/>
      <c r="F43" s="345"/>
      <c r="G43" s="345"/>
      <c r="H43" s="345"/>
      <c r="I43" s="345"/>
      <c r="J43" s="345"/>
      <c r="K43" s="346"/>
      <c r="N43" s="106" t="s">
        <v>595</v>
      </c>
      <c r="O43" s="106" t="s">
        <v>596</v>
      </c>
    </row>
    <row r="44" spans="1:15" s="132" customFormat="1" x14ac:dyDescent="0.25">
      <c r="A44" s="239"/>
      <c r="B44" s="289"/>
      <c r="C44" s="290"/>
      <c r="D44" s="290"/>
      <c r="E44" s="290"/>
      <c r="F44" s="292"/>
      <c r="G44" s="292"/>
      <c r="H44" s="292"/>
      <c r="I44" s="292"/>
      <c r="J44" s="292"/>
      <c r="K44" s="236"/>
      <c r="N44" s="107"/>
      <c r="O44" s="107"/>
    </row>
    <row r="45" spans="1:15" s="132" customFormat="1" x14ac:dyDescent="0.25">
      <c r="A45" s="239"/>
      <c r="B45" s="678"/>
      <c r="C45" s="679"/>
      <c r="D45" s="679"/>
      <c r="E45" s="679"/>
      <c r="F45" s="679"/>
      <c r="G45" s="679"/>
      <c r="H45" s="679"/>
      <c r="I45" s="679"/>
      <c r="J45" s="679"/>
      <c r="K45" s="680"/>
      <c r="N45" s="107"/>
      <c r="O45" s="107"/>
    </row>
    <row r="46" spans="1:15" s="132" customFormat="1" x14ac:dyDescent="0.25">
      <c r="A46" s="239"/>
      <c r="B46" s="678"/>
      <c r="C46" s="679"/>
      <c r="D46" s="679"/>
      <c r="E46" s="679"/>
      <c r="F46" s="679"/>
      <c r="G46" s="679"/>
      <c r="H46" s="679"/>
      <c r="I46" s="679"/>
      <c r="J46" s="679"/>
      <c r="K46" s="680"/>
      <c r="N46" s="107"/>
      <c r="O46" s="107"/>
    </row>
    <row r="47" spans="1:15" s="132" customFormat="1" x14ac:dyDescent="0.25">
      <c r="A47" s="239"/>
      <c r="B47" s="678"/>
      <c r="C47" s="679"/>
      <c r="D47" s="679"/>
      <c r="E47" s="679"/>
      <c r="F47" s="679"/>
      <c r="G47" s="679"/>
      <c r="H47" s="679"/>
      <c r="I47" s="679"/>
      <c r="J47" s="679"/>
      <c r="K47" s="680"/>
      <c r="N47" s="107"/>
      <c r="O47" s="107"/>
    </row>
    <row r="48" spans="1:15" s="132" customFormat="1" x14ac:dyDescent="0.25">
      <c r="A48" s="239"/>
      <c r="B48" s="678"/>
      <c r="C48" s="679"/>
      <c r="D48" s="679"/>
      <c r="E48" s="679"/>
      <c r="F48" s="679"/>
      <c r="G48" s="679"/>
      <c r="H48" s="679"/>
      <c r="I48" s="679"/>
      <c r="J48" s="679"/>
      <c r="K48" s="680"/>
      <c r="N48" s="107"/>
      <c r="O48" s="107"/>
    </row>
    <row r="49" spans="1:15" s="132" customFormat="1" x14ac:dyDescent="0.25">
      <c r="A49" s="239"/>
      <c r="B49" s="678"/>
      <c r="C49" s="679"/>
      <c r="D49" s="679"/>
      <c r="E49" s="679"/>
      <c r="F49" s="679"/>
      <c r="G49" s="679"/>
      <c r="H49" s="679"/>
      <c r="I49" s="679"/>
      <c r="J49" s="679"/>
      <c r="K49" s="680"/>
      <c r="N49" s="107"/>
      <c r="O49" s="107"/>
    </row>
    <row r="50" spans="1:15" s="132" customFormat="1" x14ac:dyDescent="0.25">
      <c r="A50" s="239"/>
      <c r="B50" s="678"/>
      <c r="C50" s="679"/>
      <c r="D50" s="679"/>
      <c r="E50" s="679"/>
      <c r="F50" s="679"/>
      <c r="G50" s="679"/>
      <c r="H50" s="679"/>
      <c r="I50" s="679"/>
      <c r="J50" s="679"/>
      <c r="K50" s="680"/>
      <c r="N50" s="107"/>
      <c r="O50" s="107"/>
    </row>
    <row r="51" spans="1:15" s="132" customFormat="1" x14ac:dyDescent="0.25">
      <c r="A51" s="239"/>
      <c r="B51" s="678"/>
      <c r="C51" s="679"/>
      <c r="D51" s="679"/>
      <c r="E51" s="679"/>
      <c r="F51" s="679"/>
      <c r="G51" s="679"/>
      <c r="H51" s="679"/>
      <c r="I51" s="679"/>
      <c r="J51" s="679"/>
      <c r="K51" s="680"/>
      <c r="N51" s="107"/>
      <c r="O51" s="107"/>
    </row>
    <row r="52" spans="1:15" s="132" customFormat="1" x14ac:dyDescent="0.25">
      <c r="A52" s="239"/>
      <c r="B52" s="678"/>
      <c r="C52" s="679"/>
      <c r="D52" s="679"/>
      <c r="E52" s="679"/>
      <c r="F52" s="679"/>
      <c r="G52" s="679"/>
      <c r="H52" s="679"/>
      <c r="I52" s="679"/>
      <c r="J52" s="679"/>
      <c r="K52" s="680"/>
      <c r="N52" s="107"/>
      <c r="O52" s="107"/>
    </row>
    <row r="53" spans="1:15" s="107" customFormat="1" x14ac:dyDescent="0.25">
      <c r="A53" s="232"/>
      <c r="B53" s="228"/>
      <c r="C53" s="229"/>
      <c r="D53" s="229"/>
      <c r="E53" s="229"/>
      <c r="F53" s="229"/>
      <c r="G53" s="229"/>
      <c r="H53" s="229"/>
      <c r="I53" s="229"/>
      <c r="J53" s="229"/>
      <c r="K53" s="230"/>
    </row>
    <row r="54" spans="1:15" s="3" customFormat="1" x14ac:dyDescent="0.25">
      <c r="A54" s="12"/>
      <c r="B54" s="474" t="s">
        <v>21</v>
      </c>
      <c r="C54" s="475"/>
      <c r="D54" s="475"/>
      <c r="E54" s="475"/>
      <c r="F54" s="475"/>
      <c r="G54" s="475"/>
      <c r="H54" s="475"/>
      <c r="I54" s="475"/>
      <c r="J54" s="475"/>
      <c r="K54" s="476"/>
      <c r="L54" s="241"/>
      <c r="N54" s="107"/>
    </row>
    <row r="55" spans="1:15" s="107" customFormat="1" x14ac:dyDescent="0.25">
      <c r="A55" s="232"/>
      <c r="B55" s="190"/>
      <c r="C55" s="177"/>
      <c r="D55" s="177"/>
      <c r="E55" s="177"/>
      <c r="F55" s="177"/>
      <c r="G55" s="177"/>
      <c r="H55" s="177"/>
      <c r="I55" s="177"/>
      <c r="J55" s="177"/>
      <c r="K55" s="178"/>
    </row>
    <row r="56" spans="1:15" s="107" customFormat="1" x14ac:dyDescent="0.25">
      <c r="A56" s="232"/>
      <c r="B56" s="489" t="str">
        <f>IF(Intro!$G$21="English",N56,O56)</f>
        <v>Présentez les états financiers vérifiés pour l'ensemble de l'entreprise pour chaque exercice depuis le 1er janvier 2023. Si votre entreprise ne prépare pas habituellement d’états vérifiés, soumettez des états non vérifiés équivalents.</v>
      </c>
      <c r="C56" s="490"/>
      <c r="D56" s="490" t="e">
        <f>IF(#REF!="English",O56,P56)</f>
        <v>#REF!</v>
      </c>
      <c r="E56" s="490" t="e">
        <f>IF(#REF!="English",P56,Q56)</f>
        <v>#REF!</v>
      </c>
      <c r="F56" s="490" t="e">
        <f>IF(#REF!="English",Q56,R56)</f>
        <v>#REF!</v>
      </c>
      <c r="G56" s="490" t="e">
        <f>IF(#REF!="English",R56,S56)</f>
        <v>#REF!</v>
      </c>
      <c r="H56" s="490" t="e">
        <f>IF(#REF!="English",S56,T56)</f>
        <v>#REF!</v>
      </c>
      <c r="I56" s="490" t="e">
        <f>IF(#REF!="English",T56,U56)</f>
        <v>#REF!</v>
      </c>
      <c r="J56" s="490" t="e">
        <f>IF(#REF!="English",U56,V56)</f>
        <v>#REF!</v>
      </c>
      <c r="K56" s="491" t="e">
        <f>IF(#REF!="English",W56,X56)</f>
        <v>#REF!</v>
      </c>
      <c r="N56" s="107" t="str">
        <f>"Submit audited financial statements for your total firm for each fiscal year since January 1, "&amp;Variables!B6&amp;". If unavailable, provide the equivalent unaudited statements."</f>
        <v>Submit audited financial statements for your total firm for each fiscal year since January 1, 2023. If unavailable, provide the equivalent unaudited statements.</v>
      </c>
      <c r="O56" s="107" t="str">
        <f>"Présentez les états financiers vérifiés pour l'ensemble de l'entreprise pour chaque exercice depuis le 1er janvier "&amp;Variables!B6&amp;". Si votre entreprise ne prépare pas habituellement d’états vérifiés, soumettez des états non vérifiés équivalents."</f>
        <v>Présentez les états financiers vérifiés pour l'ensemble de l'entreprise pour chaque exercice depuis le 1er janvier 2023. Si votre entreprise ne prépare pas habituellement d’états vérifiés, soumettez des états non vérifiés équivalents.</v>
      </c>
    </row>
    <row r="57" spans="1:15" s="107" customFormat="1" x14ac:dyDescent="0.25">
      <c r="A57" s="232"/>
      <c r="B57" s="489"/>
      <c r="C57" s="490"/>
      <c r="D57" s="490"/>
      <c r="E57" s="490"/>
      <c r="F57" s="490"/>
      <c r="G57" s="490"/>
      <c r="H57" s="490"/>
      <c r="I57" s="490"/>
      <c r="J57" s="490"/>
      <c r="K57" s="491"/>
    </row>
    <row r="58" spans="1:15" s="107" customFormat="1" x14ac:dyDescent="0.25">
      <c r="A58" s="232"/>
      <c r="B58" s="228"/>
      <c r="C58" s="229"/>
      <c r="D58" s="229"/>
      <c r="E58" s="229"/>
      <c r="F58" s="229"/>
      <c r="G58" s="229"/>
      <c r="H58" s="229"/>
      <c r="I58" s="229"/>
      <c r="J58" s="229"/>
      <c r="K58" s="230"/>
    </row>
    <row r="59" spans="1:15" s="3" customFormat="1" x14ac:dyDescent="0.25">
      <c r="A59" s="12"/>
      <c r="B59" s="242"/>
      <c r="C59" s="243"/>
      <c r="D59" s="243"/>
      <c r="E59" s="244"/>
      <c r="F59" s="244"/>
      <c r="G59" s="244"/>
      <c r="H59" s="244"/>
      <c r="I59" s="244"/>
      <c r="J59" s="244"/>
      <c r="K59" s="245"/>
      <c r="L59" s="241"/>
    </row>
    <row r="60" spans="1:15" x14ac:dyDescent="0.25">
      <c r="B60" s="516" t="str">
        <f>IF(Intro!$G$21="English",N60,O60)</f>
        <v>COÛT DES MARCHANDISES FABRIQUÉES DES MARCHANDISES (FTPP I &amp; CAISSONS SANS SOUDURES)</v>
      </c>
      <c r="C60" s="517"/>
      <c r="D60" s="517"/>
      <c r="E60" s="517"/>
      <c r="F60" s="517"/>
      <c r="G60" s="517"/>
      <c r="H60" s="517"/>
      <c r="I60" s="517"/>
      <c r="J60" s="517"/>
      <c r="K60" s="518"/>
      <c r="L60" s="107"/>
      <c r="N60" s="216" t="s">
        <v>665</v>
      </c>
      <c r="O60" s="216" t="s">
        <v>679</v>
      </c>
    </row>
    <row r="61" spans="1:15" x14ac:dyDescent="0.25">
      <c r="B61" s="474" t="s">
        <v>26</v>
      </c>
      <c r="C61" s="475"/>
      <c r="D61" s="475"/>
      <c r="E61" s="475"/>
      <c r="F61" s="475"/>
      <c r="G61" s="475"/>
      <c r="H61" s="475"/>
      <c r="I61" s="475"/>
      <c r="J61" s="475"/>
      <c r="K61" s="476"/>
      <c r="L61" s="2"/>
    </row>
    <row r="62" spans="1:15" s="10" customFormat="1" x14ac:dyDescent="0.25">
      <c r="A62" s="12"/>
      <c r="B62" s="27"/>
      <c r="C62" s="28"/>
      <c r="D62" s="28"/>
      <c r="E62" s="29"/>
      <c r="F62" s="29"/>
      <c r="G62" s="29"/>
      <c r="H62" s="29"/>
      <c r="I62" s="29"/>
      <c r="J62" s="29"/>
      <c r="K62" s="30"/>
    </row>
    <row r="63" spans="1:15" s="10" customFormat="1" x14ac:dyDescent="0.25">
      <c r="A63" s="12"/>
      <c r="B63" s="344" t="str">
        <f>IF(Intro!$G$21="English",N63,O63)</f>
        <v>Fournissez l'état du coût des marchandises fabriquées de votre entreprise pour ses ventes au Canada et à l'exportation des marchandises produites au Canada.</v>
      </c>
      <c r="C63" s="345"/>
      <c r="D63" s="345"/>
      <c r="E63" s="345"/>
      <c r="F63" s="345"/>
      <c r="G63" s="345"/>
      <c r="H63" s="345"/>
      <c r="I63" s="345"/>
      <c r="J63" s="345"/>
      <c r="K63" s="346"/>
      <c r="N63" s="11" t="s">
        <v>341</v>
      </c>
      <c r="O63" s="10" t="s">
        <v>120</v>
      </c>
    </row>
    <row r="64" spans="1:15" s="10" customFormat="1" x14ac:dyDescent="0.25">
      <c r="A64" s="12"/>
      <c r="B64" s="203"/>
      <c r="C64" s="204"/>
      <c r="D64" s="28"/>
      <c r="E64" s="29"/>
      <c r="F64" s="29"/>
      <c r="G64" s="29"/>
      <c r="H64" s="29"/>
      <c r="I64" s="29"/>
      <c r="J64" s="29"/>
      <c r="K64" s="30"/>
      <c r="N64" s="11"/>
    </row>
    <row r="65" spans="1:15" s="10" customFormat="1" x14ac:dyDescent="0.25">
      <c r="A65" s="12"/>
      <c r="B65" s="631" t="str">
        <f>IF(Intro!$G$21="English",N65,O65)</f>
        <v>Pour les ventes au Canada</v>
      </c>
      <c r="C65" s="632"/>
      <c r="D65" s="632"/>
      <c r="E65" s="632"/>
      <c r="F65" s="632"/>
      <c r="G65" s="633"/>
      <c r="H65" s="582">
        <f>Variables!$B$6</f>
        <v>2023</v>
      </c>
      <c r="I65" s="582">
        <f>H65+1</f>
        <v>2024</v>
      </c>
      <c r="J65" s="582">
        <f>I65+1</f>
        <v>2025</v>
      </c>
      <c r="K65" s="30"/>
      <c r="N65" s="11" t="s">
        <v>42</v>
      </c>
      <c r="O65" s="11" t="s">
        <v>43</v>
      </c>
    </row>
    <row r="66" spans="1:15" s="10" customFormat="1" x14ac:dyDescent="0.25">
      <c r="A66" s="12"/>
      <c r="B66" s="634"/>
      <c r="C66" s="635"/>
      <c r="D66" s="635"/>
      <c r="E66" s="635"/>
      <c r="F66" s="635"/>
      <c r="G66" s="636"/>
      <c r="H66" s="583"/>
      <c r="I66" s="583"/>
      <c r="J66" s="583"/>
      <c r="K66" s="30"/>
      <c r="N66" s="11"/>
      <c r="O66" s="11"/>
    </row>
    <row r="67" spans="1:15" s="107" customFormat="1" x14ac:dyDescent="0.25">
      <c r="A67" s="232"/>
      <c r="B67" s="676" t="str">
        <f>IF(Intro!$G$21="English",N67,O67)</f>
        <v>Stock d'ouverture des marchandises en cours de fabrication</v>
      </c>
      <c r="C67" s="677"/>
      <c r="D67" s="677"/>
      <c r="E67" s="677"/>
      <c r="F67" s="677"/>
      <c r="G67" s="152" t="s">
        <v>433</v>
      </c>
      <c r="H67" s="153"/>
      <c r="I67" s="153"/>
      <c r="J67" s="153"/>
      <c r="K67" s="30"/>
      <c r="N67" s="107" t="s">
        <v>58</v>
      </c>
      <c r="O67" s="107" t="s">
        <v>59</v>
      </c>
    </row>
    <row r="68" spans="1:15" s="107" customFormat="1" x14ac:dyDescent="0.25">
      <c r="A68" s="232"/>
      <c r="B68" s="676" t="str">
        <f>IF(Intro!$G$21="English",N68,O68)</f>
        <v xml:space="preserve">La matière directe utilisée 1 - </v>
      </c>
      <c r="C68" s="698"/>
      <c r="D68" s="698"/>
      <c r="E68" s="698"/>
      <c r="F68" s="698"/>
      <c r="G68" s="152" t="s">
        <v>433</v>
      </c>
      <c r="H68" s="153"/>
      <c r="I68" s="153"/>
      <c r="J68" s="153"/>
      <c r="K68" s="30"/>
      <c r="N68" s="11" t="str">
        <f>"Direct material used 1 - "&amp;Public!E179</f>
        <v xml:space="preserve">Direct material used 1 - </v>
      </c>
      <c r="O68" s="10" t="str">
        <f>"La matière directe utilisée 1 - "&amp;Public!E179</f>
        <v xml:space="preserve">La matière directe utilisée 1 - </v>
      </c>
    </row>
    <row r="69" spans="1:15" s="107" customFormat="1" x14ac:dyDescent="0.25">
      <c r="A69" s="232"/>
      <c r="B69" s="676" t="str">
        <f>IF(Intro!$G$21="English",N69,O69)</f>
        <v xml:space="preserve">La matière directe utilisée 2 - </v>
      </c>
      <c r="C69" s="698"/>
      <c r="D69" s="698"/>
      <c r="E69" s="698"/>
      <c r="F69" s="698"/>
      <c r="G69" s="152" t="s">
        <v>433</v>
      </c>
      <c r="H69" s="153"/>
      <c r="I69" s="153"/>
      <c r="J69" s="153"/>
      <c r="K69" s="30"/>
      <c r="N69" s="11" t="str">
        <f>"Direct material used 2 - "&amp;Public!E180</f>
        <v xml:space="preserve">Direct material used 2 - </v>
      </c>
      <c r="O69" s="10" t="str">
        <f>"La matière directe utilisée 2 - "&amp;Public!E180</f>
        <v xml:space="preserve">La matière directe utilisée 2 - </v>
      </c>
    </row>
    <row r="70" spans="1:15" s="107" customFormat="1" x14ac:dyDescent="0.25">
      <c r="A70" s="232"/>
      <c r="B70" s="676" t="str">
        <f>IF(Intro!$G$21="English",N70,O70)</f>
        <v xml:space="preserve">La matière directe utilisée 3 - </v>
      </c>
      <c r="C70" s="698"/>
      <c r="D70" s="698"/>
      <c r="E70" s="698"/>
      <c r="F70" s="698"/>
      <c r="G70" s="152" t="s">
        <v>433</v>
      </c>
      <c r="H70" s="153"/>
      <c r="I70" s="153"/>
      <c r="J70" s="153"/>
      <c r="K70" s="30"/>
      <c r="N70" s="11" t="str">
        <f>"Direct material used 3 - "&amp;Public!E181</f>
        <v xml:space="preserve">Direct material used 3 - </v>
      </c>
      <c r="O70" s="10" t="str">
        <f>"La matière directe utilisée 3 - "&amp;Public!E181</f>
        <v xml:space="preserve">La matière directe utilisée 3 - </v>
      </c>
    </row>
    <row r="71" spans="1:15" s="107" customFormat="1" x14ac:dyDescent="0.25">
      <c r="A71" s="232"/>
      <c r="B71" s="676" t="str">
        <f>IF(Intro!$G$21="English",N71,O71)</f>
        <v>Toutes les autres matières directes utilisées</v>
      </c>
      <c r="C71" s="698"/>
      <c r="D71" s="698"/>
      <c r="E71" s="698"/>
      <c r="F71" s="698"/>
      <c r="G71" s="152" t="s">
        <v>433</v>
      </c>
      <c r="H71" s="153"/>
      <c r="I71" s="153"/>
      <c r="J71" s="153"/>
      <c r="K71" s="30"/>
      <c r="N71" s="107" t="s">
        <v>60</v>
      </c>
      <c r="O71" s="107" t="s">
        <v>61</v>
      </c>
    </row>
    <row r="72" spans="1:15" s="107" customFormat="1" x14ac:dyDescent="0.25">
      <c r="A72" s="232"/>
      <c r="B72" s="676" t="str">
        <f>IF(Intro!$G$21="English",N72,O72)</f>
        <v xml:space="preserve">Le montant des salaires associé à l’emploi direct </v>
      </c>
      <c r="C72" s="698"/>
      <c r="D72" s="698"/>
      <c r="E72" s="698"/>
      <c r="F72" s="698"/>
      <c r="G72" s="152" t="s">
        <v>433</v>
      </c>
      <c r="H72" s="153"/>
      <c r="I72" s="153"/>
      <c r="J72" s="153"/>
      <c r="K72" s="30"/>
      <c r="N72" s="107" t="s">
        <v>62</v>
      </c>
      <c r="O72" s="107" t="s">
        <v>63</v>
      </c>
    </row>
    <row r="73" spans="1:15" s="107" customFormat="1" x14ac:dyDescent="0.25">
      <c r="A73" s="232"/>
      <c r="B73" s="676" t="str">
        <f>IF(Intro!$G$21="English",N73,O73)</f>
        <v>Charges indirectes de fabrication</v>
      </c>
      <c r="C73" s="698"/>
      <c r="D73" s="698"/>
      <c r="E73" s="698"/>
      <c r="F73" s="698"/>
      <c r="G73" s="152" t="s">
        <v>433</v>
      </c>
      <c r="H73" s="153"/>
      <c r="I73" s="153"/>
      <c r="J73" s="153"/>
      <c r="K73" s="30"/>
      <c r="N73" s="107" t="s">
        <v>342</v>
      </c>
      <c r="O73" s="107" t="s">
        <v>64</v>
      </c>
    </row>
    <row r="74" spans="1:15" s="107" customFormat="1" x14ac:dyDescent="0.25">
      <c r="A74" s="232"/>
      <c r="B74" s="676" t="str">
        <f>IF(Intro!$G$21="English",N74,O74)</f>
        <v>Stock de clôture des marchandises en cours de fabrication</v>
      </c>
      <c r="C74" s="698"/>
      <c r="D74" s="698"/>
      <c r="E74" s="698"/>
      <c r="F74" s="698"/>
      <c r="G74" s="152" t="s">
        <v>433</v>
      </c>
      <c r="H74" s="153"/>
      <c r="I74" s="153"/>
      <c r="J74" s="153"/>
      <c r="K74" s="30"/>
      <c r="N74" s="107" t="s">
        <v>168</v>
      </c>
      <c r="O74" s="107" t="s">
        <v>462</v>
      </c>
    </row>
    <row r="75" spans="1:15" s="132" customFormat="1" x14ac:dyDescent="0.25">
      <c r="A75" s="239"/>
      <c r="B75" s="674" t="str">
        <f>IF(Intro!$G$21="English",N75,O75)</f>
        <v xml:space="preserve">Coût des marchandises fabriquées </v>
      </c>
      <c r="C75" s="698"/>
      <c r="D75" s="698"/>
      <c r="E75" s="698"/>
      <c r="F75" s="698"/>
      <c r="G75" s="152" t="s">
        <v>433</v>
      </c>
      <c r="H75" s="154">
        <f>H67+H68+H69+H70+H71+H72+H73-H74</f>
        <v>0</v>
      </c>
      <c r="I75" s="154">
        <f>I67+I68+I69+I70+I71+I72+I73-I74</f>
        <v>0</v>
      </c>
      <c r="J75" s="154">
        <f>J67+J68+J69+J70+J71+J72+J73-J74</f>
        <v>0</v>
      </c>
      <c r="K75" s="30"/>
      <c r="N75" s="132" t="s">
        <v>65</v>
      </c>
      <c r="O75" s="132" t="s">
        <v>66</v>
      </c>
    </row>
    <row r="76" spans="1:15" s="132" customFormat="1" x14ac:dyDescent="0.25">
      <c r="A76" s="239"/>
      <c r="B76" s="212"/>
      <c r="C76" s="246"/>
      <c r="D76" s="246"/>
      <c r="E76" s="246"/>
      <c r="F76" s="246"/>
      <c r="G76" s="150"/>
      <c r="H76" s="151"/>
      <c r="I76" s="151"/>
      <c r="J76" s="151"/>
      <c r="K76" s="30"/>
    </row>
    <row r="77" spans="1:15" s="132" customFormat="1" x14ac:dyDescent="0.25">
      <c r="A77" s="239"/>
      <c r="B77" s="344" t="str">
        <f>B43</f>
        <v>Expliquez tout changement important intervenu entre les périodes et toute irrégularité telle que des montants négatifs dans les montants indiqués ci-dessus.</v>
      </c>
      <c r="C77" s="345"/>
      <c r="D77" s="345"/>
      <c r="E77" s="345"/>
      <c r="F77" s="345"/>
      <c r="G77" s="345"/>
      <c r="H77" s="345"/>
      <c r="I77" s="345"/>
      <c r="J77" s="345"/>
      <c r="K77" s="346"/>
      <c r="N77" s="107"/>
      <c r="O77" s="107"/>
    </row>
    <row r="78" spans="1:15" s="132" customFormat="1" x14ac:dyDescent="0.25">
      <c r="A78" s="239"/>
      <c r="B78" s="207"/>
      <c r="C78" s="208"/>
      <c r="D78" s="208"/>
      <c r="E78" s="208"/>
      <c r="F78" s="208"/>
      <c r="K78" s="247"/>
    </row>
    <row r="79" spans="1:15" s="132" customFormat="1" x14ac:dyDescent="0.25">
      <c r="A79" s="239"/>
      <c r="B79" s="678"/>
      <c r="C79" s="679"/>
      <c r="D79" s="679"/>
      <c r="E79" s="679"/>
      <c r="F79" s="679"/>
      <c r="G79" s="679"/>
      <c r="H79" s="679"/>
      <c r="I79" s="679"/>
      <c r="J79" s="679"/>
      <c r="K79" s="680"/>
    </row>
    <row r="80" spans="1:15" s="132" customFormat="1" x14ac:dyDescent="0.25">
      <c r="A80" s="239"/>
      <c r="B80" s="678"/>
      <c r="C80" s="679"/>
      <c r="D80" s="679"/>
      <c r="E80" s="679"/>
      <c r="F80" s="679"/>
      <c r="G80" s="679"/>
      <c r="H80" s="679"/>
      <c r="I80" s="679"/>
      <c r="J80" s="679"/>
      <c r="K80" s="680"/>
      <c r="N80" s="107"/>
      <c r="O80" s="107"/>
    </row>
    <row r="81" spans="1:15" s="132" customFormat="1" x14ac:dyDescent="0.25">
      <c r="A81" s="239"/>
      <c r="B81" s="678"/>
      <c r="C81" s="679"/>
      <c r="D81" s="679"/>
      <c r="E81" s="679"/>
      <c r="F81" s="679"/>
      <c r="G81" s="679"/>
      <c r="H81" s="679"/>
      <c r="I81" s="679"/>
      <c r="J81" s="679"/>
      <c r="K81" s="680"/>
      <c r="N81" s="107"/>
      <c r="O81" s="107"/>
    </row>
    <row r="82" spans="1:15" s="132" customFormat="1" x14ac:dyDescent="0.25">
      <c r="A82" s="239"/>
      <c r="B82" s="678"/>
      <c r="C82" s="679"/>
      <c r="D82" s="679"/>
      <c r="E82" s="679"/>
      <c r="F82" s="679"/>
      <c r="G82" s="679"/>
      <c r="H82" s="679"/>
      <c r="I82" s="679"/>
      <c r="J82" s="679"/>
      <c r="K82" s="680"/>
      <c r="N82" s="107"/>
      <c r="O82" s="107"/>
    </row>
    <row r="83" spans="1:15" s="132" customFormat="1" x14ac:dyDescent="0.25">
      <c r="A83" s="239"/>
      <c r="B83" s="678"/>
      <c r="C83" s="679"/>
      <c r="D83" s="679"/>
      <c r="E83" s="679"/>
      <c r="F83" s="679"/>
      <c r="G83" s="679"/>
      <c r="H83" s="679"/>
      <c r="I83" s="679"/>
      <c r="J83" s="679"/>
      <c r="K83" s="680"/>
    </row>
    <row r="84" spans="1:15" s="132" customFormat="1" x14ac:dyDescent="0.25">
      <c r="A84" s="239"/>
      <c r="B84" s="678"/>
      <c r="C84" s="679"/>
      <c r="D84" s="679"/>
      <c r="E84" s="679"/>
      <c r="F84" s="679"/>
      <c r="G84" s="679"/>
      <c r="H84" s="679"/>
      <c r="I84" s="679"/>
      <c r="J84" s="679"/>
      <c r="K84" s="680"/>
    </row>
    <row r="85" spans="1:15" s="132" customFormat="1" x14ac:dyDescent="0.25">
      <c r="A85" s="239"/>
      <c r="B85" s="678"/>
      <c r="C85" s="679"/>
      <c r="D85" s="679"/>
      <c r="E85" s="679"/>
      <c r="F85" s="679"/>
      <c r="G85" s="679"/>
      <c r="H85" s="679"/>
      <c r="I85" s="679"/>
      <c r="J85" s="679"/>
      <c r="K85" s="680"/>
    </row>
    <row r="86" spans="1:15" s="132" customFormat="1" x14ac:dyDescent="0.25">
      <c r="A86" s="239"/>
      <c r="B86" s="678"/>
      <c r="C86" s="679"/>
      <c r="D86" s="679"/>
      <c r="E86" s="679"/>
      <c r="F86" s="679"/>
      <c r="G86" s="679"/>
      <c r="H86" s="679"/>
      <c r="I86" s="679"/>
      <c r="J86" s="679"/>
      <c r="K86" s="680"/>
    </row>
    <row r="87" spans="1:15" s="10" customFormat="1" x14ac:dyDescent="0.25">
      <c r="A87" s="12"/>
      <c r="B87" s="203"/>
      <c r="C87" s="204"/>
      <c r="G87" s="28"/>
      <c r="H87" s="29"/>
      <c r="I87" s="29"/>
      <c r="J87" s="29"/>
      <c r="K87" s="30"/>
      <c r="N87" s="11"/>
    </row>
    <row r="88" spans="1:15" s="188" customFormat="1" x14ac:dyDescent="0.25">
      <c r="A88" s="187"/>
      <c r="B88" s="631" t="str">
        <f>IF(Intro!$G$21="English",N88,O88)</f>
        <v>Pour les ventes à l'exportation</v>
      </c>
      <c r="C88" s="632"/>
      <c r="D88" s="632"/>
      <c r="E88" s="632"/>
      <c r="F88" s="632"/>
      <c r="G88" s="633"/>
      <c r="H88" s="582">
        <f>Variables!$B$6</f>
        <v>2023</v>
      </c>
      <c r="I88" s="582">
        <f>H88+1</f>
        <v>2024</v>
      </c>
      <c r="J88" s="582">
        <f>I88+1</f>
        <v>2025</v>
      </c>
      <c r="K88" s="30"/>
      <c r="N88" s="189" t="s">
        <v>169</v>
      </c>
      <c r="O88" s="189" t="s">
        <v>170</v>
      </c>
    </row>
    <row r="89" spans="1:15" s="188" customFormat="1" x14ac:dyDescent="0.25">
      <c r="A89" s="187"/>
      <c r="B89" s="634"/>
      <c r="C89" s="635"/>
      <c r="D89" s="635"/>
      <c r="E89" s="635"/>
      <c r="F89" s="635"/>
      <c r="G89" s="636"/>
      <c r="H89" s="583"/>
      <c r="I89" s="583"/>
      <c r="J89" s="583"/>
      <c r="K89" s="30"/>
      <c r="N89" s="189"/>
      <c r="O89" s="189"/>
    </row>
    <row r="90" spans="1:15" s="107" customFormat="1" x14ac:dyDescent="0.25">
      <c r="A90" s="232"/>
      <c r="B90" s="676" t="str">
        <f>IF(Intro!$G$21="English",N90,O90)</f>
        <v>Stock d'ouverture des marchandises en cours de fabrication</v>
      </c>
      <c r="C90" s="677"/>
      <c r="D90" s="677"/>
      <c r="E90" s="677"/>
      <c r="F90" s="677"/>
      <c r="G90" s="157" t="s">
        <v>433</v>
      </c>
      <c r="H90" s="155"/>
      <c r="I90" s="155"/>
      <c r="J90" s="155"/>
      <c r="K90" s="30"/>
      <c r="N90" s="107" t="s">
        <v>58</v>
      </c>
      <c r="O90" s="107" t="s">
        <v>59</v>
      </c>
    </row>
    <row r="91" spans="1:15" s="107" customFormat="1" x14ac:dyDescent="0.25">
      <c r="A91" s="232"/>
      <c r="B91" s="676" t="str">
        <f>IF(Intro!$G$21="English",N91,O91)</f>
        <v xml:space="preserve">La matière directe utilisée 1 - </v>
      </c>
      <c r="C91" s="677"/>
      <c r="D91" s="677"/>
      <c r="E91" s="677"/>
      <c r="F91" s="677"/>
      <c r="G91" s="157" t="s">
        <v>433</v>
      </c>
      <c r="H91" s="155"/>
      <c r="I91" s="155"/>
      <c r="J91" s="155"/>
      <c r="K91" s="30"/>
      <c r="N91" s="11" t="str">
        <f t="shared" ref="N91:O93" si="0">N68</f>
        <v xml:space="preserve">Direct material used 1 - </v>
      </c>
      <c r="O91" s="10" t="str">
        <f t="shared" si="0"/>
        <v xml:space="preserve">La matière directe utilisée 1 - </v>
      </c>
    </row>
    <row r="92" spans="1:15" s="107" customFormat="1" x14ac:dyDescent="0.25">
      <c r="A92" s="232"/>
      <c r="B92" s="676" t="str">
        <f>IF(Intro!$G$21="English",N92,O92)</f>
        <v xml:space="preserve">La matière directe utilisée 2 - </v>
      </c>
      <c r="C92" s="677"/>
      <c r="D92" s="677"/>
      <c r="E92" s="677"/>
      <c r="F92" s="677"/>
      <c r="G92" s="157" t="s">
        <v>433</v>
      </c>
      <c r="H92" s="155"/>
      <c r="I92" s="155"/>
      <c r="J92" s="155"/>
      <c r="K92" s="30"/>
      <c r="N92" s="11" t="str">
        <f t="shared" si="0"/>
        <v xml:space="preserve">Direct material used 2 - </v>
      </c>
      <c r="O92" s="10" t="str">
        <f t="shared" si="0"/>
        <v xml:space="preserve">La matière directe utilisée 2 - </v>
      </c>
    </row>
    <row r="93" spans="1:15" s="107" customFormat="1" x14ac:dyDescent="0.25">
      <c r="A93" s="232"/>
      <c r="B93" s="676" t="str">
        <f>IF(Intro!$G$21="English",N93,O93)</f>
        <v xml:space="preserve">La matière directe utilisée 3 - </v>
      </c>
      <c r="C93" s="677"/>
      <c r="D93" s="677"/>
      <c r="E93" s="677"/>
      <c r="F93" s="677"/>
      <c r="G93" s="157" t="s">
        <v>433</v>
      </c>
      <c r="H93" s="155"/>
      <c r="I93" s="155"/>
      <c r="J93" s="155"/>
      <c r="K93" s="30"/>
      <c r="N93" s="11" t="str">
        <f t="shared" si="0"/>
        <v xml:space="preserve">Direct material used 3 - </v>
      </c>
      <c r="O93" s="10" t="str">
        <f t="shared" si="0"/>
        <v xml:space="preserve">La matière directe utilisée 3 - </v>
      </c>
    </row>
    <row r="94" spans="1:15" s="107" customFormat="1" x14ac:dyDescent="0.25">
      <c r="A94" s="232"/>
      <c r="B94" s="676" t="str">
        <f>IF(Intro!$G$21="English",N94,O94)</f>
        <v>Toutes les autres matières directes utilisées</v>
      </c>
      <c r="C94" s="677"/>
      <c r="D94" s="677"/>
      <c r="E94" s="677"/>
      <c r="F94" s="677"/>
      <c r="G94" s="157" t="s">
        <v>433</v>
      </c>
      <c r="H94" s="155"/>
      <c r="I94" s="155"/>
      <c r="J94" s="155"/>
      <c r="K94" s="30"/>
      <c r="N94" s="107" t="s">
        <v>60</v>
      </c>
      <c r="O94" s="107" t="s">
        <v>61</v>
      </c>
    </row>
    <row r="95" spans="1:15" s="107" customFormat="1" x14ac:dyDescent="0.25">
      <c r="A95" s="232"/>
      <c r="B95" s="676" t="str">
        <f>IF(Intro!$G$21="English",N95,O95)</f>
        <v xml:space="preserve">Le montant des salaires associé à l’emploi direct </v>
      </c>
      <c r="C95" s="677"/>
      <c r="D95" s="677"/>
      <c r="E95" s="677"/>
      <c r="F95" s="677"/>
      <c r="G95" s="157" t="s">
        <v>433</v>
      </c>
      <c r="H95" s="155"/>
      <c r="I95" s="155"/>
      <c r="J95" s="155"/>
      <c r="K95" s="30"/>
      <c r="N95" s="107" t="s">
        <v>62</v>
      </c>
      <c r="O95" s="107" t="s">
        <v>63</v>
      </c>
    </row>
    <row r="96" spans="1:15" s="107" customFormat="1" x14ac:dyDescent="0.25">
      <c r="A96" s="232"/>
      <c r="B96" s="676" t="str">
        <f>IF(Intro!$G$21="English",N96,O96)</f>
        <v>Charges indirectes de fabrication</v>
      </c>
      <c r="C96" s="677"/>
      <c r="D96" s="677"/>
      <c r="E96" s="677"/>
      <c r="F96" s="677"/>
      <c r="G96" s="157" t="s">
        <v>433</v>
      </c>
      <c r="H96" s="155"/>
      <c r="I96" s="155"/>
      <c r="J96" s="155"/>
      <c r="K96" s="30"/>
      <c r="N96" s="107" t="s">
        <v>342</v>
      </c>
      <c r="O96" s="107" t="s">
        <v>64</v>
      </c>
    </row>
    <row r="97" spans="1:15" s="107" customFormat="1" x14ac:dyDescent="0.25">
      <c r="A97" s="232"/>
      <c r="B97" s="676" t="str">
        <f>IF(Intro!$G$21="English",N97,O97)</f>
        <v>Stock de clôture des marchandises en cours de fabrication</v>
      </c>
      <c r="C97" s="677"/>
      <c r="D97" s="677"/>
      <c r="E97" s="677"/>
      <c r="F97" s="677"/>
      <c r="G97" s="157" t="s">
        <v>433</v>
      </c>
      <c r="H97" s="155"/>
      <c r="I97" s="155"/>
      <c r="J97" s="155"/>
      <c r="K97" s="30"/>
      <c r="N97" s="107" t="s">
        <v>168</v>
      </c>
      <c r="O97" s="107" t="s">
        <v>462</v>
      </c>
    </row>
    <row r="98" spans="1:15" s="132" customFormat="1" x14ac:dyDescent="0.25">
      <c r="A98" s="239"/>
      <c r="B98" s="674" t="str">
        <f>IF(Intro!$G$21="English",N98,O98)</f>
        <v xml:space="preserve">Coût des marchandises fabriquées </v>
      </c>
      <c r="C98" s="675"/>
      <c r="D98" s="675"/>
      <c r="E98" s="675"/>
      <c r="F98" s="675"/>
      <c r="G98" s="157" t="s">
        <v>433</v>
      </c>
      <c r="H98" s="156">
        <f>H90+H91+H92+H93+H94+H95+H96-H97</f>
        <v>0</v>
      </c>
      <c r="I98" s="156">
        <f>I90+I91+I92+I93+I94+I95+I96-I97</f>
        <v>0</v>
      </c>
      <c r="J98" s="156">
        <f>J90+J91+J92+J93+J94+J95+J96-J97</f>
        <v>0</v>
      </c>
      <c r="K98" s="30"/>
      <c r="N98" s="132" t="s">
        <v>65</v>
      </c>
      <c r="O98" s="132" t="s">
        <v>66</v>
      </c>
    </row>
    <row r="99" spans="1:15" s="107" customFormat="1" x14ac:dyDescent="0.25">
      <c r="A99" s="232"/>
      <c r="B99" s="190"/>
      <c r="C99" s="177"/>
      <c r="D99" s="177"/>
      <c r="E99" s="177"/>
      <c r="F99" s="177"/>
      <c r="G99" s="177"/>
      <c r="H99" s="177"/>
      <c r="I99" s="177"/>
      <c r="J99" s="177"/>
      <c r="K99" s="30"/>
    </row>
    <row r="100" spans="1:15" s="132" customFormat="1" x14ac:dyDescent="0.25">
      <c r="A100" s="239"/>
      <c r="B100" s="344" t="str">
        <f>B43</f>
        <v>Expliquez tout changement important intervenu entre les périodes et toute irrégularité telle que des montants négatifs dans les montants indiqués ci-dessus.</v>
      </c>
      <c r="C100" s="345"/>
      <c r="D100" s="345"/>
      <c r="E100" s="345"/>
      <c r="F100" s="345"/>
      <c r="G100" s="345"/>
      <c r="H100" s="345"/>
      <c r="I100" s="345"/>
      <c r="J100" s="345"/>
      <c r="K100" s="346"/>
      <c r="N100" s="107"/>
      <c r="O100" s="107"/>
    </row>
    <row r="101" spans="1:15" s="132" customFormat="1" x14ac:dyDescent="0.25">
      <c r="A101" s="239"/>
      <c r="B101" s="207"/>
      <c r="C101" s="208"/>
      <c r="D101" s="208"/>
      <c r="E101" s="208"/>
      <c r="F101" s="208"/>
      <c r="K101" s="247"/>
    </row>
    <row r="102" spans="1:15" s="132" customFormat="1" x14ac:dyDescent="0.25">
      <c r="A102" s="239"/>
      <c r="B102" s="678"/>
      <c r="C102" s="679"/>
      <c r="D102" s="679"/>
      <c r="E102" s="679"/>
      <c r="F102" s="679"/>
      <c r="G102" s="679"/>
      <c r="H102" s="679"/>
      <c r="I102" s="679"/>
      <c r="J102" s="679"/>
      <c r="K102" s="680"/>
    </row>
    <row r="103" spans="1:15" s="132" customFormat="1" x14ac:dyDescent="0.25">
      <c r="A103" s="239"/>
      <c r="B103" s="678"/>
      <c r="C103" s="679"/>
      <c r="D103" s="679"/>
      <c r="E103" s="679"/>
      <c r="F103" s="679"/>
      <c r="G103" s="679"/>
      <c r="H103" s="679"/>
      <c r="I103" s="679"/>
      <c r="J103" s="679"/>
      <c r="K103" s="680"/>
    </row>
    <row r="104" spans="1:15" s="132" customFormat="1" x14ac:dyDescent="0.25">
      <c r="A104" s="239"/>
      <c r="B104" s="678"/>
      <c r="C104" s="679"/>
      <c r="D104" s="679"/>
      <c r="E104" s="679"/>
      <c r="F104" s="679"/>
      <c r="G104" s="679"/>
      <c r="H104" s="679"/>
      <c r="I104" s="679"/>
      <c r="J104" s="679"/>
      <c r="K104" s="680"/>
      <c r="N104" s="107"/>
      <c r="O104" s="107"/>
    </row>
    <row r="105" spans="1:15" s="132" customFormat="1" x14ac:dyDescent="0.25">
      <c r="A105" s="239"/>
      <c r="B105" s="678"/>
      <c r="C105" s="679"/>
      <c r="D105" s="679"/>
      <c r="E105" s="679"/>
      <c r="F105" s="679"/>
      <c r="G105" s="679"/>
      <c r="H105" s="679"/>
      <c r="I105" s="679"/>
      <c r="J105" s="679"/>
      <c r="K105" s="680"/>
      <c r="N105" s="107"/>
      <c r="O105" s="107"/>
    </row>
    <row r="106" spans="1:15" s="132" customFormat="1" x14ac:dyDescent="0.25">
      <c r="A106" s="239"/>
      <c r="B106" s="678"/>
      <c r="C106" s="679"/>
      <c r="D106" s="679"/>
      <c r="E106" s="679"/>
      <c r="F106" s="679"/>
      <c r="G106" s="679"/>
      <c r="H106" s="679"/>
      <c r="I106" s="679"/>
      <c r="J106" s="679"/>
      <c r="K106" s="680"/>
      <c r="N106" s="107"/>
      <c r="O106" s="107"/>
    </row>
    <row r="107" spans="1:15" s="132" customFormat="1" x14ac:dyDescent="0.25">
      <c r="A107" s="239"/>
      <c r="B107" s="678"/>
      <c r="C107" s="679"/>
      <c r="D107" s="679"/>
      <c r="E107" s="679"/>
      <c r="F107" s="679"/>
      <c r="G107" s="679"/>
      <c r="H107" s="679"/>
      <c r="I107" s="679"/>
      <c r="J107" s="679"/>
      <c r="K107" s="680"/>
    </row>
    <row r="108" spans="1:15" s="132" customFormat="1" x14ac:dyDescent="0.25">
      <c r="A108" s="239"/>
      <c r="B108" s="678"/>
      <c r="C108" s="679"/>
      <c r="D108" s="679"/>
      <c r="E108" s="679"/>
      <c r="F108" s="679"/>
      <c r="G108" s="679"/>
      <c r="H108" s="679"/>
      <c r="I108" s="679"/>
      <c r="J108" s="679"/>
      <c r="K108" s="680"/>
    </row>
    <row r="109" spans="1:15" s="132" customFormat="1" x14ac:dyDescent="0.25">
      <c r="A109" s="239"/>
      <c r="B109" s="678"/>
      <c r="C109" s="679"/>
      <c r="D109" s="679"/>
      <c r="E109" s="679"/>
      <c r="F109" s="679"/>
      <c r="G109" s="679"/>
      <c r="H109" s="679"/>
      <c r="I109" s="679"/>
      <c r="J109" s="679"/>
      <c r="K109" s="680"/>
    </row>
    <row r="110" spans="1:15" s="107" customFormat="1" x14ac:dyDescent="0.25">
      <c r="A110" s="232"/>
      <c r="B110" s="228"/>
      <c r="C110" s="229"/>
      <c r="D110" s="229"/>
      <c r="E110" s="229"/>
      <c r="F110" s="229"/>
      <c r="G110" s="229"/>
      <c r="H110" s="229"/>
      <c r="I110" s="229"/>
      <c r="J110" s="229"/>
      <c r="K110" s="230"/>
    </row>
    <row r="111" spans="1:15" s="3" customFormat="1" x14ac:dyDescent="0.25">
      <c r="A111" s="12"/>
      <c r="B111" s="474" t="s">
        <v>27</v>
      </c>
      <c r="C111" s="475"/>
      <c r="D111" s="475"/>
      <c r="E111" s="475"/>
      <c r="F111" s="475"/>
      <c r="G111" s="475"/>
      <c r="H111" s="475"/>
      <c r="I111" s="475"/>
      <c r="J111" s="475"/>
      <c r="K111" s="476"/>
      <c r="L111" s="241"/>
    </row>
    <row r="112" spans="1:15" s="107" customFormat="1" x14ac:dyDescent="0.25">
      <c r="A112" s="232"/>
      <c r="B112" s="190"/>
      <c r="C112" s="177"/>
      <c r="D112" s="177"/>
      <c r="E112" s="177"/>
      <c r="F112" s="177"/>
      <c r="G112" s="177"/>
      <c r="H112" s="177"/>
      <c r="I112" s="177"/>
      <c r="J112" s="177"/>
      <c r="K112" s="178"/>
    </row>
    <row r="113" spans="1:15" s="107" customFormat="1" ht="27" customHeight="1" x14ac:dyDescent="0.25">
      <c r="A113" s="232"/>
      <c r="B113" s="384" t="str">
        <f>IF(Intro!$G$21="English",N113,O113)</f>
        <v>Décrivez les plans de votre entreprise pour gérer le coût des matières au cours des deux prochaines années. Fournissez les motifs et les hypothèses sous-tendant ces objectifs et ces stratégies.</v>
      </c>
      <c r="C113" s="385"/>
      <c r="D113" s="385"/>
      <c r="E113" s="385"/>
      <c r="F113" s="385"/>
      <c r="G113" s="385"/>
      <c r="H113" s="385"/>
      <c r="I113" s="385"/>
      <c r="J113" s="385"/>
      <c r="K113" s="386"/>
      <c r="N113" s="107" t="s">
        <v>434</v>
      </c>
      <c r="O113" s="107" t="s">
        <v>211</v>
      </c>
    </row>
    <row r="114" spans="1:15" s="107" customFormat="1" x14ac:dyDescent="0.25">
      <c r="A114" s="232"/>
      <c r="B114" s="190"/>
      <c r="C114" s="177"/>
      <c r="D114" s="177"/>
      <c r="E114" s="177"/>
      <c r="F114" s="177"/>
      <c r="G114" s="177"/>
      <c r="H114" s="177"/>
      <c r="I114" s="177"/>
      <c r="J114" s="177"/>
      <c r="K114" s="178"/>
    </row>
    <row r="115" spans="1:15" s="3" customFormat="1" x14ac:dyDescent="0.25">
      <c r="A115" s="13"/>
      <c r="B115" s="471"/>
      <c r="C115" s="472"/>
      <c r="D115" s="472"/>
      <c r="E115" s="472"/>
      <c r="F115" s="472"/>
      <c r="G115" s="472"/>
      <c r="H115" s="472"/>
      <c r="I115" s="472"/>
      <c r="J115" s="472"/>
      <c r="K115" s="473"/>
      <c r="L115" s="133"/>
    </row>
    <row r="116" spans="1:15" s="3" customFormat="1" x14ac:dyDescent="0.25">
      <c r="A116" s="13"/>
      <c r="B116" s="471"/>
      <c r="C116" s="472"/>
      <c r="D116" s="472"/>
      <c r="E116" s="472"/>
      <c r="F116" s="472"/>
      <c r="G116" s="472"/>
      <c r="H116" s="472"/>
      <c r="I116" s="472"/>
      <c r="J116" s="472"/>
      <c r="K116" s="473"/>
      <c r="L116" s="133"/>
    </row>
    <row r="117" spans="1:15" s="132" customFormat="1" x14ac:dyDescent="0.25">
      <c r="A117" s="239"/>
      <c r="B117" s="471"/>
      <c r="C117" s="472"/>
      <c r="D117" s="472"/>
      <c r="E117" s="472"/>
      <c r="F117" s="472"/>
      <c r="G117" s="472"/>
      <c r="H117" s="472"/>
      <c r="I117" s="472"/>
      <c r="J117" s="472"/>
      <c r="K117" s="473"/>
      <c r="N117" s="107"/>
      <c r="O117" s="107"/>
    </row>
    <row r="118" spans="1:15" s="132" customFormat="1" x14ac:dyDescent="0.25">
      <c r="A118" s="239"/>
      <c r="B118" s="471"/>
      <c r="C118" s="472"/>
      <c r="D118" s="472"/>
      <c r="E118" s="472"/>
      <c r="F118" s="472"/>
      <c r="G118" s="472"/>
      <c r="H118" s="472"/>
      <c r="I118" s="472"/>
      <c r="J118" s="472"/>
      <c r="K118" s="473"/>
      <c r="N118" s="107"/>
      <c r="O118" s="107"/>
    </row>
    <row r="119" spans="1:15" s="132" customFormat="1" x14ac:dyDescent="0.25">
      <c r="A119" s="239"/>
      <c r="B119" s="471"/>
      <c r="C119" s="472"/>
      <c r="D119" s="472"/>
      <c r="E119" s="472"/>
      <c r="F119" s="472"/>
      <c r="G119" s="472"/>
      <c r="H119" s="472"/>
      <c r="I119" s="472"/>
      <c r="J119" s="472"/>
      <c r="K119" s="473"/>
      <c r="N119" s="107"/>
      <c r="O119" s="107"/>
    </row>
    <row r="120" spans="1:15" s="3" customFormat="1" x14ac:dyDescent="0.25">
      <c r="A120" s="13"/>
      <c r="B120" s="471"/>
      <c r="C120" s="472"/>
      <c r="D120" s="472"/>
      <c r="E120" s="472"/>
      <c r="F120" s="472"/>
      <c r="G120" s="472"/>
      <c r="H120" s="472"/>
      <c r="I120" s="472"/>
      <c r="J120" s="472"/>
      <c r="K120" s="473"/>
      <c r="L120" s="133"/>
    </row>
    <row r="121" spans="1:15" s="3" customFormat="1" x14ac:dyDescent="0.25">
      <c r="A121" s="13"/>
      <c r="B121" s="471"/>
      <c r="C121" s="472"/>
      <c r="D121" s="472"/>
      <c r="E121" s="472"/>
      <c r="F121" s="472"/>
      <c r="G121" s="472"/>
      <c r="H121" s="472"/>
      <c r="I121" s="472"/>
      <c r="J121" s="472"/>
      <c r="K121" s="473"/>
      <c r="L121" s="133"/>
    </row>
    <row r="122" spans="1:15" s="3" customFormat="1" x14ac:dyDescent="0.25">
      <c r="A122" s="13"/>
      <c r="B122" s="471"/>
      <c r="C122" s="472"/>
      <c r="D122" s="472"/>
      <c r="E122" s="472"/>
      <c r="F122" s="472"/>
      <c r="G122" s="472"/>
      <c r="H122" s="472"/>
      <c r="I122" s="472"/>
      <c r="J122" s="472"/>
      <c r="K122" s="473"/>
      <c r="L122" s="133"/>
    </row>
    <row r="123" spans="1:15" s="107" customFormat="1" x14ac:dyDescent="0.25">
      <c r="A123" s="232"/>
      <c r="B123" s="228"/>
      <c r="C123" s="229"/>
      <c r="D123" s="229"/>
      <c r="E123" s="229"/>
      <c r="F123" s="229"/>
      <c r="G123" s="229"/>
      <c r="H123" s="229"/>
      <c r="I123" s="229"/>
      <c r="J123" s="229"/>
      <c r="K123" s="230"/>
    </row>
    <row r="124" spans="1:15" x14ac:dyDescent="0.25">
      <c r="B124" s="474" t="s">
        <v>28</v>
      </c>
      <c r="C124" s="475"/>
      <c r="D124" s="475"/>
      <c r="E124" s="475"/>
      <c r="F124" s="475"/>
      <c r="G124" s="475"/>
      <c r="H124" s="475"/>
      <c r="I124" s="475"/>
      <c r="J124" s="475"/>
      <c r="K124" s="476"/>
      <c r="L124" s="2"/>
    </row>
    <row r="125" spans="1:15" s="10" customFormat="1" x14ac:dyDescent="0.25">
      <c r="A125" s="12"/>
      <c r="B125" s="27"/>
      <c r="C125" s="28"/>
      <c r="D125" s="28"/>
      <c r="E125" s="29"/>
      <c r="F125" s="29"/>
      <c r="G125" s="29"/>
      <c r="H125" s="29"/>
      <c r="I125" s="29"/>
      <c r="J125" s="29"/>
      <c r="K125" s="30"/>
    </row>
    <row r="126" spans="1:15" s="10" customFormat="1" x14ac:dyDescent="0.25">
      <c r="A126" s="12"/>
      <c r="B126" s="344" t="str">
        <f>IF(Intro!$G$21="English",N126,O126)</f>
        <v>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v>
      </c>
      <c r="C126" s="345"/>
      <c r="D126" s="345"/>
      <c r="E126" s="345"/>
      <c r="F126" s="345"/>
      <c r="G126" s="345"/>
      <c r="H126" s="345"/>
      <c r="I126" s="345"/>
      <c r="J126" s="345"/>
      <c r="K126" s="346"/>
      <c r="N126" s="11" t="s">
        <v>171</v>
      </c>
      <c r="O126" s="10" t="s">
        <v>348</v>
      </c>
    </row>
    <row r="127" spans="1:15" s="10" customFormat="1" x14ac:dyDescent="0.25">
      <c r="A127" s="12"/>
      <c r="B127" s="344"/>
      <c r="C127" s="345"/>
      <c r="D127" s="345"/>
      <c r="E127" s="345"/>
      <c r="F127" s="345"/>
      <c r="G127" s="345"/>
      <c r="H127" s="345"/>
      <c r="I127" s="345"/>
      <c r="J127" s="345"/>
      <c r="K127" s="346"/>
      <c r="N127" s="11"/>
    </row>
    <row r="128" spans="1:15" s="10" customFormat="1" ht="14.1" customHeight="1" x14ac:dyDescent="0.25">
      <c r="A128" s="12"/>
      <c r="B128" s="344" t="str">
        <f>IF(Intro!$G$21="English",N128,O128)</f>
        <v>Remarque - Les salaires directs payés pour les ventes intérieures et les ventes à l'exportation sont fournis par la réponse à la question 3 ci-dessus.</v>
      </c>
      <c r="C128" s="345"/>
      <c r="D128" s="345"/>
      <c r="E128" s="345"/>
      <c r="F128" s="345"/>
      <c r="G128" s="345"/>
      <c r="H128" s="345"/>
      <c r="I128" s="345"/>
      <c r="J128" s="345"/>
      <c r="K128" s="346"/>
      <c r="N128" s="11" t="s">
        <v>602</v>
      </c>
      <c r="O128" s="10" t="s">
        <v>603</v>
      </c>
    </row>
    <row r="129" spans="1:15" s="10" customFormat="1" x14ac:dyDescent="0.25">
      <c r="A129" s="12"/>
      <c r="B129" s="305"/>
      <c r="C129" s="306"/>
      <c r="D129" s="113"/>
      <c r="E129" s="114"/>
      <c r="F129" s="114"/>
      <c r="G129" s="114"/>
      <c r="H129" s="114"/>
      <c r="I129" s="114"/>
      <c r="J129" s="114"/>
      <c r="K129" s="115"/>
      <c r="N129" s="11"/>
    </row>
    <row r="130" spans="1:15" s="10" customFormat="1" x14ac:dyDescent="0.25">
      <c r="A130" s="12"/>
      <c r="B130" s="631" t="str">
        <f>IF(Intro!$G$21="English",N130,O130)</f>
        <v>Nombre d'employés</v>
      </c>
      <c r="C130" s="632"/>
      <c r="D130" s="632"/>
      <c r="E130" s="632"/>
      <c r="F130" s="632"/>
      <c r="G130" s="633"/>
      <c r="H130" s="582">
        <f>Variables!$B$6</f>
        <v>2023</v>
      </c>
      <c r="I130" s="685">
        <f>H130+1</f>
        <v>2024</v>
      </c>
      <c r="J130" s="708">
        <f>I130+1</f>
        <v>2025</v>
      </c>
      <c r="K130" s="115"/>
      <c r="N130" s="11" t="s">
        <v>343</v>
      </c>
      <c r="O130" s="11" t="s">
        <v>172</v>
      </c>
    </row>
    <row r="131" spans="1:15" s="10" customFormat="1" x14ac:dyDescent="0.25">
      <c r="A131" s="12"/>
      <c r="B131" s="634"/>
      <c r="C131" s="635"/>
      <c r="D131" s="635"/>
      <c r="E131" s="635"/>
      <c r="F131" s="635"/>
      <c r="G131" s="636"/>
      <c r="H131" s="583"/>
      <c r="I131" s="686"/>
      <c r="J131" s="709"/>
      <c r="K131" s="115"/>
      <c r="N131" s="11"/>
      <c r="O131" s="11"/>
    </row>
    <row r="132" spans="1:15" s="107" customFormat="1" x14ac:dyDescent="0.25">
      <c r="A132" s="232"/>
      <c r="B132" s="676" t="str">
        <f>IF(Intro!$G$21="English",N132,O132)</f>
        <v>Emploi direct</v>
      </c>
      <c r="C132" s="677"/>
      <c r="D132" s="677"/>
      <c r="E132" s="677"/>
      <c r="F132" s="677"/>
      <c r="G132" s="157" t="s">
        <v>173</v>
      </c>
      <c r="H132" s="155"/>
      <c r="I132" s="155"/>
      <c r="J132" s="311"/>
      <c r="K132" s="115"/>
      <c r="N132" s="107" t="s">
        <v>67</v>
      </c>
      <c r="O132" s="107" t="s">
        <v>68</v>
      </c>
    </row>
    <row r="133" spans="1:15" s="107" customFormat="1" x14ac:dyDescent="0.25">
      <c r="A133" s="232"/>
      <c r="B133" s="676" t="str">
        <f>IF(Intro!$G$21="English",N133,O133)</f>
        <v>Emploi indirect</v>
      </c>
      <c r="C133" s="677"/>
      <c r="D133" s="677"/>
      <c r="E133" s="677"/>
      <c r="F133" s="677"/>
      <c r="G133" s="157" t="s">
        <v>173</v>
      </c>
      <c r="H133" s="155"/>
      <c r="I133" s="155"/>
      <c r="J133" s="155"/>
      <c r="K133" s="115"/>
      <c r="N133" s="11" t="s">
        <v>69</v>
      </c>
      <c r="O133" s="10" t="s">
        <v>70</v>
      </c>
    </row>
    <row r="134" spans="1:15" s="132" customFormat="1" x14ac:dyDescent="0.25">
      <c r="A134" s="239"/>
      <c r="B134" s="674" t="str">
        <f>IF(Intro!$G$21="English",N134,O134)</f>
        <v>Total</v>
      </c>
      <c r="C134" s="675"/>
      <c r="D134" s="675"/>
      <c r="E134" s="675"/>
      <c r="F134" s="675"/>
      <c r="G134" s="158" t="s">
        <v>173</v>
      </c>
      <c r="H134" s="156">
        <f>H132+H133</f>
        <v>0</v>
      </c>
      <c r="I134" s="156">
        <f>I132+I133</f>
        <v>0</v>
      </c>
      <c r="J134" s="156">
        <f>J132+J133</f>
        <v>0</v>
      </c>
      <c r="K134" s="115"/>
      <c r="N134" s="4" t="s">
        <v>44</v>
      </c>
      <c r="O134" s="4" t="s">
        <v>44</v>
      </c>
    </row>
    <row r="135" spans="1:15" s="10" customFormat="1" x14ac:dyDescent="0.25">
      <c r="A135" s="12"/>
      <c r="B135" s="203"/>
      <c r="C135" s="204"/>
      <c r="G135" s="28"/>
      <c r="H135" s="29"/>
      <c r="I135" s="29"/>
      <c r="J135" s="29"/>
      <c r="K135" s="115"/>
      <c r="N135" s="11"/>
    </row>
    <row r="136" spans="1:15" s="10" customFormat="1" x14ac:dyDescent="0.25">
      <c r="A136" s="12"/>
      <c r="B136" s="631" t="str">
        <f>IF(Intro!$G$21="English",N136,O136)</f>
        <v>Nombre d'heures travaillées</v>
      </c>
      <c r="C136" s="632"/>
      <c r="D136" s="632"/>
      <c r="E136" s="632"/>
      <c r="F136" s="632"/>
      <c r="G136" s="633"/>
      <c r="H136" s="582">
        <f>Variables!$B$6</f>
        <v>2023</v>
      </c>
      <c r="I136" s="582">
        <f>H136+1</f>
        <v>2024</v>
      </c>
      <c r="J136" s="582">
        <f>I136+1</f>
        <v>2025</v>
      </c>
      <c r="K136" s="115"/>
      <c r="N136" s="11" t="s">
        <v>174</v>
      </c>
      <c r="O136" s="11" t="s">
        <v>175</v>
      </c>
    </row>
    <row r="137" spans="1:15" s="10" customFormat="1" x14ac:dyDescent="0.25">
      <c r="A137" s="12"/>
      <c r="B137" s="634"/>
      <c r="C137" s="635"/>
      <c r="D137" s="635"/>
      <c r="E137" s="635"/>
      <c r="F137" s="635"/>
      <c r="G137" s="636"/>
      <c r="H137" s="583"/>
      <c r="I137" s="583"/>
      <c r="J137" s="583"/>
      <c r="K137" s="115"/>
      <c r="N137" s="11"/>
      <c r="O137" s="11"/>
    </row>
    <row r="138" spans="1:15" s="107" customFormat="1" x14ac:dyDescent="0.25">
      <c r="A138" s="232"/>
      <c r="B138" s="676" t="str">
        <f>B132</f>
        <v>Emploi direct</v>
      </c>
      <c r="C138" s="677"/>
      <c r="D138" s="677"/>
      <c r="E138" s="677"/>
      <c r="F138" s="677"/>
      <c r="G138" s="157" t="s">
        <v>173</v>
      </c>
      <c r="H138" s="155"/>
      <c r="I138" s="155"/>
      <c r="J138" s="155"/>
      <c r="K138" s="115"/>
    </row>
    <row r="139" spans="1:15" s="107" customFormat="1" x14ac:dyDescent="0.25">
      <c r="A139" s="232"/>
      <c r="B139" s="676" t="str">
        <f>B133</f>
        <v>Emploi indirect</v>
      </c>
      <c r="C139" s="677"/>
      <c r="D139" s="677"/>
      <c r="E139" s="677"/>
      <c r="F139" s="677"/>
      <c r="G139" s="157" t="s">
        <v>173</v>
      </c>
      <c r="H139" s="155"/>
      <c r="I139" s="155"/>
      <c r="J139" s="155"/>
      <c r="K139" s="115"/>
      <c r="N139" s="11"/>
      <c r="O139" s="10"/>
    </row>
    <row r="140" spans="1:15" s="132" customFormat="1" x14ac:dyDescent="0.25">
      <c r="A140" s="239"/>
      <c r="B140" s="674" t="str">
        <f>B134</f>
        <v>Total</v>
      </c>
      <c r="C140" s="675"/>
      <c r="D140" s="675"/>
      <c r="E140" s="675"/>
      <c r="F140" s="675"/>
      <c r="G140" s="158" t="s">
        <v>173</v>
      </c>
      <c r="H140" s="156">
        <f>H138+H139</f>
        <v>0</v>
      </c>
      <c r="I140" s="156">
        <f>I138+I139</f>
        <v>0</v>
      </c>
      <c r="J140" s="156">
        <f>J138+J139</f>
        <v>0</v>
      </c>
      <c r="K140" s="115"/>
      <c r="N140" s="4"/>
      <c r="O140" s="4"/>
    </row>
    <row r="141" spans="1:15" s="10" customFormat="1" x14ac:dyDescent="0.25">
      <c r="A141" s="12"/>
      <c r="B141" s="203"/>
      <c r="C141" s="204"/>
      <c r="G141" s="28"/>
      <c r="H141" s="29"/>
      <c r="I141" s="29"/>
      <c r="J141" s="29"/>
      <c r="K141" s="115"/>
      <c r="N141" s="11"/>
    </row>
    <row r="142" spans="1:15" s="10" customFormat="1" x14ac:dyDescent="0.25">
      <c r="A142" s="12"/>
      <c r="B142" s="631" t="str">
        <f>IF(Intro!$G$21="English",N142,O142)</f>
        <v>Salaires payés</v>
      </c>
      <c r="C142" s="632"/>
      <c r="D142" s="632"/>
      <c r="E142" s="632"/>
      <c r="F142" s="632"/>
      <c r="G142" s="633"/>
      <c r="H142" s="582">
        <f>Variables!$B$6</f>
        <v>2023</v>
      </c>
      <c r="I142" s="582">
        <f>H142+1</f>
        <v>2024</v>
      </c>
      <c r="J142" s="582">
        <f>I142+1</f>
        <v>2025</v>
      </c>
      <c r="K142" s="30"/>
      <c r="N142" s="11" t="s">
        <v>344</v>
      </c>
      <c r="O142" s="11" t="s">
        <v>345</v>
      </c>
    </row>
    <row r="143" spans="1:15" s="10" customFormat="1" x14ac:dyDescent="0.25">
      <c r="A143" s="12"/>
      <c r="B143" s="634"/>
      <c r="C143" s="635"/>
      <c r="D143" s="635"/>
      <c r="E143" s="635"/>
      <c r="F143" s="635"/>
      <c r="G143" s="636"/>
      <c r="H143" s="583"/>
      <c r="I143" s="583"/>
      <c r="J143" s="583"/>
      <c r="K143" s="115"/>
      <c r="N143" s="11"/>
      <c r="O143" s="11"/>
    </row>
    <row r="144" spans="1:15" s="107" customFormat="1" x14ac:dyDescent="0.25">
      <c r="A144" s="232"/>
      <c r="B144" s="676" t="str">
        <f>IF(Intro!$G$21="English",N144,O144)</f>
        <v>Emploi direct - ventes nationales et ventes à l'exportation</v>
      </c>
      <c r="C144" s="677"/>
      <c r="D144" s="677"/>
      <c r="E144" s="677"/>
      <c r="F144" s="677"/>
      <c r="G144" s="157" t="s">
        <v>433</v>
      </c>
      <c r="H144" s="159">
        <f>H72+H95</f>
        <v>0</v>
      </c>
      <c r="I144" s="159">
        <f>I72+I95</f>
        <v>0</v>
      </c>
      <c r="J144" s="159">
        <f>J72+J95</f>
        <v>0</v>
      </c>
      <c r="K144" s="115"/>
      <c r="N144" s="107" t="s">
        <v>176</v>
      </c>
      <c r="O144" s="107" t="s">
        <v>177</v>
      </c>
    </row>
    <row r="145" spans="1:15" s="107" customFormat="1" x14ac:dyDescent="0.25">
      <c r="A145" s="232"/>
      <c r="B145" s="643" t="str">
        <f>IF(Intro!$G$21="English",N145,O145)</f>
        <v>Emploi direct - utilisées à l'interne ou destinées à la transformation ultérieure à l’interne</v>
      </c>
      <c r="C145" s="644"/>
      <c r="D145" s="644"/>
      <c r="E145" s="644"/>
      <c r="F145" s="645"/>
      <c r="G145" s="298" t="s">
        <v>433</v>
      </c>
      <c r="H145" s="299"/>
      <c r="I145" s="299"/>
      <c r="J145" s="299"/>
      <c r="K145" s="115"/>
      <c r="N145" s="107" t="s">
        <v>178</v>
      </c>
      <c r="O145" s="107" t="s">
        <v>179</v>
      </c>
    </row>
    <row r="146" spans="1:15" s="107" customFormat="1" x14ac:dyDescent="0.25">
      <c r="A146" s="232"/>
      <c r="B146" s="676" t="str">
        <f>IF(Intro!$G$21="English",N146,O146)</f>
        <v>Emploi indirect</v>
      </c>
      <c r="C146" s="677"/>
      <c r="D146" s="677"/>
      <c r="E146" s="677"/>
      <c r="F146" s="677"/>
      <c r="G146" s="157" t="s">
        <v>433</v>
      </c>
      <c r="H146" s="155"/>
      <c r="I146" s="155"/>
      <c r="J146" s="155"/>
      <c r="K146" s="115"/>
      <c r="N146" s="11" t="s">
        <v>69</v>
      </c>
      <c r="O146" s="10" t="s">
        <v>70</v>
      </c>
    </row>
    <row r="147" spans="1:15" s="132" customFormat="1" x14ac:dyDescent="0.25">
      <c r="A147" s="239"/>
      <c r="B147" s="674" t="str">
        <f>B134</f>
        <v>Total</v>
      </c>
      <c r="C147" s="675"/>
      <c r="D147" s="675"/>
      <c r="E147" s="675"/>
      <c r="F147" s="675"/>
      <c r="G147" s="157" t="s">
        <v>433</v>
      </c>
      <c r="H147" s="156">
        <f>H144+H145+H146</f>
        <v>0</v>
      </c>
      <c r="I147" s="156">
        <f>I144+I145+I146</f>
        <v>0</v>
      </c>
      <c r="J147" s="156">
        <f>J144+J145+J146</f>
        <v>0</v>
      </c>
      <c r="K147" s="115"/>
      <c r="N147" s="4"/>
      <c r="O147" s="4"/>
    </row>
    <row r="148" spans="1:15" s="107" customFormat="1" x14ac:dyDescent="0.25">
      <c r="A148" s="232"/>
      <c r="B148" s="190"/>
      <c r="C148" s="177"/>
      <c r="D148" s="177"/>
      <c r="E148" s="177"/>
      <c r="F148" s="177"/>
      <c r="G148" s="177"/>
      <c r="H148" s="177"/>
      <c r="I148" s="177"/>
      <c r="J148" s="177"/>
      <c r="K148" s="115"/>
    </row>
    <row r="149" spans="1:15" s="10" customFormat="1" x14ac:dyDescent="0.25">
      <c r="A149" s="12"/>
      <c r="B149" s="344" t="str">
        <f>IF(Intro!$G$21="English",N149,O149)</f>
        <v>Remarque - Les montants suivants sont basés sur les réponses fournies ci-dessus et à la question 1 dans l'onglet Pro 1. Si les montants sont incorrects, modifiez vos réponses aux questions précédentes.</v>
      </c>
      <c r="C149" s="345"/>
      <c r="D149" s="345"/>
      <c r="E149" s="345"/>
      <c r="F149" s="345"/>
      <c r="G149" s="345"/>
      <c r="H149" s="345"/>
      <c r="I149" s="345"/>
      <c r="J149" s="345"/>
      <c r="K149" s="346"/>
      <c r="N149" s="121" t="s">
        <v>599</v>
      </c>
      <c r="O149" s="106" t="s">
        <v>684</v>
      </c>
    </row>
    <row r="150" spans="1:15" s="10" customFormat="1" x14ac:dyDescent="0.25">
      <c r="A150" s="12"/>
      <c r="B150" s="344"/>
      <c r="C150" s="345"/>
      <c r="D150" s="345"/>
      <c r="E150" s="345"/>
      <c r="F150" s="345"/>
      <c r="G150" s="345"/>
      <c r="H150" s="345"/>
      <c r="I150" s="345"/>
      <c r="J150" s="345"/>
      <c r="K150" s="346"/>
      <c r="N150" s="11"/>
    </row>
    <row r="151" spans="1:15" s="10" customFormat="1" x14ac:dyDescent="0.25">
      <c r="A151" s="12"/>
      <c r="B151" s="248"/>
      <c r="C151" s="249"/>
      <c r="G151" s="249"/>
      <c r="H151" s="582">
        <f>Variables!$B$6</f>
        <v>2023</v>
      </c>
      <c r="I151" s="582">
        <f>H151+1</f>
        <v>2024</v>
      </c>
      <c r="J151" s="582">
        <f>I151+1</f>
        <v>2025</v>
      </c>
      <c r="K151" s="115"/>
      <c r="N151" s="11"/>
      <c r="O151" s="11"/>
    </row>
    <row r="152" spans="1:15" s="10" customFormat="1" x14ac:dyDescent="0.25">
      <c r="A152" s="12"/>
      <c r="B152" s="248"/>
      <c r="C152" s="249"/>
      <c r="G152" s="249"/>
      <c r="H152" s="583"/>
      <c r="I152" s="583"/>
      <c r="J152" s="583"/>
      <c r="K152" s="115"/>
      <c r="N152" s="11"/>
      <c r="O152" s="11"/>
    </row>
    <row r="153" spans="1:15" s="107" customFormat="1" x14ac:dyDescent="0.25">
      <c r="A153" s="232"/>
      <c r="B153" s="687" t="str">
        <f>IF(Intro!$G$21="English",N153,O153)</f>
        <v>Volume de production par employé direct</v>
      </c>
      <c r="C153" s="688"/>
      <c r="D153" s="688"/>
      <c r="E153" s="688"/>
      <c r="F153" s="689"/>
      <c r="G153" s="157" t="str">
        <f>Variables!B23</f>
        <v>tonnes</v>
      </c>
      <c r="H153" s="159">
        <f>IF(H132=0,0,'Pro 1'!G28/H132)</f>
        <v>0</v>
      </c>
      <c r="I153" s="159">
        <f>IF(I132=0,0,'Pro 1'!H28/I132)</f>
        <v>0</v>
      </c>
      <c r="J153" s="159">
        <f>IF(J132=0,0,'Pro 1'!I28/J132)</f>
        <v>0</v>
      </c>
      <c r="K153" s="115"/>
      <c r="N153" s="107" t="s">
        <v>180</v>
      </c>
      <c r="O153" s="107" t="s">
        <v>181</v>
      </c>
    </row>
    <row r="154" spans="1:15" s="107" customFormat="1" x14ac:dyDescent="0.25">
      <c r="A154" s="232"/>
      <c r="B154" s="687" t="str">
        <f>IF(Intro!$G$21="English",N154,O154)</f>
        <v>Volume de production par heure d'emploi direct travaillée</v>
      </c>
      <c r="C154" s="688"/>
      <c r="D154" s="688"/>
      <c r="E154" s="688"/>
      <c r="F154" s="689"/>
      <c r="G154" s="157" t="str">
        <f>Variables!B23</f>
        <v>tonnes</v>
      </c>
      <c r="H154" s="159">
        <f>IF(H138=0,0,'Pro 1'!G28/H138)</f>
        <v>0</v>
      </c>
      <c r="I154" s="159">
        <f>IF(I138=0,0,'Pro 1'!H28/I138)</f>
        <v>0</v>
      </c>
      <c r="J154" s="159">
        <f>IF(J138=0,0,'Pro 1'!I28/J138)</f>
        <v>0</v>
      </c>
      <c r="K154" s="115"/>
      <c r="N154" s="11" t="s">
        <v>182</v>
      </c>
      <c r="O154" s="10" t="s">
        <v>587</v>
      </c>
    </row>
    <row r="155" spans="1:15" s="107" customFormat="1" x14ac:dyDescent="0.25">
      <c r="A155" s="232"/>
      <c r="B155" s="687" t="str">
        <f>IF(Intro!$G$21="English",N155,O155)</f>
        <v>Salaires totaux par employé direct</v>
      </c>
      <c r="C155" s="688"/>
      <c r="D155" s="688"/>
      <c r="E155" s="688"/>
      <c r="F155" s="689"/>
      <c r="G155" s="157" t="s">
        <v>433</v>
      </c>
      <c r="H155" s="159">
        <f>IF(H132=0,0,(H144+H145)/H132)</f>
        <v>0</v>
      </c>
      <c r="I155" s="159">
        <f>IF(I132=0,0,(I144+I145)/I132)</f>
        <v>0</v>
      </c>
      <c r="J155" s="159">
        <f>IF(J132=0,0,(J144+J145)/J132)</f>
        <v>0</v>
      </c>
      <c r="K155" s="115"/>
      <c r="N155" s="107" t="s">
        <v>183</v>
      </c>
      <c r="O155" s="107" t="s">
        <v>184</v>
      </c>
    </row>
    <row r="156" spans="1:15" s="107" customFormat="1" x14ac:dyDescent="0.25">
      <c r="A156" s="232"/>
      <c r="B156" s="687" t="str">
        <f>IF(Intro!$G$21="English",N156,O156)</f>
        <v>Salaires totaux par employé indirect</v>
      </c>
      <c r="C156" s="688"/>
      <c r="D156" s="688"/>
      <c r="E156" s="688"/>
      <c r="F156" s="689"/>
      <c r="G156" s="157" t="s">
        <v>433</v>
      </c>
      <c r="H156" s="159">
        <f>IF(H133=0,0,H146/H133)</f>
        <v>0</v>
      </c>
      <c r="I156" s="159">
        <f>IF(I133=0,0,I146/I133)</f>
        <v>0</v>
      </c>
      <c r="J156" s="159">
        <f>IF(J133=0,0,J146/J133)</f>
        <v>0</v>
      </c>
      <c r="K156" s="115"/>
      <c r="N156" s="107" t="s">
        <v>185</v>
      </c>
      <c r="O156" s="107" t="s">
        <v>186</v>
      </c>
    </row>
    <row r="157" spans="1:15" s="107" customFormat="1" x14ac:dyDescent="0.25">
      <c r="A157" s="232"/>
      <c r="B157" s="687" t="str">
        <f>IF(Intro!$G$21="English",N157,O157)</f>
        <v>Salaires horaires par employé direct</v>
      </c>
      <c r="C157" s="688"/>
      <c r="D157" s="688"/>
      <c r="E157" s="688"/>
      <c r="F157" s="689"/>
      <c r="G157" s="157" t="s">
        <v>433</v>
      </c>
      <c r="H157" s="159">
        <f>IF(H138=0,0,(H144+H145)/H138)</f>
        <v>0</v>
      </c>
      <c r="I157" s="159">
        <f>IF(I138=0,0,(I144+I145)/I138)</f>
        <v>0</v>
      </c>
      <c r="J157" s="159">
        <f>IF(J138=0,0,(J144+J145)/J138)</f>
        <v>0</v>
      </c>
      <c r="K157" s="115"/>
      <c r="N157" s="107" t="s">
        <v>187</v>
      </c>
      <c r="O157" s="107" t="s">
        <v>346</v>
      </c>
    </row>
    <row r="158" spans="1:15" s="107" customFormat="1" x14ac:dyDescent="0.25">
      <c r="A158" s="232"/>
      <c r="B158" s="687" t="str">
        <f>IF(Intro!$G$21="English",N158,O158)</f>
        <v>Salaires horaires par employé indirect</v>
      </c>
      <c r="C158" s="688"/>
      <c r="D158" s="688"/>
      <c r="E158" s="688"/>
      <c r="F158" s="689"/>
      <c r="G158" s="157" t="s">
        <v>433</v>
      </c>
      <c r="H158" s="159">
        <f>IF(H139=0,0,H146/H139)</f>
        <v>0</v>
      </c>
      <c r="I158" s="159">
        <f>IF(I139=0,0,I146/I139)</f>
        <v>0</v>
      </c>
      <c r="J158" s="159">
        <f>IF(J139=0,0,J146/J139)</f>
        <v>0</v>
      </c>
      <c r="K158" s="115"/>
      <c r="N158" s="107" t="s">
        <v>188</v>
      </c>
      <c r="O158" s="107" t="s">
        <v>347</v>
      </c>
    </row>
    <row r="159" spans="1:15" s="10" customFormat="1" x14ac:dyDescent="0.25">
      <c r="A159" s="12"/>
      <c r="B159" s="203"/>
      <c r="C159" s="204"/>
      <c r="D159" s="28"/>
      <c r="E159" s="29"/>
      <c r="F159" s="29"/>
      <c r="G159" s="29"/>
      <c r="H159" s="29"/>
      <c r="I159" s="29"/>
      <c r="J159" s="29"/>
      <c r="K159" s="30"/>
      <c r="N159" s="11"/>
    </row>
    <row r="160" spans="1:15" s="3" customFormat="1" x14ac:dyDescent="0.25">
      <c r="A160" s="12"/>
      <c r="B160" s="474" t="s">
        <v>30</v>
      </c>
      <c r="C160" s="475"/>
      <c r="D160" s="475"/>
      <c r="E160" s="475"/>
      <c r="F160" s="475"/>
      <c r="G160" s="475"/>
      <c r="H160" s="475"/>
      <c r="I160" s="475"/>
      <c r="J160" s="475"/>
      <c r="K160" s="476"/>
      <c r="L160" s="241"/>
    </row>
    <row r="161" spans="1:15" s="107" customFormat="1" x14ac:dyDescent="0.25">
      <c r="A161" s="232"/>
      <c r="B161" s="190"/>
      <c r="C161" s="177"/>
      <c r="D161" s="177"/>
      <c r="E161" s="177"/>
      <c r="F161" s="177"/>
      <c r="G161" s="177"/>
      <c r="H161" s="177"/>
      <c r="I161" s="177"/>
      <c r="J161" s="177"/>
      <c r="K161" s="178"/>
    </row>
    <row r="162" spans="1:15" s="107" customFormat="1" x14ac:dyDescent="0.25">
      <c r="A162" s="232"/>
      <c r="B162" s="384" t="str">
        <f>IF(Intro!$G$21="English",N162,O162)</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c r="C162" s="385"/>
      <c r="D162" s="385"/>
      <c r="E162" s="385"/>
      <c r="F162" s="385"/>
      <c r="G162" s="385"/>
      <c r="H162" s="385"/>
      <c r="I162" s="385"/>
      <c r="J162" s="385"/>
      <c r="K162" s="386"/>
      <c r="N162" s="107" t="str">
        <f>"Identify any events, such as reduced hours of work, layoffs, strikes and other plant shutdowns/closures other than holidays, that affected your firm's production of the goods since January 1, "&amp;Variables!B6&amp;". For each event, identify the year, the cause, the duration and the number of direct employees affected."</f>
        <v>Identify any events, such as reduced hours of work, layoffs, strikes and other plant shutdowns/closures other than holidays, that affected your firm's production of the goods since January 1, 2023. For each event, identify the year, the cause, the duration and the number of direct employees affected.</v>
      </c>
      <c r="O162" s="107" t="str">
        <f>"Indiquez tout événement, p. ex. heures de travail réduites, mises à pied, grèves ou fermetures d’usine, autre qu'un congé, qui a influé sur la production des marchandises de votre entreprise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row>
    <row r="163" spans="1:15" s="107" customFormat="1" x14ac:dyDescent="0.25">
      <c r="A163" s="232"/>
      <c r="B163" s="384"/>
      <c r="C163" s="385"/>
      <c r="D163" s="385"/>
      <c r="E163" s="385"/>
      <c r="F163" s="385"/>
      <c r="G163" s="385"/>
      <c r="H163" s="385"/>
      <c r="I163" s="385"/>
      <c r="J163" s="385"/>
      <c r="K163" s="386"/>
      <c r="N163" s="107" t="s">
        <v>597</v>
      </c>
      <c r="O163" s="121" t="s">
        <v>598</v>
      </c>
    </row>
    <row r="164" spans="1:15" s="107" customFormat="1" x14ac:dyDescent="0.25">
      <c r="A164" s="232"/>
      <c r="B164" s="384"/>
      <c r="C164" s="385"/>
      <c r="D164" s="385"/>
      <c r="E164" s="385"/>
      <c r="F164" s="385"/>
      <c r="G164" s="385"/>
      <c r="H164" s="385"/>
      <c r="I164" s="385"/>
      <c r="J164" s="385"/>
      <c r="K164" s="386"/>
      <c r="N164" s="107" t="s">
        <v>189</v>
      </c>
      <c r="O164" s="107" t="s">
        <v>190</v>
      </c>
    </row>
    <row r="165" spans="1:15" s="107" customFormat="1" x14ac:dyDescent="0.25">
      <c r="A165" s="232"/>
      <c r="B165" s="190"/>
      <c r="C165" s="177"/>
      <c r="D165" s="177"/>
      <c r="E165" s="177"/>
      <c r="F165" s="177"/>
      <c r="G165" s="177"/>
      <c r="H165" s="177"/>
      <c r="I165" s="177"/>
      <c r="J165" s="177"/>
      <c r="K165" s="178"/>
      <c r="N165" s="107" t="s">
        <v>191</v>
      </c>
      <c r="O165" s="107" t="s">
        <v>192</v>
      </c>
    </row>
    <row r="166" spans="1:15" s="106" customFormat="1" x14ac:dyDescent="0.25">
      <c r="A166" s="41"/>
      <c r="B166" s="623" t="str">
        <f>IF(Intro!$G$21="English",N163,O163)</f>
        <v>Événement</v>
      </c>
      <c r="C166" s="625" t="str">
        <f>IF(Intro!$G$21="English",N164,O164)</f>
        <v>Année</v>
      </c>
      <c r="D166" s="625" t="str">
        <f>IF(Intro!$G$21="English",N165,O165)</f>
        <v xml:space="preserve">Durée  </v>
      </c>
      <c r="E166" s="627" t="str">
        <f>IF(Intro!$G$21="English",N166,O166)</f>
        <v>Nombre d'employés directs concernés</v>
      </c>
      <c r="F166" s="627"/>
      <c r="G166" s="627" t="str">
        <f>IF(Intro!$G$21="English",N167,O167)</f>
        <v>Raison</v>
      </c>
      <c r="H166" s="627"/>
      <c r="I166" s="627"/>
      <c r="J166" s="627"/>
      <c r="K166" s="628"/>
      <c r="N166" s="106" t="s">
        <v>273</v>
      </c>
      <c r="O166" s="106" t="s">
        <v>274</v>
      </c>
    </row>
    <row r="167" spans="1:15" s="106" customFormat="1" x14ac:dyDescent="0.25">
      <c r="A167" s="41"/>
      <c r="B167" s="624"/>
      <c r="C167" s="626"/>
      <c r="D167" s="626"/>
      <c r="E167" s="627"/>
      <c r="F167" s="627"/>
      <c r="G167" s="627"/>
      <c r="H167" s="627"/>
      <c r="I167" s="627"/>
      <c r="J167" s="627"/>
      <c r="K167" s="628"/>
      <c r="N167" s="121" t="s">
        <v>193</v>
      </c>
      <c r="O167" s="121" t="s">
        <v>194</v>
      </c>
    </row>
    <row r="168" spans="1:15" s="107" customFormat="1" x14ac:dyDescent="0.25">
      <c r="A168" s="232"/>
      <c r="B168" s="629" t="str">
        <f>IF(Intro!$G$21="English",N168,O168)</f>
        <v>Événement 1</v>
      </c>
      <c r="C168" s="630"/>
      <c r="D168" s="630"/>
      <c r="E168" s="637"/>
      <c r="F168" s="638"/>
      <c r="G168" s="362"/>
      <c r="H168" s="363"/>
      <c r="I168" s="363"/>
      <c r="J168" s="363"/>
      <c r="K168" s="364"/>
      <c r="N168" s="11" t="s">
        <v>195</v>
      </c>
      <c r="O168" s="11" t="s">
        <v>196</v>
      </c>
    </row>
    <row r="169" spans="1:15" s="107" customFormat="1" x14ac:dyDescent="0.25">
      <c r="A169" s="232"/>
      <c r="B169" s="629"/>
      <c r="C169" s="630"/>
      <c r="D169" s="630"/>
      <c r="E169" s="639"/>
      <c r="F169" s="640"/>
      <c r="G169" s="488"/>
      <c r="H169" s="411"/>
      <c r="I169" s="411"/>
      <c r="J169" s="411"/>
      <c r="K169" s="412"/>
      <c r="N169" s="11"/>
      <c r="O169" s="11"/>
    </row>
    <row r="170" spans="1:15" s="107" customFormat="1" x14ac:dyDescent="0.25">
      <c r="A170" s="232"/>
      <c r="B170" s="629"/>
      <c r="C170" s="630"/>
      <c r="D170" s="630"/>
      <c r="E170" s="639"/>
      <c r="F170" s="640"/>
      <c r="G170" s="488"/>
      <c r="H170" s="411"/>
      <c r="I170" s="411"/>
      <c r="J170" s="411"/>
      <c r="K170" s="412"/>
      <c r="N170" s="11"/>
      <c r="O170" s="11"/>
    </row>
    <row r="171" spans="1:15" s="107" customFormat="1" x14ac:dyDescent="0.25">
      <c r="A171" s="232"/>
      <c r="B171" s="629"/>
      <c r="C171" s="630"/>
      <c r="D171" s="630"/>
      <c r="E171" s="639"/>
      <c r="F171" s="640"/>
      <c r="G171" s="488"/>
      <c r="H171" s="411"/>
      <c r="I171" s="411"/>
      <c r="J171" s="411"/>
      <c r="K171" s="412"/>
      <c r="N171" s="11"/>
      <c r="O171" s="11"/>
    </row>
    <row r="172" spans="1:15" s="107" customFormat="1" x14ac:dyDescent="0.25">
      <c r="A172" s="232"/>
      <c r="B172" s="629"/>
      <c r="C172" s="630"/>
      <c r="D172" s="630"/>
      <c r="E172" s="639"/>
      <c r="F172" s="640"/>
      <c r="G172" s="488"/>
      <c r="H172" s="411"/>
      <c r="I172" s="411"/>
      <c r="J172" s="411"/>
      <c r="K172" s="412"/>
      <c r="N172" s="11"/>
      <c r="O172" s="11"/>
    </row>
    <row r="173" spans="1:15" s="107" customFormat="1" x14ac:dyDescent="0.25">
      <c r="A173" s="232"/>
      <c r="B173" s="629"/>
      <c r="C173" s="630"/>
      <c r="D173" s="630"/>
      <c r="E173" s="639"/>
      <c r="F173" s="640"/>
      <c r="G173" s="488"/>
      <c r="H173" s="411"/>
      <c r="I173" s="411"/>
      <c r="J173" s="411"/>
      <c r="K173" s="412"/>
      <c r="N173" s="11"/>
      <c r="O173" s="11"/>
    </row>
    <row r="174" spans="1:15" s="107" customFormat="1" x14ac:dyDescent="0.25">
      <c r="A174" s="232"/>
      <c r="B174" s="629"/>
      <c r="C174" s="630"/>
      <c r="D174" s="630"/>
      <c r="E174" s="639"/>
      <c r="F174" s="640"/>
      <c r="G174" s="488"/>
      <c r="H174" s="411"/>
      <c r="I174" s="411"/>
      <c r="J174" s="411"/>
      <c r="K174" s="412"/>
      <c r="N174" s="11"/>
      <c r="O174" s="11"/>
    </row>
    <row r="175" spans="1:15" s="107" customFormat="1" x14ac:dyDescent="0.25">
      <c r="A175" s="232"/>
      <c r="B175" s="629"/>
      <c r="C175" s="630"/>
      <c r="D175" s="630"/>
      <c r="E175" s="639"/>
      <c r="F175" s="640"/>
      <c r="G175" s="488"/>
      <c r="H175" s="411"/>
      <c r="I175" s="411"/>
      <c r="J175" s="411"/>
      <c r="K175" s="412"/>
      <c r="N175" s="11"/>
      <c r="O175" s="11"/>
    </row>
    <row r="176" spans="1:15" s="107" customFormat="1" x14ac:dyDescent="0.25">
      <c r="A176" s="232"/>
      <c r="B176" s="629"/>
      <c r="C176" s="630"/>
      <c r="D176" s="630"/>
      <c r="E176" s="639"/>
      <c r="F176" s="640"/>
      <c r="G176" s="488"/>
      <c r="H176" s="411"/>
      <c r="I176" s="411"/>
      <c r="J176" s="411"/>
      <c r="K176" s="412"/>
      <c r="N176" s="11"/>
      <c r="O176" s="11"/>
    </row>
    <row r="177" spans="1:15" s="107" customFormat="1" x14ac:dyDescent="0.25">
      <c r="A177" s="232"/>
      <c r="B177" s="629"/>
      <c r="C177" s="630"/>
      <c r="D177" s="630"/>
      <c r="E177" s="641"/>
      <c r="F177" s="642"/>
      <c r="G177" s="365"/>
      <c r="H177" s="366"/>
      <c r="I177" s="366"/>
      <c r="J177" s="366"/>
      <c r="K177" s="367"/>
      <c r="N177" s="11"/>
      <c r="O177" s="11"/>
    </row>
    <row r="178" spans="1:15" s="107" customFormat="1" x14ac:dyDescent="0.25">
      <c r="A178" s="232"/>
      <c r="B178" s="629" t="str">
        <f>IF(Intro!$G$21="English",N178,O178)</f>
        <v>Événement 2</v>
      </c>
      <c r="C178" s="630"/>
      <c r="D178" s="630"/>
      <c r="E178" s="637"/>
      <c r="F178" s="638"/>
      <c r="G178" s="362"/>
      <c r="H178" s="363"/>
      <c r="I178" s="363"/>
      <c r="J178" s="363"/>
      <c r="K178" s="364"/>
      <c r="N178" s="11" t="s">
        <v>197</v>
      </c>
      <c r="O178" s="11" t="s">
        <v>198</v>
      </c>
    </row>
    <row r="179" spans="1:15" s="107" customFormat="1" x14ac:dyDescent="0.25">
      <c r="A179" s="232"/>
      <c r="B179" s="629"/>
      <c r="C179" s="630"/>
      <c r="D179" s="630"/>
      <c r="E179" s="639"/>
      <c r="F179" s="640"/>
      <c r="G179" s="488"/>
      <c r="H179" s="411"/>
      <c r="I179" s="411"/>
      <c r="J179" s="411"/>
      <c r="K179" s="412"/>
      <c r="N179" s="11"/>
      <c r="O179" s="11"/>
    </row>
    <row r="180" spans="1:15" s="107" customFormat="1" x14ac:dyDescent="0.25">
      <c r="A180" s="232"/>
      <c r="B180" s="629"/>
      <c r="C180" s="630"/>
      <c r="D180" s="630"/>
      <c r="E180" s="639"/>
      <c r="F180" s="640"/>
      <c r="G180" s="488"/>
      <c r="H180" s="411"/>
      <c r="I180" s="411"/>
      <c r="J180" s="411"/>
      <c r="K180" s="412"/>
      <c r="N180" s="11"/>
      <c r="O180" s="11"/>
    </row>
    <row r="181" spans="1:15" s="107" customFormat="1" x14ac:dyDescent="0.25">
      <c r="A181" s="232"/>
      <c r="B181" s="629"/>
      <c r="C181" s="630"/>
      <c r="D181" s="630"/>
      <c r="E181" s="639"/>
      <c r="F181" s="640"/>
      <c r="G181" s="488"/>
      <c r="H181" s="411"/>
      <c r="I181" s="411"/>
      <c r="J181" s="411"/>
      <c r="K181" s="412"/>
      <c r="N181" s="11"/>
      <c r="O181" s="11"/>
    </row>
    <row r="182" spans="1:15" s="107" customFormat="1" x14ac:dyDescent="0.25">
      <c r="A182" s="232"/>
      <c r="B182" s="629"/>
      <c r="C182" s="630"/>
      <c r="D182" s="630"/>
      <c r="E182" s="639"/>
      <c r="F182" s="640"/>
      <c r="G182" s="488"/>
      <c r="H182" s="411"/>
      <c r="I182" s="411"/>
      <c r="J182" s="411"/>
      <c r="K182" s="412"/>
      <c r="N182" s="11"/>
      <c r="O182" s="11"/>
    </row>
    <row r="183" spans="1:15" s="107" customFormat="1" x14ac:dyDescent="0.25">
      <c r="A183" s="232"/>
      <c r="B183" s="629"/>
      <c r="C183" s="630"/>
      <c r="D183" s="630"/>
      <c r="E183" s="639"/>
      <c r="F183" s="640"/>
      <c r="G183" s="488"/>
      <c r="H183" s="411"/>
      <c r="I183" s="411"/>
      <c r="J183" s="411"/>
      <c r="K183" s="412"/>
      <c r="N183" s="11"/>
      <c r="O183" s="11"/>
    </row>
    <row r="184" spans="1:15" s="107" customFormat="1" x14ac:dyDescent="0.25">
      <c r="A184" s="232"/>
      <c r="B184" s="629"/>
      <c r="C184" s="630"/>
      <c r="D184" s="630"/>
      <c r="E184" s="639"/>
      <c r="F184" s="640"/>
      <c r="G184" s="488"/>
      <c r="H184" s="411"/>
      <c r="I184" s="411"/>
      <c r="J184" s="411"/>
      <c r="K184" s="412"/>
      <c r="N184" s="11"/>
      <c r="O184" s="11"/>
    </row>
    <row r="185" spans="1:15" s="107" customFormat="1" x14ac:dyDescent="0.25">
      <c r="A185" s="232"/>
      <c r="B185" s="629"/>
      <c r="C185" s="630"/>
      <c r="D185" s="630"/>
      <c r="E185" s="639"/>
      <c r="F185" s="640"/>
      <c r="G185" s="488"/>
      <c r="H185" s="411"/>
      <c r="I185" s="411"/>
      <c r="J185" s="411"/>
      <c r="K185" s="412"/>
      <c r="N185" s="11"/>
      <c r="O185" s="11"/>
    </row>
    <row r="186" spans="1:15" s="107" customFormat="1" x14ac:dyDescent="0.25">
      <c r="A186" s="232"/>
      <c r="B186" s="629"/>
      <c r="C186" s="630"/>
      <c r="D186" s="630"/>
      <c r="E186" s="639"/>
      <c r="F186" s="640"/>
      <c r="G186" s="488"/>
      <c r="H186" s="411"/>
      <c r="I186" s="411"/>
      <c r="J186" s="411"/>
      <c r="K186" s="412"/>
      <c r="N186" s="11"/>
      <c r="O186" s="11"/>
    </row>
    <row r="187" spans="1:15" s="107" customFormat="1" x14ac:dyDescent="0.25">
      <c r="A187" s="232"/>
      <c r="B187" s="629"/>
      <c r="C187" s="630"/>
      <c r="D187" s="630"/>
      <c r="E187" s="641"/>
      <c r="F187" s="642"/>
      <c r="G187" s="365"/>
      <c r="H187" s="366"/>
      <c r="I187" s="366"/>
      <c r="J187" s="366"/>
      <c r="K187" s="367"/>
      <c r="N187" s="11"/>
      <c r="O187" s="11"/>
    </row>
    <row r="188" spans="1:15" s="107" customFormat="1" x14ac:dyDescent="0.25">
      <c r="A188" s="232"/>
      <c r="B188" s="629" t="str">
        <f>IF(Intro!$G$21="English",N188,O188)</f>
        <v>Événement 3</v>
      </c>
      <c r="C188" s="630"/>
      <c r="D188" s="630"/>
      <c r="E188" s="637"/>
      <c r="F188" s="638"/>
      <c r="G188" s="362"/>
      <c r="H188" s="363"/>
      <c r="I188" s="363"/>
      <c r="J188" s="363"/>
      <c r="K188" s="364"/>
      <c r="N188" s="11" t="s">
        <v>199</v>
      </c>
      <c r="O188" s="11" t="s">
        <v>200</v>
      </c>
    </row>
    <row r="189" spans="1:15" s="107" customFormat="1" x14ac:dyDescent="0.25">
      <c r="A189" s="232"/>
      <c r="B189" s="629"/>
      <c r="C189" s="630"/>
      <c r="D189" s="630"/>
      <c r="E189" s="639"/>
      <c r="F189" s="640"/>
      <c r="G189" s="488"/>
      <c r="H189" s="411"/>
      <c r="I189" s="411"/>
      <c r="J189" s="411"/>
      <c r="K189" s="412"/>
      <c r="N189" s="11"/>
      <c r="O189" s="11"/>
    </row>
    <row r="190" spans="1:15" s="107" customFormat="1" x14ac:dyDescent="0.25">
      <c r="A190" s="232"/>
      <c r="B190" s="629"/>
      <c r="C190" s="630"/>
      <c r="D190" s="630"/>
      <c r="E190" s="639"/>
      <c r="F190" s="640"/>
      <c r="G190" s="488"/>
      <c r="H190" s="411"/>
      <c r="I190" s="411"/>
      <c r="J190" s="411"/>
      <c r="K190" s="412"/>
      <c r="N190" s="11"/>
      <c r="O190" s="11"/>
    </row>
    <row r="191" spans="1:15" s="107" customFormat="1" x14ac:dyDescent="0.25">
      <c r="A191" s="232"/>
      <c r="B191" s="629"/>
      <c r="C191" s="630"/>
      <c r="D191" s="630"/>
      <c r="E191" s="639"/>
      <c r="F191" s="640"/>
      <c r="G191" s="488"/>
      <c r="H191" s="411"/>
      <c r="I191" s="411"/>
      <c r="J191" s="411"/>
      <c r="K191" s="412"/>
      <c r="N191" s="11"/>
      <c r="O191" s="11"/>
    </row>
    <row r="192" spans="1:15" s="107" customFormat="1" x14ac:dyDescent="0.25">
      <c r="A192" s="232"/>
      <c r="B192" s="629"/>
      <c r="C192" s="630"/>
      <c r="D192" s="630"/>
      <c r="E192" s="639"/>
      <c r="F192" s="640"/>
      <c r="G192" s="488"/>
      <c r="H192" s="411"/>
      <c r="I192" s="411"/>
      <c r="J192" s="411"/>
      <c r="K192" s="412"/>
      <c r="N192" s="11"/>
      <c r="O192" s="11"/>
    </row>
    <row r="193" spans="1:15" s="107" customFormat="1" x14ac:dyDescent="0.25">
      <c r="A193" s="232"/>
      <c r="B193" s="629"/>
      <c r="C193" s="630"/>
      <c r="D193" s="630"/>
      <c r="E193" s="639"/>
      <c r="F193" s="640"/>
      <c r="G193" s="488"/>
      <c r="H193" s="411"/>
      <c r="I193" s="411"/>
      <c r="J193" s="411"/>
      <c r="K193" s="412"/>
      <c r="N193" s="11"/>
      <c r="O193" s="11"/>
    </row>
    <row r="194" spans="1:15" s="107" customFormat="1" x14ac:dyDescent="0.25">
      <c r="A194" s="232"/>
      <c r="B194" s="629"/>
      <c r="C194" s="630"/>
      <c r="D194" s="630"/>
      <c r="E194" s="639"/>
      <c r="F194" s="640"/>
      <c r="G194" s="488"/>
      <c r="H194" s="411"/>
      <c r="I194" s="411"/>
      <c r="J194" s="411"/>
      <c r="K194" s="412"/>
      <c r="N194" s="11"/>
      <c r="O194" s="11"/>
    </row>
    <row r="195" spans="1:15" s="107" customFormat="1" x14ac:dyDescent="0.25">
      <c r="A195" s="232"/>
      <c r="B195" s="629"/>
      <c r="C195" s="630"/>
      <c r="D195" s="630"/>
      <c r="E195" s="639"/>
      <c r="F195" s="640"/>
      <c r="G195" s="488"/>
      <c r="H195" s="411"/>
      <c r="I195" s="411"/>
      <c r="J195" s="411"/>
      <c r="K195" s="412"/>
      <c r="N195" s="11"/>
      <c r="O195" s="11"/>
    </row>
    <row r="196" spans="1:15" s="107" customFormat="1" x14ac:dyDescent="0.25">
      <c r="A196" s="232"/>
      <c r="B196" s="629"/>
      <c r="C196" s="630"/>
      <c r="D196" s="630"/>
      <c r="E196" s="639"/>
      <c r="F196" s="640"/>
      <c r="G196" s="488"/>
      <c r="H196" s="411"/>
      <c r="I196" s="411"/>
      <c r="J196" s="411"/>
      <c r="K196" s="412"/>
      <c r="N196" s="11"/>
      <c r="O196" s="11"/>
    </row>
    <row r="197" spans="1:15" s="107" customFormat="1" x14ac:dyDescent="0.25">
      <c r="A197" s="232"/>
      <c r="B197" s="629"/>
      <c r="C197" s="630"/>
      <c r="D197" s="630"/>
      <c r="E197" s="641"/>
      <c r="F197" s="642"/>
      <c r="G197" s="365"/>
      <c r="H197" s="366"/>
      <c r="I197" s="366"/>
      <c r="J197" s="366"/>
      <c r="K197" s="367"/>
      <c r="N197" s="11"/>
      <c r="O197" s="11"/>
    </row>
    <row r="198" spans="1:15" s="107" customFormat="1" x14ac:dyDescent="0.25">
      <c r="A198" s="232"/>
      <c r="B198" s="629" t="str">
        <f>IF(Intro!$G$21="English",N198,O198)</f>
        <v>Événement 4</v>
      </c>
      <c r="C198" s="630"/>
      <c r="D198" s="630"/>
      <c r="E198" s="637"/>
      <c r="F198" s="638"/>
      <c r="G198" s="362"/>
      <c r="H198" s="363"/>
      <c r="I198" s="363"/>
      <c r="J198" s="363"/>
      <c r="K198" s="364"/>
      <c r="N198" s="11" t="s">
        <v>201</v>
      </c>
      <c r="O198" s="11" t="s">
        <v>202</v>
      </c>
    </row>
    <row r="199" spans="1:15" s="107" customFormat="1" x14ac:dyDescent="0.25">
      <c r="A199" s="232"/>
      <c r="B199" s="629"/>
      <c r="C199" s="630"/>
      <c r="D199" s="630"/>
      <c r="E199" s="639"/>
      <c r="F199" s="640"/>
      <c r="G199" s="488"/>
      <c r="H199" s="411"/>
      <c r="I199" s="411"/>
      <c r="J199" s="411"/>
      <c r="K199" s="412"/>
      <c r="N199" s="11"/>
      <c r="O199" s="11"/>
    </row>
    <row r="200" spans="1:15" s="107" customFormat="1" x14ac:dyDescent="0.25">
      <c r="A200" s="232"/>
      <c r="B200" s="629"/>
      <c r="C200" s="630"/>
      <c r="D200" s="630"/>
      <c r="E200" s="639"/>
      <c r="F200" s="640"/>
      <c r="G200" s="488"/>
      <c r="H200" s="411"/>
      <c r="I200" s="411"/>
      <c r="J200" s="411"/>
      <c r="K200" s="412"/>
      <c r="N200" s="11"/>
      <c r="O200" s="11"/>
    </row>
    <row r="201" spans="1:15" s="107" customFormat="1" x14ac:dyDescent="0.25">
      <c r="A201" s="232"/>
      <c r="B201" s="629"/>
      <c r="C201" s="630"/>
      <c r="D201" s="630"/>
      <c r="E201" s="639"/>
      <c r="F201" s="640"/>
      <c r="G201" s="488"/>
      <c r="H201" s="411"/>
      <c r="I201" s="411"/>
      <c r="J201" s="411"/>
      <c r="K201" s="412"/>
      <c r="N201" s="11"/>
      <c r="O201" s="11"/>
    </row>
    <row r="202" spans="1:15" s="107" customFormat="1" x14ac:dyDescent="0.25">
      <c r="A202" s="232"/>
      <c r="B202" s="629"/>
      <c r="C202" s="630"/>
      <c r="D202" s="630"/>
      <c r="E202" s="639"/>
      <c r="F202" s="640"/>
      <c r="G202" s="488"/>
      <c r="H202" s="411"/>
      <c r="I202" s="411"/>
      <c r="J202" s="411"/>
      <c r="K202" s="412"/>
      <c r="N202" s="11"/>
      <c r="O202" s="11"/>
    </row>
    <row r="203" spans="1:15" s="107" customFormat="1" x14ac:dyDescent="0.25">
      <c r="A203" s="232"/>
      <c r="B203" s="629"/>
      <c r="C203" s="630"/>
      <c r="D203" s="630"/>
      <c r="E203" s="639"/>
      <c r="F203" s="640"/>
      <c r="G203" s="488"/>
      <c r="H203" s="411"/>
      <c r="I203" s="411"/>
      <c r="J203" s="411"/>
      <c r="K203" s="412"/>
      <c r="N203" s="11"/>
      <c r="O203" s="11"/>
    </row>
    <row r="204" spans="1:15" s="107" customFormat="1" x14ac:dyDescent="0.25">
      <c r="A204" s="232"/>
      <c r="B204" s="629"/>
      <c r="C204" s="630"/>
      <c r="D204" s="630"/>
      <c r="E204" s="639"/>
      <c r="F204" s="640"/>
      <c r="G204" s="488"/>
      <c r="H204" s="411"/>
      <c r="I204" s="411"/>
      <c r="J204" s="411"/>
      <c r="K204" s="412"/>
      <c r="N204" s="11"/>
      <c r="O204" s="11"/>
    </row>
    <row r="205" spans="1:15" s="107" customFormat="1" x14ac:dyDescent="0.25">
      <c r="A205" s="232"/>
      <c r="B205" s="629"/>
      <c r="C205" s="630"/>
      <c r="D205" s="630"/>
      <c r="E205" s="639"/>
      <c r="F205" s="640"/>
      <c r="G205" s="488"/>
      <c r="H205" s="411"/>
      <c r="I205" s="411"/>
      <c r="J205" s="411"/>
      <c r="K205" s="412"/>
      <c r="N205" s="11"/>
      <c r="O205" s="11"/>
    </row>
    <row r="206" spans="1:15" s="107" customFormat="1" x14ac:dyDescent="0.25">
      <c r="A206" s="232"/>
      <c r="B206" s="629"/>
      <c r="C206" s="630"/>
      <c r="D206" s="630"/>
      <c r="E206" s="639"/>
      <c r="F206" s="640"/>
      <c r="G206" s="488"/>
      <c r="H206" s="411"/>
      <c r="I206" s="411"/>
      <c r="J206" s="411"/>
      <c r="K206" s="412"/>
      <c r="N206" s="11"/>
      <c r="O206" s="11"/>
    </row>
    <row r="207" spans="1:15" s="107" customFormat="1" x14ac:dyDescent="0.25">
      <c r="A207" s="232"/>
      <c r="B207" s="629"/>
      <c r="C207" s="630"/>
      <c r="D207" s="630"/>
      <c r="E207" s="641"/>
      <c r="F207" s="642"/>
      <c r="G207" s="365"/>
      <c r="H207" s="366"/>
      <c r="I207" s="366"/>
      <c r="J207" s="366"/>
      <c r="K207" s="367"/>
      <c r="N207" s="11"/>
      <c r="O207" s="11"/>
    </row>
    <row r="208" spans="1:15" s="107" customFormat="1" x14ac:dyDescent="0.25">
      <c r="A208" s="232"/>
      <c r="B208" s="629" t="str">
        <f>IF(Intro!$G$21="English",N208,O208)</f>
        <v>Événement 5</v>
      </c>
      <c r="C208" s="630"/>
      <c r="D208" s="630"/>
      <c r="E208" s="637"/>
      <c r="F208" s="638"/>
      <c r="G208" s="362"/>
      <c r="H208" s="363"/>
      <c r="I208" s="363"/>
      <c r="J208" s="363"/>
      <c r="K208" s="364"/>
      <c r="N208" s="11" t="s">
        <v>203</v>
      </c>
      <c r="O208" s="11" t="s">
        <v>204</v>
      </c>
    </row>
    <row r="209" spans="1:15" s="107" customFormat="1" x14ac:dyDescent="0.25">
      <c r="A209" s="232"/>
      <c r="B209" s="629"/>
      <c r="C209" s="630"/>
      <c r="D209" s="630"/>
      <c r="E209" s="639"/>
      <c r="F209" s="640"/>
      <c r="G209" s="488"/>
      <c r="H209" s="411"/>
      <c r="I209" s="411"/>
      <c r="J209" s="411"/>
      <c r="K209" s="412"/>
      <c r="N209" s="11"/>
      <c r="O209" s="11"/>
    </row>
    <row r="210" spans="1:15" s="107" customFormat="1" x14ac:dyDescent="0.25">
      <c r="A210" s="232"/>
      <c r="B210" s="629"/>
      <c r="C210" s="630"/>
      <c r="D210" s="630"/>
      <c r="E210" s="639"/>
      <c r="F210" s="640"/>
      <c r="G210" s="488"/>
      <c r="H210" s="411"/>
      <c r="I210" s="411"/>
      <c r="J210" s="411"/>
      <c r="K210" s="412"/>
      <c r="N210" s="11"/>
      <c r="O210" s="11"/>
    </row>
    <row r="211" spans="1:15" s="107" customFormat="1" x14ac:dyDescent="0.25">
      <c r="A211" s="232"/>
      <c r="B211" s="629"/>
      <c r="C211" s="630"/>
      <c r="D211" s="630"/>
      <c r="E211" s="639"/>
      <c r="F211" s="640"/>
      <c r="G211" s="488"/>
      <c r="H211" s="411"/>
      <c r="I211" s="411"/>
      <c r="J211" s="411"/>
      <c r="K211" s="412"/>
      <c r="N211" s="11"/>
      <c r="O211" s="11"/>
    </row>
    <row r="212" spans="1:15" s="107" customFormat="1" x14ac:dyDescent="0.25">
      <c r="A212" s="232"/>
      <c r="B212" s="629"/>
      <c r="C212" s="630"/>
      <c r="D212" s="630"/>
      <c r="E212" s="639"/>
      <c r="F212" s="640"/>
      <c r="G212" s="488"/>
      <c r="H212" s="411"/>
      <c r="I212" s="411"/>
      <c r="J212" s="411"/>
      <c r="K212" s="412"/>
      <c r="N212" s="11"/>
      <c r="O212" s="11"/>
    </row>
    <row r="213" spans="1:15" s="107" customFormat="1" x14ac:dyDescent="0.25">
      <c r="A213" s="232"/>
      <c r="B213" s="629"/>
      <c r="C213" s="630"/>
      <c r="D213" s="630"/>
      <c r="E213" s="639"/>
      <c r="F213" s="640"/>
      <c r="G213" s="488"/>
      <c r="H213" s="411"/>
      <c r="I213" s="411"/>
      <c r="J213" s="411"/>
      <c r="K213" s="412"/>
      <c r="N213" s="11"/>
      <c r="O213" s="11"/>
    </row>
    <row r="214" spans="1:15" s="107" customFormat="1" x14ac:dyDescent="0.25">
      <c r="A214" s="232"/>
      <c r="B214" s="629"/>
      <c r="C214" s="630"/>
      <c r="D214" s="630"/>
      <c r="E214" s="639"/>
      <c r="F214" s="640"/>
      <c r="G214" s="488"/>
      <c r="H214" s="411"/>
      <c r="I214" s="411"/>
      <c r="J214" s="411"/>
      <c r="K214" s="412"/>
      <c r="N214" s="11"/>
      <c r="O214" s="11"/>
    </row>
    <row r="215" spans="1:15" s="107" customFormat="1" x14ac:dyDescent="0.25">
      <c r="A215" s="232"/>
      <c r="B215" s="629"/>
      <c r="C215" s="630"/>
      <c r="D215" s="630"/>
      <c r="E215" s="639"/>
      <c r="F215" s="640"/>
      <c r="G215" s="488"/>
      <c r="H215" s="411"/>
      <c r="I215" s="411"/>
      <c r="J215" s="411"/>
      <c r="K215" s="412"/>
      <c r="N215" s="11"/>
      <c r="O215" s="11"/>
    </row>
    <row r="216" spans="1:15" s="107" customFormat="1" x14ac:dyDescent="0.25">
      <c r="A216" s="232"/>
      <c r="B216" s="629"/>
      <c r="C216" s="630"/>
      <c r="D216" s="630"/>
      <c r="E216" s="639"/>
      <c r="F216" s="640"/>
      <c r="G216" s="488"/>
      <c r="H216" s="411"/>
      <c r="I216" s="411"/>
      <c r="J216" s="411"/>
      <c r="K216" s="412"/>
      <c r="N216" s="11"/>
      <c r="O216" s="11"/>
    </row>
    <row r="217" spans="1:15" s="107" customFormat="1" x14ac:dyDescent="0.25">
      <c r="A217" s="232"/>
      <c r="B217" s="629"/>
      <c r="C217" s="630"/>
      <c r="D217" s="630"/>
      <c r="E217" s="641"/>
      <c r="F217" s="642"/>
      <c r="G217" s="365"/>
      <c r="H217" s="366"/>
      <c r="I217" s="366"/>
      <c r="J217" s="366"/>
      <c r="K217" s="367"/>
      <c r="N217" s="11"/>
      <c r="O217" s="11"/>
    </row>
    <row r="218" spans="1:15" s="10" customFormat="1" x14ac:dyDescent="0.25">
      <c r="A218" s="12"/>
      <c r="B218" s="43"/>
      <c r="C218" s="108"/>
      <c r="D218" s="46"/>
      <c r="E218" s="37"/>
      <c r="F218" s="37"/>
      <c r="G218" s="37"/>
      <c r="H218" s="37"/>
      <c r="I218" s="37"/>
      <c r="J218" s="37"/>
      <c r="K218" s="38"/>
      <c r="N218" s="11"/>
    </row>
    <row r="219" spans="1:15" s="10" customFormat="1" x14ac:dyDescent="0.25">
      <c r="A219" s="12"/>
      <c r="B219" s="160"/>
      <c r="C219" s="109"/>
      <c r="D219" s="39"/>
      <c r="E219" s="40"/>
      <c r="F219" s="40"/>
      <c r="G219" s="40"/>
      <c r="H219" s="40"/>
      <c r="I219" s="40"/>
      <c r="J219" s="40"/>
      <c r="K219" s="47"/>
      <c r="N219" s="11"/>
    </row>
    <row r="220" spans="1:15" x14ac:dyDescent="0.25">
      <c r="B220" s="516" t="str">
        <f>IF(Intro!$G$21="English",N220,O220)</f>
        <v>ÉTAT DES RÉSULTATS DES MARCHANDISES (FTPP I &amp; CAISSONS SANS SOUDURES)</v>
      </c>
      <c r="C220" s="517"/>
      <c r="D220" s="517"/>
      <c r="E220" s="517"/>
      <c r="F220" s="517"/>
      <c r="G220" s="517"/>
      <c r="H220" s="517"/>
      <c r="I220" s="517"/>
      <c r="J220" s="517"/>
      <c r="K220" s="518"/>
      <c r="L220" s="107"/>
      <c r="N220" s="2" t="s">
        <v>666</v>
      </c>
      <c r="O220" s="2" t="s">
        <v>680</v>
      </c>
    </row>
    <row r="221" spans="1:15" s="3" customFormat="1" x14ac:dyDescent="0.25">
      <c r="A221" s="12"/>
      <c r="B221" s="474" t="s">
        <v>31</v>
      </c>
      <c r="C221" s="475"/>
      <c r="D221" s="475"/>
      <c r="E221" s="475"/>
      <c r="F221" s="475"/>
      <c r="G221" s="475"/>
      <c r="H221" s="475"/>
      <c r="I221" s="475"/>
      <c r="J221" s="475"/>
      <c r="K221" s="476"/>
      <c r="L221" s="241"/>
    </row>
    <row r="222" spans="1:15" s="107" customFormat="1" x14ac:dyDescent="0.25">
      <c r="A222" s="232"/>
      <c r="B222" s="190"/>
      <c r="C222" s="177"/>
      <c r="D222" s="177"/>
      <c r="E222" s="177"/>
      <c r="F222" s="177"/>
      <c r="G222" s="177"/>
      <c r="H222" s="177"/>
      <c r="I222" s="177"/>
      <c r="J222" s="177"/>
      <c r="K222" s="178"/>
    </row>
    <row r="223" spans="1:15" s="107" customFormat="1" x14ac:dyDescent="0.25">
      <c r="A223" s="232"/>
      <c r="B223" s="344" t="str">
        <f>IF(Intro!$G$21="English",N223,O223)</f>
        <v>Fournissez l'état des résultats de votre entreprise pour ses ventes au Canada et à l'exportation des marchandises produites au Canada. Cet état doit être préparé en utilisant la méthode du coût de revient complet et déclaré selon le régime de l’année civile.</v>
      </c>
      <c r="C223" s="345"/>
      <c r="D223" s="345"/>
      <c r="E223" s="345"/>
      <c r="F223" s="345"/>
      <c r="G223" s="345"/>
      <c r="H223" s="345"/>
      <c r="I223" s="345"/>
      <c r="J223" s="345"/>
      <c r="K223" s="346"/>
      <c r="N223" s="107" t="s">
        <v>205</v>
      </c>
      <c r="O223" s="21" t="s">
        <v>206</v>
      </c>
    </row>
    <row r="224" spans="1:15" s="107" customFormat="1" x14ac:dyDescent="0.25">
      <c r="A224" s="232"/>
      <c r="B224" s="344"/>
      <c r="C224" s="345"/>
      <c r="D224" s="345"/>
      <c r="E224" s="345"/>
      <c r="F224" s="345"/>
      <c r="G224" s="345"/>
      <c r="H224" s="345"/>
      <c r="I224" s="345"/>
      <c r="J224" s="345"/>
      <c r="K224" s="346"/>
      <c r="O224" s="21"/>
    </row>
    <row r="225" spans="1:15" s="107" customFormat="1" x14ac:dyDescent="0.25">
      <c r="A225" s="232"/>
      <c r="B225" s="190"/>
      <c r="C225" s="177"/>
      <c r="D225" s="177"/>
      <c r="E225" s="177"/>
      <c r="F225" s="177"/>
      <c r="G225" s="177"/>
      <c r="H225" s="177"/>
      <c r="I225" s="177"/>
      <c r="J225" s="177"/>
      <c r="K225" s="178"/>
    </row>
    <row r="226" spans="1:15" s="10" customFormat="1" x14ac:dyDescent="0.25">
      <c r="A226" s="12"/>
      <c r="B226" s="631" t="str">
        <f>IF(Intro!$G$21="English",N226,O226)</f>
        <v>Pour les ventes au Canada</v>
      </c>
      <c r="C226" s="632"/>
      <c r="D226" s="632"/>
      <c r="E226" s="632"/>
      <c r="F226" s="633"/>
      <c r="G226" s="582">
        <f>Variables!$B$6</f>
        <v>2023</v>
      </c>
      <c r="H226" s="582">
        <f>G226+1</f>
        <v>2024</v>
      </c>
      <c r="I226" s="582">
        <f>H226+1</f>
        <v>2025</v>
      </c>
      <c r="J226" s="29"/>
      <c r="K226" s="236"/>
      <c r="N226" s="11" t="s">
        <v>42</v>
      </c>
      <c r="O226" s="11" t="s">
        <v>43</v>
      </c>
    </row>
    <row r="227" spans="1:15" s="10" customFormat="1" x14ac:dyDescent="0.25">
      <c r="A227" s="12"/>
      <c r="B227" s="634"/>
      <c r="C227" s="635"/>
      <c r="D227" s="635"/>
      <c r="E227" s="635"/>
      <c r="F227" s="636"/>
      <c r="G227" s="583"/>
      <c r="H227" s="583"/>
      <c r="I227" s="583"/>
      <c r="J227" s="29"/>
      <c r="K227" s="236"/>
      <c r="N227" s="11"/>
      <c r="O227" s="11"/>
    </row>
    <row r="228" spans="1:15" s="107" customFormat="1" x14ac:dyDescent="0.25">
      <c r="A228" s="232"/>
      <c r="B228" s="676" t="str">
        <f>IF(Intro!$G$21="English",N228,O228)</f>
        <v>Valeur de vente nette</v>
      </c>
      <c r="C228" s="677"/>
      <c r="D228" s="677"/>
      <c r="E228" s="677"/>
      <c r="F228" s="157" t="s">
        <v>433</v>
      </c>
      <c r="G228" s="155"/>
      <c r="H228" s="155"/>
      <c r="I228" s="155"/>
      <c r="J228" s="29"/>
      <c r="K228" s="236"/>
      <c r="N228" s="107" t="s">
        <v>71</v>
      </c>
      <c r="O228" s="107" t="s">
        <v>72</v>
      </c>
    </row>
    <row r="229" spans="1:15" s="107" customFormat="1" x14ac:dyDescent="0.25">
      <c r="A229" s="232"/>
      <c r="B229" s="681" t="str">
        <f>IF(Intro!$G$21="English",N229,O229)</f>
        <v>Stock d'ouverture</v>
      </c>
      <c r="C229" s="682"/>
      <c r="D229" s="682"/>
      <c r="E229" s="682"/>
      <c r="F229" s="157" t="s">
        <v>433</v>
      </c>
      <c r="G229" s="155"/>
      <c r="H229" s="155"/>
      <c r="I229" s="155"/>
      <c r="J229" s="29"/>
      <c r="K229" s="236"/>
      <c r="N229" s="11" t="s">
        <v>73</v>
      </c>
      <c r="O229" s="10" t="s">
        <v>74</v>
      </c>
    </row>
    <row r="230" spans="1:15" s="107" customFormat="1" x14ac:dyDescent="0.25">
      <c r="A230" s="232"/>
      <c r="B230" s="681" t="str">
        <f>IF(Intro!$G$21="English",N230,O230)</f>
        <v>Coût des marchandises fabriquées</v>
      </c>
      <c r="C230" s="682"/>
      <c r="D230" s="682"/>
      <c r="E230" s="682"/>
      <c r="F230" s="157" t="s">
        <v>433</v>
      </c>
      <c r="G230" s="159">
        <f>H75</f>
        <v>0</v>
      </c>
      <c r="H230" s="159">
        <f>I75</f>
        <v>0</v>
      </c>
      <c r="I230" s="159">
        <f>J75</f>
        <v>0</v>
      </c>
      <c r="J230" s="29"/>
      <c r="K230" s="236"/>
      <c r="N230" s="11" t="s">
        <v>65</v>
      </c>
      <c r="O230" s="10" t="s">
        <v>207</v>
      </c>
    </row>
    <row r="231" spans="1:15" s="107" customFormat="1" x14ac:dyDescent="0.25">
      <c r="A231" s="232"/>
      <c r="B231" s="681" t="str">
        <f>IF(Intro!$G$21="English",N231,O231)</f>
        <v>Stock de clôture</v>
      </c>
      <c r="C231" s="682"/>
      <c r="D231" s="682"/>
      <c r="E231" s="682"/>
      <c r="F231" s="157" t="s">
        <v>433</v>
      </c>
      <c r="G231" s="155"/>
      <c r="H231" s="155"/>
      <c r="I231" s="155"/>
      <c r="J231" s="29"/>
      <c r="K231" s="236"/>
      <c r="N231" s="11" t="s">
        <v>208</v>
      </c>
      <c r="O231" s="10" t="s">
        <v>460</v>
      </c>
    </row>
    <row r="232" spans="1:15" s="132" customFormat="1" x14ac:dyDescent="0.25">
      <c r="A232" s="239"/>
      <c r="B232" s="683" t="str">
        <f>IF(Intro!$G$21="English",N232,O232)</f>
        <v>Coût des marchandises vendues</v>
      </c>
      <c r="C232" s="684"/>
      <c r="D232" s="684"/>
      <c r="E232" s="684"/>
      <c r="F232" s="157" t="s">
        <v>433</v>
      </c>
      <c r="G232" s="156">
        <f>G229+G230-G231</f>
        <v>0</v>
      </c>
      <c r="H232" s="156">
        <f>H229+H230-H231</f>
        <v>0</v>
      </c>
      <c r="I232" s="156">
        <f>I229+I230-I231</f>
        <v>0</v>
      </c>
      <c r="J232" s="29"/>
      <c r="K232" s="236"/>
      <c r="N232" s="132" t="s">
        <v>75</v>
      </c>
      <c r="O232" s="132" t="s">
        <v>49</v>
      </c>
    </row>
    <row r="233" spans="1:15" s="132" customFormat="1" x14ac:dyDescent="0.25">
      <c r="A233" s="239"/>
      <c r="B233" s="674" t="str">
        <f>IF(Intro!$G$21="English",N233,O233)</f>
        <v>Marge bénéficiaire brute (perte brute)</v>
      </c>
      <c r="C233" s="675"/>
      <c r="D233" s="675"/>
      <c r="E233" s="675"/>
      <c r="F233" s="157" t="s">
        <v>433</v>
      </c>
      <c r="G233" s="156">
        <f>G228-G232</f>
        <v>0</v>
      </c>
      <c r="H233" s="156">
        <f>H228-H232</f>
        <v>0</v>
      </c>
      <c r="I233" s="156">
        <f>I228-I232</f>
        <v>0</v>
      </c>
      <c r="J233" s="29"/>
      <c r="K233" s="236"/>
      <c r="N233" s="132" t="s">
        <v>50</v>
      </c>
      <c r="O233" s="132" t="s">
        <v>51</v>
      </c>
    </row>
    <row r="234" spans="1:15" s="107" customFormat="1" x14ac:dyDescent="0.25">
      <c r="A234" s="232"/>
      <c r="B234" s="681" t="str">
        <f>IF(Intro!$G$21="English",N234,O234)</f>
        <v xml:space="preserve">Frais généraux, de vente, et d'administration </v>
      </c>
      <c r="C234" s="682"/>
      <c r="D234" s="682"/>
      <c r="E234" s="682"/>
      <c r="F234" s="157" t="s">
        <v>433</v>
      </c>
      <c r="G234" s="155"/>
      <c r="H234" s="155"/>
      <c r="I234" s="155"/>
      <c r="J234" s="29"/>
      <c r="K234" s="236"/>
      <c r="N234" s="107" t="s">
        <v>76</v>
      </c>
      <c r="O234" s="107" t="s">
        <v>77</v>
      </c>
    </row>
    <row r="235" spans="1:15" s="107" customFormat="1" x14ac:dyDescent="0.25">
      <c r="A235" s="232"/>
      <c r="B235" s="681" t="str">
        <f>IF(Intro!$G$21="English",N235,O235)</f>
        <v>Charges financières</v>
      </c>
      <c r="C235" s="682"/>
      <c r="D235" s="682"/>
      <c r="E235" s="682"/>
      <c r="F235" s="157" t="s">
        <v>433</v>
      </c>
      <c r="G235" s="155"/>
      <c r="H235" s="155"/>
      <c r="I235" s="155"/>
      <c r="J235" s="29"/>
      <c r="K235" s="236"/>
      <c r="N235" s="107" t="s">
        <v>54</v>
      </c>
      <c r="O235" s="107" t="s">
        <v>55</v>
      </c>
    </row>
    <row r="236" spans="1:15" s="107" customFormat="1" x14ac:dyDescent="0.25">
      <c r="A236" s="232"/>
      <c r="B236" s="681" t="str">
        <f>IF(Intro!$G$21="English",N236,O236)</f>
        <v>Autres dépenses</v>
      </c>
      <c r="C236" s="682"/>
      <c r="D236" s="682"/>
      <c r="E236" s="682"/>
      <c r="F236" s="157" t="s">
        <v>433</v>
      </c>
      <c r="G236" s="155"/>
      <c r="H236" s="155"/>
      <c r="I236" s="155"/>
      <c r="J236" s="29"/>
      <c r="K236" s="236"/>
      <c r="N236" s="107" t="s">
        <v>100</v>
      </c>
      <c r="O236" s="107" t="s">
        <v>101</v>
      </c>
    </row>
    <row r="237" spans="1:15" s="132" customFormat="1" x14ac:dyDescent="0.25">
      <c r="A237" s="239"/>
      <c r="B237" s="674" t="str">
        <f>IF(Intro!$G$21="English",N237,O237)</f>
        <v>Revenu net (perte nette) avant impôts</v>
      </c>
      <c r="C237" s="675"/>
      <c r="D237" s="675"/>
      <c r="E237" s="675"/>
      <c r="F237" s="157" t="s">
        <v>433</v>
      </c>
      <c r="G237" s="156">
        <f>G233-G234-G235-G236</f>
        <v>0</v>
      </c>
      <c r="H237" s="156">
        <f>H233-H234-H235-H236</f>
        <v>0</v>
      </c>
      <c r="I237" s="156">
        <f>I233-I234-I235-I236</f>
        <v>0</v>
      </c>
      <c r="J237" s="29"/>
      <c r="K237" s="236"/>
      <c r="N237" s="132" t="s">
        <v>56</v>
      </c>
      <c r="O237" s="132" t="s">
        <v>57</v>
      </c>
    </row>
    <row r="238" spans="1:15" s="10" customFormat="1" x14ac:dyDescent="0.25">
      <c r="A238" s="12"/>
      <c r="B238" s="203"/>
      <c r="C238" s="204"/>
      <c r="F238" s="28"/>
      <c r="G238" s="29"/>
      <c r="H238" s="29"/>
      <c r="I238" s="29"/>
      <c r="J238" s="29"/>
      <c r="K238" s="30"/>
      <c r="N238" s="11"/>
    </row>
    <row r="239" spans="1:15" s="132" customFormat="1" x14ac:dyDescent="0.25">
      <c r="A239" s="239"/>
      <c r="B239" s="344" t="str">
        <f>B100</f>
        <v>Expliquez tout changement important intervenu entre les périodes et toute irrégularité telle que des montants négatifs dans les montants indiqués ci-dessus.</v>
      </c>
      <c r="C239" s="345"/>
      <c r="D239" s="345"/>
      <c r="E239" s="345"/>
      <c r="F239" s="345"/>
      <c r="G239" s="345"/>
      <c r="H239" s="345"/>
      <c r="I239" s="345"/>
      <c r="J239" s="345"/>
      <c r="K239" s="346"/>
      <c r="N239" s="107"/>
      <c r="O239" s="107"/>
    </row>
    <row r="240" spans="1:15" s="132" customFormat="1" x14ac:dyDescent="0.25">
      <c r="A240" s="239"/>
      <c r="B240" s="207"/>
      <c r="C240" s="208"/>
      <c r="D240" s="208"/>
      <c r="E240" s="208"/>
      <c r="F240" s="208"/>
      <c r="G240" s="208"/>
      <c r="H240" s="208"/>
      <c r="I240" s="208"/>
      <c r="J240" s="208"/>
      <c r="K240" s="236"/>
    </row>
    <row r="241" spans="1:15" s="132" customFormat="1" x14ac:dyDescent="0.25">
      <c r="A241" s="239"/>
      <c r="B241" s="678"/>
      <c r="C241" s="679"/>
      <c r="D241" s="679"/>
      <c r="E241" s="679"/>
      <c r="F241" s="679"/>
      <c r="G241" s="679"/>
      <c r="H241" s="679"/>
      <c r="I241" s="679"/>
      <c r="J241" s="679"/>
      <c r="K241" s="680"/>
    </row>
    <row r="242" spans="1:15" s="132" customFormat="1" x14ac:dyDescent="0.25">
      <c r="A242" s="239"/>
      <c r="B242" s="678"/>
      <c r="C242" s="679"/>
      <c r="D242" s="679"/>
      <c r="E242" s="679"/>
      <c r="F242" s="679"/>
      <c r="G242" s="679"/>
      <c r="H242" s="679"/>
      <c r="I242" s="679"/>
      <c r="J242" s="679"/>
      <c r="K242" s="680"/>
    </row>
    <row r="243" spans="1:15" s="132" customFormat="1" x14ac:dyDescent="0.25">
      <c r="A243" s="239"/>
      <c r="B243" s="678"/>
      <c r="C243" s="679"/>
      <c r="D243" s="679"/>
      <c r="E243" s="679"/>
      <c r="F243" s="679"/>
      <c r="G243" s="679"/>
      <c r="H243" s="679"/>
      <c r="I243" s="679"/>
      <c r="J243" s="679"/>
      <c r="K243" s="680"/>
    </row>
    <row r="244" spans="1:15" s="132" customFormat="1" x14ac:dyDescent="0.25">
      <c r="A244" s="239"/>
      <c r="B244" s="678"/>
      <c r="C244" s="679"/>
      <c r="D244" s="679"/>
      <c r="E244" s="679"/>
      <c r="F244" s="679"/>
      <c r="G244" s="679"/>
      <c r="H244" s="679"/>
      <c r="I244" s="679"/>
      <c r="J244" s="679"/>
      <c r="K244" s="680"/>
      <c r="N244" s="107"/>
      <c r="O244" s="107"/>
    </row>
    <row r="245" spans="1:15" s="132" customFormat="1" x14ac:dyDescent="0.25">
      <c r="A245" s="239"/>
      <c r="B245" s="678"/>
      <c r="C245" s="679"/>
      <c r="D245" s="679"/>
      <c r="E245" s="679"/>
      <c r="F245" s="679"/>
      <c r="G245" s="679"/>
      <c r="H245" s="679"/>
      <c r="I245" s="679"/>
      <c r="J245" s="679"/>
      <c r="K245" s="680"/>
      <c r="N245" s="107"/>
      <c r="O245" s="107"/>
    </row>
    <row r="246" spans="1:15" s="132" customFormat="1" x14ac:dyDescent="0.25">
      <c r="A246" s="239"/>
      <c r="B246" s="678"/>
      <c r="C246" s="679"/>
      <c r="D246" s="679"/>
      <c r="E246" s="679"/>
      <c r="F246" s="679"/>
      <c r="G246" s="679"/>
      <c r="H246" s="679"/>
      <c r="I246" s="679"/>
      <c r="J246" s="679"/>
      <c r="K246" s="680"/>
      <c r="N246" s="107"/>
      <c r="O246" s="107"/>
    </row>
    <row r="247" spans="1:15" s="132" customFormat="1" x14ac:dyDescent="0.25">
      <c r="A247" s="239"/>
      <c r="B247" s="678"/>
      <c r="C247" s="679"/>
      <c r="D247" s="679"/>
      <c r="E247" s="679"/>
      <c r="F247" s="679"/>
      <c r="G247" s="679"/>
      <c r="H247" s="679"/>
      <c r="I247" s="679"/>
      <c r="J247" s="679"/>
      <c r="K247" s="680"/>
    </row>
    <row r="248" spans="1:15" s="132" customFormat="1" x14ac:dyDescent="0.25">
      <c r="A248" s="239"/>
      <c r="B248" s="678"/>
      <c r="C248" s="679"/>
      <c r="D248" s="679"/>
      <c r="E248" s="679"/>
      <c r="F248" s="679"/>
      <c r="G248" s="679"/>
      <c r="H248" s="679"/>
      <c r="I248" s="679"/>
      <c r="J248" s="679"/>
      <c r="K248" s="680"/>
    </row>
    <row r="249" spans="1:15" s="10" customFormat="1" x14ac:dyDescent="0.25">
      <c r="A249" s="12"/>
      <c r="B249" s="203"/>
      <c r="C249" s="204"/>
      <c r="F249" s="28"/>
      <c r="G249" s="29"/>
      <c r="H249" s="29"/>
      <c r="I249" s="29"/>
      <c r="J249" s="29"/>
      <c r="K249" s="30"/>
      <c r="N249" s="11"/>
    </row>
    <row r="250" spans="1:15" s="10" customFormat="1" x14ac:dyDescent="0.25">
      <c r="A250" s="12"/>
      <c r="B250" s="631" t="str">
        <f>IF(Intro!$G$21="English",N250,O250)</f>
        <v>Pour les ventes à l'exportation</v>
      </c>
      <c r="C250" s="632"/>
      <c r="D250" s="632"/>
      <c r="E250" s="632"/>
      <c r="F250" s="633"/>
      <c r="G250" s="582">
        <f>Variables!$B$6</f>
        <v>2023</v>
      </c>
      <c r="H250" s="582">
        <f>G250+1</f>
        <v>2024</v>
      </c>
      <c r="I250" s="582">
        <f>H250+1</f>
        <v>2025</v>
      </c>
      <c r="J250" s="114"/>
      <c r="K250" s="236"/>
      <c r="N250" s="11" t="s">
        <v>169</v>
      </c>
      <c r="O250" s="11" t="s">
        <v>170</v>
      </c>
    </row>
    <row r="251" spans="1:15" s="10" customFormat="1" x14ac:dyDescent="0.25">
      <c r="A251" s="12"/>
      <c r="B251" s="634"/>
      <c r="C251" s="635"/>
      <c r="D251" s="635"/>
      <c r="E251" s="635"/>
      <c r="F251" s="636"/>
      <c r="G251" s="583"/>
      <c r="H251" s="583"/>
      <c r="I251" s="583"/>
      <c r="J251" s="114"/>
      <c r="K251" s="236"/>
      <c r="N251" s="11"/>
      <c r="O251" s="11"/>
    </row>
    <row r="252" spans="1:15" s="107" customFormat="1" x14ac:dyDescent="0.25">
      <c r="A252" s="232"/>
      <c r="B252" s="676" t="str">
        <f>B228</f>
        <v>Valeur de vente nette</v>
      </c>
      <c r="C252" s="677"/>
      <c r="D252" s="677"/>
      <c r="E252" s="677"/>
      <c r="F252" s="157" t="s">
        <v>433</v>
      </c>
      <c r="G252" s="155"/>
      <c r="H252" s="155"/>
      <c r="I252" s="155"/>
      <c r="J252" s="114"/>
      <c r="K252" s="236"/>
    </row>
    <row r="253" spans="1:15" s="107" customFormat="1" x14ac:dyDescent="0.25">
      <c r="A253" s="232"/>
      <c r="B253" s="681" t="str">
        <f t="shared" ref="B253:B261" si="1">B229</f>
        <v>Stock d'ouverture</v>
      </c>
      <c r="C253" s="682"/>
      <c r="D253" s="682"/>
      <c r="E253" s="682"/>
      <c r="F253" s="157" t="s">
        <v>433</v>
      </c>
      <c r="G253" s="155"/>
      <c r="H253" s="155"/>
      <c r="I253" s="155"/>
      <c r="J253" s="114"/>
      <c r="K253" s="236"/>
      <c r="N253" s="11"/>
      <c r="O253" s="10"/>
    </row>
    <row r="254" spans="1:15" s="107" customFormat="1" x14ac:dyDescent="0.25">
      <c r="A254" s="232"/>
      <c r="B254" s="681" t="str">
        <f t="shared" si="1"/>
        <v>Coût des marchandises fabriquées</v>
      </c>
      <c r="C254" s="682"/>
      <c r="D254" s="682"/>
      <c r="E254" s="682"/>
      <c r="F254" s="157" t="s">
        <v>433</v>
      </c>
      <c r="G254" s="159">
        <f>H98</f>
        <v>0</v>
      </c>
      <c r="H254" s="159">
        <f>I98</f>
        <v>0</v>
      </c>
      <c r="I254" s="159">
        <f>J98</f>
        <v>0</v>
      </c>
      <c r="J254" s="114"/>
      <c r="K254" s="236"/>
      <c r="N254" s="11"/>
      <c r="O254" s="10"/>
    </row>
    <row r="255" spans="1:15" s="107" customFormat="1" x14ac:dyDescent="0.25">
      <c r="A255" s="232"/>
      <c r="B255" s="681" t="str">
        <f t="shared" si="1"/>
        <v>Stock de clôture</v>
      </c>
      <c r="C255" s="682"/>
      <c r="D255" s="682"/>
      <c r="E255" s="682"/>
      <c r="F255" s="157" t="s">
        <v>433</v>
      </c>
      <c r="G255" s="155"/>
      <c r="H255" s="155"/>
      <c r="I255" s="155"/>
      <c r="J255" s="114"/>
      <c r="K255" s="236"/>
      <c r="N255" s="11"/>
      <c r="O255" s="10"/>
    </row>
    <row r="256" spans="1:15" s="132" customFormat="1" x14ac:dyDescent="0.25">
      <c r="A256" s="239"/>
      <c r="B256" s="683" t="str">
        <f t="shared" si="1"/>
        <v>Coût des marchandises vendues</v>
      </c>
      <c r="C256" s="684"/>
      <c r="D256" s="684"/>
      <c r="E256" s="684"/>
      <c r="F256" s="157" t="s">
        <v>433</v>
      </c>
      <c r="G256" s="156">
        <f>G253+G254-G255</f>
        <v>0</v>
      </c>
      <c r="H256" s="156">
        <f>H253+H254-H255</f>
        <v>0</v>
      </c>
      <c r="I256" s="156">
        <f>I253+I254-I255</f>
        <v>0</v>
      </c>
      <c r="J256" s="114"/>
      <c r="K256" s="236"/>
    </row>
    <row r="257" spans="1:15" s="132" customFormat="1" x14ac:dyDescent="0.25">
      <c r="A257" s="239"/>
      <c r="B257" s="674" t="str">
        <f t="shared" si="1"/>
        <v>Marge bénéficiaire brute (perte brute)</v>
      </c>
      <c r="C257" s="675"/>
      <c r="D257" s="675"/>
      <c r="E257" s="675"/>
      <c r="F257" s="157" t="s">
        <v>433</v>
      </c>
      <c r="G257" s="156">
        <f>G252-G256</f>
        <v>0</v>
      </c>
      <c r="H257" s="156">
        <f>H252-H256</f>
        <v>0</v>
      </c>
      <c r="I257" s="156">
        <f>I252-I256</f>
        <v>0</v>
      </c>
      <c r="J257" s="114"/>
      <c r="K257" s="236"/>
    </row>
    <row r="258" spans="1:15" s="107" customFormat="1" x14ac:dyDescent="0.25">
      <c r="A258" s="232"/>
      <c r="B258" s="681" t="str">
        <f t="shared" si="1"/>
        <v xml:space="preserve">Frais généraux, de vente, et d'administration </v>
      </c>
      <c r="C258" s="682"/>
      <c r="D258" s="682"/>
      <c r="E258" s="682"/>
      <c r="F258" s="157" t="s">
        <v>433</v>
      </c>
      <c r="G258" s="155"/>
      <c r="H258" s="155"/>
      <c r="I258" s="155"/>
      <c r="J258" s="114"/>
      <c r="K258" s="236"/>
    </row>
    <row r="259" spans="1:15" s="107" customFormat="1" x14ac:dyDescent="0.25">
      <c r="A259" s="232"/>
      <c r="B259" s="681" t="str">
        <f t="shared" si="1"/>
        <v>Charges financières</v>
      </c>
      <c r="C259" s="682"/>
      <c r="D259" s="682"/>
      <c r="E259" s="682"/>
      <c r="F259" s="157" t="s">
        <v>433</v>
      </c>
      <c r="G259" s="155"/>
      <c r="H259" s="155"/>
      <c r="I259" s="155"/>
      <c r="J259" s="114"/>
      <c r="K259" s="236"/>
    </row>
    <row r="260" spans="1:15" s="107" customFormat="1" x14ac:dyDescent="0.25">
      <c r="A260" s="232"/>
      <c r="B260" s="681" t="str">
        <f t="shared" si="1"/>
        <v>Autres dépenses</v>
      </c>
      <c r="C260" s="682"/>
      <c r="D260" s="682"/>
      <c r="E260" s="682"/>
      <c r="F260" s="157" t="s">
        <v>433</v>
      </c>
      <c r="G260" s="155"/>
      <c r="H260" s="155"/>
      <c r="I260" s="155"/>
      <c r="J260" s="114"/>
      <c r="K260" s="236"/>
    </row>
    <row r="261" spans="1:15" s="132" customFormat="1" x14ac:dyDescent="0.25">
      <c r="A261" s="239"/>
      <c r="B261" s="674" t="str">
        <f t="shared" si="1"/>
        <v>Revenu net (perte nette) avant impôts</v>
      </c>
      <c r="C261" s="675"/>
      <c r="D261" s="675"/>
      <c r="E261" s="675"/>
      <c r="F261" s="157" t="s">
        <v>433</v>
      </c>
      <c r="G261" s="156">
        <f>G257-G258-G259-G260</f>
        <v>0</v>
      </c>
      <c r="H261" s="156">
        <f>H257-H258-H259-H260</f>
        <v>0</v>
      </c>
      <c r="I261" s="312">
        <f>I257-I258-I259-I260</f>
        <v>0</v>
      </c>
      <c r="J261" s="114"/>
      <c r="K261" s="236"/>
    </row>
    <row r="262" spans="1:15" s="10" customFormat="1" x14ac:dyDescent="0.25">
      <c r="A262" s="12"/>
      <c r="B262" s="162"/>
      <c r="C262" s="163"/>
      <c r="D262" s="164"/>
      <c r="E262" s="164"/>
      <c r="F262" s="165"/>
      <c r="G262" s="166"/>
      <c r="H262" s="166"/>
      <c r="I262" s="166"/>
      <c r="J262" s="29"/>
      <c r="K262" s="30"/>
      <c r="N262" s="11"/>
    </row>
    <row r="263" spans="1:15" s="132" customFormat="1" x14ac:dyDescent="0.25">
      <c r="A263" s="239"/>
      <c r="B263" s="344" t="str">
        <f>B239</f>
        <v>Expliquez tout changement important intervenu entre les périodes et toute irrégularité telle que des montants négatifs dans les montants indiqués ci-dessus.</v>
      </c>
      <c r="C263" s="345"/>
      <c r="D263" s="345"/>
      <c r="E263" s="345"/>
      <c r="F263" s="345"/>
      <c r="G263" s="345"/>
      <c r="H263" s="345"/>
      <c r="I263" s="345"/>
      <c r="J263" s="345"/>
      <c r="K263" s="346"/>
      <c r="N263" s="107"/>
      <c r="O263" s="107"/>
    </row>
    <row r="264" spans="1:15" s="132" customFormat="1" x14ac:dyDescent="0.25">
      <c r="A264" s="239"/>
      <c r="B264" s="203"/>
      <c r="C264" s="204"/>
      <c r="D264" s="204"/>
      <c r="E264" s="204"/>
      <c r="F264" s="204"/>
      <c r="G264" s="204"/>
      <c r="H264" s="204"/>
      <c r="I264" s="204"/>
      <c r="J264" s="204"/>
      <c r="K264" s="236"/>
      <c r="N264" s="107"/>
      <c r="O264" s="107"/>
    </row>
    <row r="265" spans="1:15" s="132" customFormat="1" x14ac:dyDescent="0.25">
      <c r="A265" s="239"/>
      <c r="B265" s="678"/>
      <c r="C265" s="679"/>
      <c r="D265" s="679"/>
      <c r="E265" s="679"/>
      <c r="F265" s="679"/>
      <c r="G265" s="679"/>
      <c r="H265" s="679"/>
      <c r="I265" s="679"/>
      <c r="J265" s="679"/>
      <c r="K265" s="680"/>
    </row>
    <row r="266" spans="1:15" s="132" customFormat="1" x14ac:dyDescent="0.25">
      <c r="A266" s="239"/>
      <c r="B266" s="678"/>
      <c r="C266" s="679"/>
      <c r="D266" s="679"/>
      <c r="E266" s="679"/>
      <c r="F266" s="679"/>
      <c r="G266" s="679"/>
      <c r="H266" s="679"/>
      <c r="I266" s="679"/>
      <c r="J266" s="679"/>
      <c r="K266" s="680"/>
    </row>
    <row r="267" spans="1:15" s="132" customFormat="1" x14ac:dyDescent="0.25">
      <c r="A267" s="239"/>
      <c r="B267" s="678"/>
      <c r="C267" s="679"/>
      <c r="D267" s="679"/>
      <c r="E267" s="679"/>
      <c r="F267" s="679"/>
      <c r="G267" s="679"/>
      <c r="H267" s="679"/>
      <c r="I267" s="679"/>
      <c r="J267" s="679"/>
      <c r="K267" s="680"/>
      <c r="N267" s="107"/>
      <c r="O267" s="107"/>
    </row>
    <row r="268" spans="1:15" s="132" customFormat="1" x14ac:dyDescent="0.25">
      <c r="A268" s="239"/>
      <c r="B268" s="678"/>
      <c r="C268" s="679"/>
      <c r="D268" s="679"/>
      <c r="E268" s="679"/>
      <c r="F268" s="679"/>
      <c r="G268" s="679"/>
      <c r="H268" s="679"/>
      <c r="I268" s="679"/>
      <c r="J268" s="679"/>
      <c r="K268" s="680"/>
      <c r="N268" s="107"/>
      <c r="O268" s="107"/>
    </row>
    <row r="269" spans="1:15" s="132" customFormat="1" x14ac:dyDescent="0.25">
      <c r="A269" s="239"/>
      <c r="B269" s="678"/>
      <c r="C269" s="679"/>
      <c r="D269" s="679"/>
      <c r="E269" s="679"/>
      <c r="F269" s="679"/>
      <c r="G269" s="679"/>
      <c r="H269" s="679"/>
      <c r="I269" s="679"/>
      <c r="J269" s="679"/>
      <c r="K269" s="680"/>
      <c r="N269" s="107"/>
      <c r="O269" s="107"/>
    </row>
    <row r="270" spans="1:15" s="132" customFormat="1" x14ac:dyDescent="0.25">
      <c r="A270" s="239"/>
      <c r="B270" s="678"/>
      <c r="C270" s="679"/>
      <c r="D270" s="679"/>
      <c r="E270" s="679"/>
      <c r="F270" s="679"/>
      <c r="G270" s="679"/>
      <c r="H270" s="679"/>
      <c r="I270" s="679"/>
      <c r="J270" s="679"/>
      <c r="K270" s="680"/>
    </row>
    <row r="271" spans="1:15" s="132" customFormat="1" x14ac:dyDescent="0.25">
      <c r="A271" s="239"/>
      <c r="B271" s="678"/>
      <c r="C271" s="679"/>
      <c r="D271" s="679"/>
      <c r="E271" s="679"/>
      <c r="F271" s="679"/>
      <c r="G271" s="679"/>
      <c r="H271" s="679"/>
      <c r="I271" s="679"/>
      <c r="J271" s="679"/>
      <c r="K271" s="680"/>
    </row>
    <row r="272" spans="1:15" s="132" customFormat="1" x14ac:dyDescent="0.25">
      <c r="A272" s="239"/>
      <c r="B272" s="678"/>
      <c r="C272" s="679"/>
      <c r="D272" s="679"/>
      <c r="E272" s="679"/>
      <c r="F272" s="679"/>
      <c r="G272" s="679"/>
      <c r="H272" s="679"/>
      <c r="I272" s="679"/>
      <c r="J272" s="679"/>
      <c r="K272" s="680"/>
    </row>
    <row r="273" spans="1:15" s="107" customFormat="1" x14ac:dyDescent="0.25">
      <c r="A273" s="232"/>
      <c r="B273" s="190"/>
      <c r="C273" s="177"/>
      <c r="D273" s="177"/>
      <c r="E273" s="177"/>
      <c r="F273" s="177"/>
      <c r="G273" s="177"/>
      <c r="H273" s="177"/>
      <c r="I273" s="177"/>
      <c r="J273" s="177"/>
      <c r="K273" s="178"/>
    </row>
    <row r="274" spans="1:15" s="10" customFormat="1" x14ac:dyDescent="0.25">
      <c r="A274" s="12"/>
      <c r="B274" s="668" t="str">
        <f>IF(Intro!$G$21="English",N274,O274)</f>
        <v>Vérification</v>
      </c>
      <c r="C274" s="669"/>
      <c r="D274" s="669"/>
      <c r="E274" s="669"/>
      <c r="F274" s="670"/>
      <c r="G274" s="582">
        <f>Variables!$B$6</f>
        <v>2023</v>
      </c>
      <c r="H274" s="582">
        <f>G274+1</f>
        <v>2024</v>
      </c>
      <c r="I274" s="582">
        <f>H274+1</f>
        <v>2025</v>
      </c>
      <c r="J274" s="177"/>
      <c r="K274" s="236"/>
      <c r="N274" s="11" t="s">
        <v>78</v>
      </c>
      <c r="O274" s="10" t="s">
        <v>157</v>
      </c>
    </row>
    <row r="275" spans="1:15" s="10" customFormat="1" x14ac:dyDescent="0.25">
      <c r="A275" s="12"/>
      <c r="B275" s="671"/>
      <c r="C275" s="672"/>
      <c r="D275" s="672"/>
      <c r="E275" s="672"/>
      <c r="F275" s="673"/>
      <c r="G275" s="583"/>
      <c r="H275" s="583"/>
      <c r="I275" s="583"/>
      <c r="J275" s="177"/>
      <c r="K275" s="236"/>
      <c r="N275" s="11"/>
    </row>
    <row r="276" spans="1:15" s="107" customFormat="1" x14ac:dyDescent="0.25">
      <c r="A276" s="232"/>
      <c r="B276" s="356" t="str">
        <f>IF(Intro!$G$21="English",N276,O276)</f>
        <v>La valeur combinée des ventes nettes déclarée dans cette question dépasse-t-elle la valeur totale des ventes nettes de votre entreprise déclarée à la question 1 de cet onglet?</v>
      </c>
      <c r="C276" s="357"/>
      <c r="D276" s="357"/>
      <c r="E276" s="357"/>
      <c r="F276" s="358"/>
      <c r="G276" s="653" t="str">
        <f>IF(SUM(G252,G228)&gt;G24,Variables!$D34,Variables!$D33)</f>
        <v>Non</v>
      </c>
      <c r="H276" s="653" t="str">
        <f>IF(SUM(H252,H228)&gt;H24,Variables!$D34,Variables!$D33)</f>
        <v>Non</v>
      </c>
      <c r="I276" s="653" t="str">
        <f>IF(SUM(I252,I228)&gt;I24,Variables!$D34,Variables!$D33)</f>
        <v>Non</v>
      </c>
      <c r="J276" s="177"/>
      <c r="K276" s="236"/>
      <c r="N276" s="107" t="s">
        <v>488</v>
      </c>
      <c r="O276" s="107" t="s">
        <v>685</v>
      </c>
    </row>
    <row r="277" spans="1:15" s="107" customFormat="1" x14ac:dyDescent="0.25">
      <c r="A277" s="232"/>
      <c r="B277" s="384"/>
      <c r="C277" s="385"/>
      <c r="D277" s="385"/>
      <c r="E277" s="385"/>
      <c r="F277" s="652"/>
      <c r="G277" s="654"/>
      <c r="H277" s="654"/>
      <c r="I277" s="654"/>
      <c r="J277" s="177"/>
      <c r="K277" s="236"/>
    </row>
    <row r="278" spans="1:15" s="107" customFormat="1" x14ac:dyDescent="0.25">
      <c r="A278" s="232"/>
      <c r="B278" s="384"/>
      <c r="C278" s="385"/>
      <c r="D278" s="385"/>
      <c r="E278" s="385"/>
      <c r="F278" s="652"/>
      <c r="G278" s="654"/>
      <c r="H278" s="654"/>
      <c r="I278" s="654"/>
      <c r="J278" s="177"/>
      <c r="K278" s="236"/>
    </row>
    <row r="279" spans="1:15" s="107" customFormat="1" x14ac:dyDescent="0.25">
      <c r="A279" s="232"/>
      <c r="B279" s="359"/>
      <c r="C279" s="360"/>
      <c r="D279" s="360"/>
      <c r="E279" s="360"/>
      <c r="F279" s="361"/>
      <c r="G279" s="655"/>
      <c r="H279" s="655"/>
      <c r="I279" s="655"/>
      <c r="J279" s="177"/>
      <c r="K279" s="236"/>
    </row>
    <row r="280" spans="1:15" s="107" customFormat="1" x14ac:dyDescent="0.25">
      <c r="A280" s="232"/>
      <c r="B280" s="356" t="str">
        <f>IF(Intro!$G$21="English",N280,O280)</f>
        <v>La valeur des ventes nettes déclarée dans cette question diffère-t-elle des valeurs des ventes nettes rendues déclarées (pour les ventes au Canada) à la question 1 de l'onglet Pro 2?</v>
      </c>
      <c r="C280" s="357"/>
      <c r="D280" s="357"/>
      <c r="E280" s="357"/>
      <c r="F280" s="358"/>
      <c r="G280" s="653" t="str">
        <f>IF(G228&lt;&gt;SUM('Pro 2'!H30,'Pro 2'!H33),Variables!$D34,Variables!$D33)</f>
        <v>Non</v>
      </c>
      <c r="H280" s="653" t="str">
        <f>IF(H228&lt;&gt;SUM('Pro 2'!I30,'Pro 2'!I33),Variables!$D34,Variables!$D33)</f>
        <v>Non</v>
      </c>
      <c r="I280" s="653" t="str">
        <f>IF(I228&lt;&gt;SUM('Pro 2'!J30,'Pro 2'!J33),Variables!$D34,Variables!$D33)</f>
        <v>Non</v>
      </c>
      <c r="J280" s="177"/>
      <c r="K280" s="236"/>
      <c r="N280" s="107" t="s">
        <v>627</v>
      </c>
      <c r="O280" s="107" t="s">
        <v>632</v>
      </c>
    </row>
    <row r="281" spans="1:15" s="107" customFormat="1" x14ac:dyDescent="0.25">
      <c r="A281" s="232"/>
      <c r="B281" s="384"/>
      <c r="C281" s="385"/>
      <c r="D281" s="385"/>
      <c r="E281" s="385"/>
      <c r="F281" s="652"/>
      <c r="G281" s="654"/>
      <c r="H281" s="654"/>
      <c r="I281" s="654"/>
      <c r="J281" s="177"/>
      <c r="K281" s="236"/>
    </row>
    <row r="282" spans="1:15" s="107" customFormat="1" x14ac:dyDescent="0.25">
      <c r="A282" s="232"/>
      <c r="B282" s="384"/>
      <c r="C282" s="385"/>
      <c r="D282" s="385"/>
      <c r="E282" s="385"/>
      <c r="F282" s="652"/>
      <c r="G282" s="654"/>
      <c r="H282" s="654"/>
      <c r="I282" s="654"/>
      <c r="J282" s="177"/>
      <c r="K282" s="236"/>
    </row>
    <row r="283" spans="1:15" s="107" customFormat="1" x14ac:dyDescent="0.25">
      <c r="A283" s="232"/>
      <c r="B283" s="359"/>
      <c r="C283" s="360"/>
      <c r="D283" s="360"/>
      <c r="E283" s="360"/>
      <c r="F283" s="361"/>
      <c r="G283" s="655"/>
      <c r="H283" s="655"/>
      <c r="I283" s="655"/>
      <c r="J283" s="177"/>
      <c r="K283" s="236"/>
    </row>
    <row r="284" spans="1:15" s="107" customFormat="1" x14ac:dyDescent="0.25">
      <c r="A284" s="232"/>
      <c r="B284" s="356" t="str">
        <f>IF(Intro!$G$21="English",N284,O284)</f>
        <v>La valeur des ventes nettes déclarée dans cette question diffère-t-elle des valeurs des ventes nettes rendues déclarées (pour les ventes à l'exportation) à la question 1 de l'onglet Pro 2?</v>
      </c>
      <c r="C284" s="357"/>
      <c r="D284" s="357"/>
      <c r="E284" s="357"/>
      <c r="F284" s="358"/>
      <c r="G284" s="653" t="str">
        <f>IF(G252&lt;&gt;'Pro 2'!H44,Variables!$D34,Variables!$D33)</f>
        <v>Non</v>
      </c>
      <c r="H284" s="653" t="str">
        <f>IF(H252&lt;&gt;'Pro 2'!I44,Variables!$D34,Variables!$D33)</f>
        <v>Non</v>
      </c>
      <c r="I284" s="653" t="str">
        <f>IF(I252&lt;&gt;'Pro 2'!J44,Variables!$D34,Variables!$D33)</f>
        <v>Non</v>
      </c>
      <c r="J284" s="177"/>
      <c r="K284" s="236"/>
      <c r="N284" s="107" t="s">
        <v>628</v>
      </c>
      <c r="O284" s="107" t="s">
        <v>633</v>
      </c>
    </row>
    <row r="285" spans="1:15" s="107" customFormat="1" x14ac:dyDescent="0.25">
      <c r="A285" s="232"/>
      <c r="B285" s="384"/>
      <c r="C285" s="385"/>
      <c r="D285" s="385"/>
      <c r="E285" s="385"/>
      <c r="F285" s="652"/>
      <c r="G285" s="654"/>
      <c r="H285" s="654"/>
      <c r="I285" s="654"/>
      <c r="J285" s="177"/>
      <c r="K285" s="236"/>
    </row>
    <row r="286" spans="1:15" s="107" customFormat="1" x14ac:dyDescent="0.25">
      <c r="A286" s="232"/>
      <c r="B286" s="384"/>
      <c r="C286" s="385"/>
      <c r="D286" s="385"/>
      <c r="E286" s="385"/>
      <c r="F286" s="652"/>
      <c r="G286" s="654"/>
      <c r="H286" s="654"/>
      <c r="I286" s="654"/>
      <c r="J286" s="177"/>
      <c r="K286" s="236"/>
    </row>
    <row r="287" spans="1:15" s="107" customFormat="1" x14ac:dyDescent="0.25">
      <c r="A287" s="232"/>
      <c r="B287" s="359"/>
      <c r="C287" s="360"/>
      <c r="D287" s="360"/>
      <c r="E287" s="360"/>
      <c r="F287" s="361"/>
      <c r="G287" s="655"/>
      <c r="H287" s="655"/>
      <c r="I287" s="655"/>
      <c r="J287" s="177"/>
      <c r="K287" s="236"/>
    </row>
    <row r="288" spans="1:15" s="161" customFormat="1" x14ac:dyDescent="0.25">
      <c r="A288" s="250"/>
      <c r="B288" s="662" t="str">
        <f>IF(Intro!$G$21="English",N288,O288)</f>
        <v>Le stock final combiné déclaré dans cette question diffère-t-il du stock final total de votre entreprise déclaré à la question 1 de l'onglet Pro 2?</v>
      </c>
      <c r="C288" s="459"/>
      <c r="D288" s="459"/>
      <c r="E288" s="459"/>
      <c r="F288" s="663"/>
      <c r="G288" s="653" t="str">
        <f>IF(SUM(G231,G255)&lt;&gt;'Pro 2'!H47,Variables!$D34,Variables!$D33)</f>
        <v>Non</v>
      </c>
      <c r="H288" s="653" t="str">
        <f>IF(SUM(H231,H255)&lt;&gt;'Pro 2'!I47,Variables!$D34,Variables!$D33)</f>
        <v>Non</v>
      </c>
      <c r="I288" s="653" t="str">
        <f>IF(SUM(I231,I255)&lt;&gt;'Pro 2'!J47,Variables!$D34,Variables!$D33)</f>
        <v>Non</v>
      </c>
      <c r="J288" s="177"/>
      <c r="K288" s="251"/>
      <c r="N288" s="107" t="s">
        <v>491</v>
      </c>
      <c r="O288" s="107" t="s">
        <v>504</v>
      </c>
    </row>
    <row r="289" spans="1:16" s="161" customFormat="1" x14ac:dyDescent="0.25">
      <c r="A289" s="250"/>
      <c r="B289" s="664"/>
      <c r="C289" s="462"/>
      <c r="D289" s="462"/>
      <c r="E289" s="462"/>
      <c r="F289" s="665"/>
      <c r="G289" s="654"/>
      <c r="H289" s="654"/>
      <c r="I289" s="654"/>
      <c r="J289" s="177"/>
      <c r="K289" s="251"/>
      <c r="N289" s="107"/>
      <c r="O289" s="107"/>
    </row>
    <row r="290" spans="1:16" s="107" customFormat="1" x14ac:dyDescent="0.25">
      <c r="A290" s="232"/>
      <c r="B290" s="666"/>
      <c r="C290" s="465"/>
      <c r="D290" s="465"/>
      <c r="E290" s="465"/>
      <c r="F290" s="667"/>
      <c r="G290" s="655"/>
      <c r="H290" s="655"/>
      <c r="I290" s="655"/>
      <c r="J290" s="177"/>
      <c r="K290" s="236"/>
    </row>
    <row r="291" spans="1:16" s="107" customFormat="1" x14ac:dyDescent="0.25">
      <c r="A291" s="232"/>
      <c r="B291" s="203"/>
      <c r="C291" s="204"/>
      <c r="D291" s="204"/>
      <c r="E291" s="35"/>
      <c r="F291" s="35"/>
      <c r="G291" s="35"/>
      <c r="H291" s="35"/>
      <c r="I291" s="35"/>
      <c r="J291" s="35"/>
      <c r="K291" s="36"/>
    </row>
    <row r="292" spans="1:16" s="3" customFormat="1" x14ac:dyDescent="0.25">
      <c r="A292" s="13"/>
      <c r="B292" s="471"/>
      <c r="C292" s="472"/>
      <c r="D292" s="472"/>
      <c r="E292" s="472"/>
      <c r="F292" s="472"/>
      <c r="G292" s="472"/>
      <c r="H292" s="472"/>
      <c r="I292" s="472"/>
      <c r="J292" s="472"/>
      <c r="K292" s="473"/>
      <c r="L292" s="133"/>
    </row>
    <row r="293" spans="1:16" s="132" customFormat="1" x14ac:dyDescent="0.25">
      <c r="A293" s="239"/>
      <c r="B293" s="471"/>
      <c r="C293" s="472"/>
      <c r="D293" s="472"/>
      <c r="E293" s="472"/>
      <c r="F293" s="472"/>
      <c r="G293" s="472"/>
      <c r="H293" s="472"/>
      <c r="I293" s="472"/>
      <c r="J293" s="472"/>
      <c r="K293" s="473"/>
    </row>
    <row r="294" spans="1:16" s="132" customFormat="1" x14ac:dyDescent="0.25">
      <c r="A294" s="239"/>
      <c r="B294" s="471"/>
      <c r="C294" s="472"/>
      <c r="D294" s="472"/>
      <c r="E294" s="472"/>
      <c r="F294" s="472"/>
      <c r="G294" s="472"/>
      <c r="H294" s="472"/>
      <c r="I294" s="472"/>
      <c r="J294" s="472"/>
      <c r="K294" s="473"/>
    </row>
    <row r="295" spans="1:16" s="132" customFormat="1" x14ac:dyDescent="0.25">
      <c r="A295" s="239"/>
      <c r="B295" s="471"/>
      <c r="C295" s="472"/>
      <c r="D295" s="472"/>
      <c r="E295" s="472"/>
      <c r="F295" s="472"/>
      <c r="G295" s="472"/>
      <c r="H295" s="472"/>
      <c r="I295" s="472"/>
      <c r="J295" s="472"/>
      <c r="K295" s="473"/>
      <c r="N295" s="107"/>
      <c r="O295" s="107"/>
    </row>
    <row r="296" spans="1:16" s="132" customFormat="1" x14ac:dyDescent="0.25">
      <c r="A296" s="239"/>
      <c r="B296" s="471"/>
      <c r="C296" s="472"/>
      <c r="D296" s="472"/>
      <c r="E296" s="472"/>
      <c r="F296" s="472"/>
      <c r="G296" s="472"/>
      <c r="H296" s="472"/>
      <c r="I296" s="472"/>
      <c r="J296" s="472"/>
      <c r="K296" s="473"/>
      <c r="N296" s="107"/>
      <c r="O296" s="107"/>
    </row>
    <row r="297" spans="1:16" s="132" customFormat="1" x14ac:dyDescent="0.25">
      <c r="A297" s="239"/>
      <c r="B297" s="471"/>
      <c r="C297" s="472"/>
      <c r="D297" s="472"/>
      <c r="E297" s="472"/>
      <c r="F297" s="472"/>
      <c r="G297" s="472"/>
      <c r="H297" s="472"/>
      <c r="I297" s="472"/>
      <c r="J297" s="472"/>
      <c r="K297" s="473"/>
      <c r="N297" s="107"/>
      <c r="O297" s="107"/>
    </row>
    <row r="298" spans="1:16" s="3" customFormat="1" x14ac:dyDescent="0.25">
      <c r="A298" s="13"/>
      <c r="B298" s="471"/>
      <c r="C298" s="472"/>
      <c r="D298" s="472"/>
      <c r="E298" s="472"/>
      <c r="F298" s="472"/>
      <c r="G298" s="472"/>
      <c r="H298" s="472"/>
      <c r="I298" s="472"/>
      <c r="J298" s="472"/>
      <c r="K298" s="473"/>
      <c r="L298" s="133"/>
      <c r="O298" s="107"/>
      <c r="P298" s="107"/>
    </row>
    <row r="299" spans="1:16" s="3" customFormat="1" x14ac:dyDescent="0.25">
      <c r="A299" s="13"/>
      <c r="B299" s="471"/>
      <c r="C299" s="472"/>
      <c r="D299" s="472"/>
      <c r="E299" s="472"/>
      <c r="F299" s="472"/>
      <c r="G299" s="472"/>
      <c r="H299" s="472"/>
      <c r="I299" s="472"/>
      <c r="J299" s="472"/>
      <c r="K299" s="473"/>
      <c r="L299" s="133"/>
      <c r="N299" s="107"/>
      <c r="O299" s="107"/>
      <c r="P299" s="107"/>
    </row>
    <row r="300" spans="1:16" s="107" customFormat="1" x14ac:dyDescent="0.25">
      <c r="A300" s="232"/>
      <c r="B300" s="190"/>
      <c r="C300" s="177"/>
      <c r="D300" s="177"/>
      <c r="E300" s="177"/>
      <c r="F300" s="177"/>
      <c r="G300" s="177"/>
      <c r="H300" s="177"/>
      <c r="I300" s="177"/>
      <c r="J300" s="177"/>
      <c r="K300" s="178"/>
    </row>
    <row r="301" spans="1:16" s="3" customFormat="1" x14ac:dyDescent="0.25">
      <c r="A301" s="12"/>
      <c r="B301" s="474" t="s">
        <v>33</v>
      </c>
      <c r="C301" s="475"/>
      <c r="D301" s="475"/>
      <c r="E301" s="475"/>
      <c r="F301" s="475"/>
      <c r="G301" s="475"/>
      <c r="H301" s="475"/>
      <c r="I301" s="475"/>
      <c r="J301" s="475"/>
      <c r="K301" s="476"/>
      <c r="L301" s="241"/>
    </row>
    <row r="302" spans="1:16" s="107" customFormat="1" x14ac:dyDescent="0.25">
      <c r="A302" s="232"/>
      <c r="B302" s="190"/>
      <c r="C302" s="177"/>
      <c r="D302" s="177"/>
      <c r="E302" s="177"/>
      <c r="F302" s="177"/>
      <c r="G302" s="177"/>
      <c r="H302" s="177"/>
      <c r="I302" s="177"/>
      <c r="J302" s="177"/>
      <c r="K302" s="178"/>
    </row>
    <row r="303" spans="1:16" s="107" customFormat="1" x14ac:dyDescent="0.25">
      <c r="A303" s="232"/>
      <c r="B303" s="477" t="str">
        <f>IF(Intro!$G$21="English",N303,O303)</f>
        <v>Décrivez comment votre entreprise a réparti les dépenses suivantes dans votre réponse aux états de résultats fournis à la question 7 de cet onglet :</v>
      </c>
      <c r="C303" s="478"/>
      <c r="D303" s="478"/>
      <c r="E303" s="478"/>
      <c r="F303" s="478"/>
      <c r="G303" s="478"/>
      <c r="H303" s="478"/>
      <c r="I303" s="478"/>
      <c r="J303" s="478"/>
      <c r="K303" s="479"/>
      <c r="N303" s="107" t="s">
        <v>604</v>
      </c>
      <c r="O303" s="107" t="s">
        <v>605</v>
      </c>
    </row>
    <row r="304" spans="1:16" s="107" customFormat="1" x14ac:dyDescent="0.25">
      <c r="A304" s="232"/>
      <c r="B304" s="190"/>
      <c r="C304" s="177"/>
      <c r="D304" s="177"/>
      <c r="E304" s="177"/>
      <c r="F304" s="177"/>
      <c r="G304" s="177"/>
      <c r="H304" s="177"/>
      <c r="I304" s="177"/>
      <c r="J304" s="177"/>
      <c r="K304" s="178"/>
    </row>
    <row r="305" spans="1:15" s="107" customFormat="1" x14ac:dyDescent="0.25">
      <c r="A305" s="232"/>
      <c r="B305" s="643" t="str">
        <f>IF(Intro!$G$21="English",N305,O305)</f>
        <v xml:space="preserve">Frais généraux, de vente, et d'administration </v>
      </c>
      <c r="C305" s="644"/>
      <c r="D305" s="645"/>
      <c r="E305" s="362"/>
      <c r="F305" s="363"/>
      <c r="G305" s="363"/>
      <c r="H305" s="363"/>
      <c r="I305" s="363"/>
      <c r="J305" s="363"/>
      <c r="K305" s="364"/>
      <c r="N305" s="11" t="s">
        <v>76</v>
      </c>
      <c r="O305" s="11" t="s">
        <v>77</v>
      </c>
    </row>
    <row r="306" spans="1:15" s="107" customFormat="1" x14ac:dyDescent="0.25">
      <c r="A306" s="232"/>
      <c r="B306" s="646"/>
      <c r="C306" s="647"/>
      <c r="D306" s="648"/>
      <c r="E306" s="488"/>
      <c r="F306" s="411"/>
      <c r="G306" s="411"/>
      <c r="H306" s="411"/>
      <c r="I306" s="411"/>
      <c r="J306" s="411"/>
      <c r="K306" s="412"/>
      <c r="N306" s="11"/>
      <c r="O306" s="11"/>
    </row>
    <row r="307" spans="1:15" s="107" customFormat="1" x14ac:dyDescent="0.25">
      <c r="A307" s="232"/>
      <c r="B307" s="646"/>
      <c r="C307" s="647"/>
      <c r="D307" s="648"/>
      <c r="E307" s="488"/>
      <c r="F307" s="411"/>
      <c r="G307" s="411"/>
      <c r="H307" s="411"/>
      <c r="I307" s="411"/>
      <c r="J307" s="411"/>
      <c r="K307" s="412"/>
      <c r="N307" s="11"/>
      <c r="O307" s="11"/>
    </row>
    <row r="308" spans="1:15" s="107" customFormat="1" x14ac:dyDescent="0.25">
      <c r="A308" s="232"/>
      <c r="B308" s="646"/>
      <c r="C308" s="647"/>
      <c r="D308" s="648"/>
      <c r="E308" s="488"/>
      <c r="F308" s="411"/>
      <c r="G308" s="411"/>
      <c r="H308" s="411"/>
      <c r="I308" s="411"/>
      <c r="J308" s="411"/>
      <c r="K308" s="412"/>
      <c r="N308" s="11"/>
      <c r="O308" s="11"/>
    </row>
    <row r="309" spans="1:15" s="107" customFormat="1" x14ac:dyDescent="0.25">
      <c r="A309" s="232"/>
      <c r="B309" s="646"/>
      <c r="C309" s="647"/>
      <c r="D309" s="648"/>
      <c r="E309" s="488"/>
      <c r="F309" s="411"/>
      <c r="G309" s="411"/>
      <c r="H309" s="411"/>
      <c r="I309" s="411"/>
      <c r="J309" s="411"/>
      <c r="K309" s="412"/>
      <c r="N309" s="11"/>
      <c r="O309" s="11"/>
    </row>
    <row r="310" spans="1:15" s="107" customFormat="1" x14ac:dyDescent="0.25">
      <c r="A310" s="232"/>
      <c r="B310" s="646"/>
      <c r="C310" s="647"/>
      <c r="D310" s="648"/>
      <c r="E310" s="488"/>
      <c r="F310" s="411"/>
      <c r="G310" s="411"/>
      <c r="H310" s="411"/>
      <c r="I310" s="411"/>
      <c r="J310" s="411"/>
      <c r="K310" s="412"/>
      <c r="N310" s="11"/>
      <c r="O310" s="11"/>
    </row>
    <row r="311" spans="1:15" s="107" customFormat="1" x14ac:dyDescent="0.25">
      <c r="A311" s="232"/>
      <c r="B311" s="646"/>
      <c r="C311" s="647"/>
      <c r="D311" s="648"/>
      <c r="E311" s="488"/>
      <c r="F311" s="411"/>
      <c r="G311" s="411"/>
      <c r="H311" s="411"/>
      <c r="I311" s="411"/>
      <c r="J311" s="411"/>
      <c r="K311" s="412"/>
      <c r="N311" s="11"/>
      <c r="O311" s="11"/>
    </row>
    <row r="312" spans="1:15" s="107" customFormat="1" x14ac:dyDescent="0.25">
      <c r="A312" s="232"/>
      <c r="B312" s="649"/>
      <c r="C312" s="650"/>
      <c r="D312" s="651"/>
      <c r="E312" s="365"/>
      <c r="F312" s="366"/>
      <c r="G312" s="366"/>
      <c r="H312" s="366"/>
      <c r="I312" s="366"/>
      <c r="J312" s="366"/>
      <c r="K312" s="367"/>
      <c r="N312" s="11"/>
      <c r="O312" s="11"/>
    </row>
    <row r="313" spans="1:15" s="107" customFormat="1" x14ac:dyDescent="0.25">
      <c r="A313" s="232"/>
      <c r="B313" s="643" t="str">
        <f>IF(Intro!$G$21="English",N313,O313)</f>
        <v>Charges financières</v>
      </c>
      <c r="C313" s="644"/>
      <c r="D313" s="645"/>
      <c r="E313" s="362"/>
      <c r="F313" s="363"/>
      <c r="G313" s="363"/>
      <c r="H313" s="363"/>
      <c r="I313" s="363"/>
      <c r="J313" s="363"/>
      <c r="K313" s="364"/>
      <c r="N313" s="11" t="s">
        <v>54</v>
      </c>
      <c r="O313" s="11" t="s">
        <v>55</v>
      </c>
    </row>
    <row r="314" spans="1:15" s="107" customFormat="1" x14ac:dyDescent="0.25">
      <c r="A314" s="232"/>
      <c r="B314" s="646"/>
      <c r="C314" s="647"/>
      <c r="D314" s="648"/>
      <c r="E314" s="488"/>
      <c r="F314" s="411"/>
      <c r="G314" s="411"/>
      <c r="H314" s="411"/>
      <c r="I314" s="411"/>
      <c r="J314" s="411"/>
      <c r="K314" s="412"/>
      <c r="N314" s="11"/>
      <c r="O314" s="11"/>
    </row>
    <row r="315" spans="1:15" s="107" customFormat="1" x14ac:dyDescent="0.25">
      <c r="A315" s="232"/>
      <c r="B315" s="646"/>
      <c r="C315" s="647"/>
      <c r="D315" s="648"/>
      <c r="E315" s="488"/>
      <c r="F315" s="411"/>
      <c r="G315" s="411"/>
      <c r="H315" s="411"/>
      <c r="I315" s="411"/>
      <c r="J315" s="411"/>
      <c r="K315" s="412"/>
      <c r="N315" s="11"/>
      <c r="O315" s="11"/>
    </row>
    <row r="316" spans="1:15" s="107" customFormat="1" x14ac:dyDescent="0.25">
      <c r="A316" s="232"/>
      <c r="B316" s="646"/>
      <c r="C316" s="647"/>
      <c r="D316" s="648"/>
      <c r="E316" s="488"/>
      <c r="F316" s="411"/>
      <c r="G316" s="411"/>
      <c r="H316" s="411"/>
      <c r="I316" s="411"/>
      <c r="J316" s="411"/>
      <c r="K316" s="412"/>
      <c r="N316" s="11"/>
      <c r="O316" s="11"/>
    </row>
    <row r="317" spans="1:15" s="107" customFormat="1" x14ac:dyDescent="0.25">
      <c r="A317" s="232"/>
      <c r="B317" s="646"/>
      <c r="C317" s="647"/>
      <c r="D317" s="648"/>
      <c r="E317" s="488"/>
      <c r="F317" s="411"/>
      <c r="G317" s="411"/>
      <c r="H317" s="411"/>
      <c r="I317" s="411"/>
      <c r="J317" s="411"/>
      <c r="K317" s="412"/>
      <c r="N317" s="11"/>
      <c r="O317" s="11"/>
    </row>
    <row r="318" spans="1:15" s="107" customFormat="1" x14ac:dyDescent="0.25">
      <c r="A318" s="232"/>
      <c r="B318" s="646"/>
      <c r="C318" s="647"/>
      <c r="D318" s="648"/>
      <c r="E318" s="488"/>
      <c r="F318" s="411"/>
      <c r="G318" s="411"/>
      <c r="H318" s="411"/>
      <c r="I318" s="411"/>
      <c r="J318" s="411"/>
      <c r="K318" s="412"/>
      <c r="N318" s="11"/>
      <c r="O318" s="11"/>
    </row>
    <row r="319" spans="1:15" s="107" customFormat="1" x14ac:dyDescent="0.25">
      <c r="A319" s="232"/>
      <c r="B319" s="646"/>
      <c r="C319" s="647"/>
      <c r="D319" s="648"/>
      <c r="E319" s="488"/>
      <c r="F319" s="411"/>
      <c r="G319" s="411"/>
      <c r="H319" s="411"/>
      <c r="I319" s="411"/>
      <c r="J319" s="411"/>
      <c r="K319" s="412"/>
      <c r="N319" s="11"/>
      <c r="O319" s="11"/>
    </row>
    <row r="320" spans="1:15" s="107" customFormat="1" x14ac:dyDescent="0.25">
      <c r="A320" s="232"/>
      <c r="B320" s="649"/>
      <c r="C320" s="650"/>
      <c r="D320" s="651"/>
      <c r="E320" s="365"/>
      <c r="F320" s="366"/>
      <c r="G320" s="366"/>
      <c r="H320" s="366"/>
      <c r="I320" s="366"/>
      <c r="J320" s="366"/>
      <c r="K320" s="367"/>
      <c r="N320" s="11"/>
      <c r="O320" s="11"/>
    </row>
    <row r="321" spans="1:15" s="107" customFormat="1" x14ac:dyDescent="0.25">
      <c r="A321" s="232"/>
      <c r="B321" s="643" t="str">
        <f>IF(Intro!$G$21="English",N321,O321)</f>
        <v>Autres dépenses</v>
      </c>
      <c r="C321" s="644"/>
      <c r="D321" s="645"/>
      <c r="E321" s="362"/>
      <c r="F321" s="363"/>
      <c r="G321" s="363"/>
      <c r="H321" s="363"/>
      <c r="I321" s="363"/>
      <c r="J321" s="363"/>
      <c r="K321" s="364"/>
      <c r="N321" s="11" t="s">
        <v>100</v>
      </c>
      <c r="O321" s="11" t="s">
        <v>101</v>
      </c>
    </row>
    <row r="322" spans="1:15" s="107" customFormat="1" x14ac:dyDescent="0.25">
      <c r="A322" s="232"/>
      <c r="B322" s="646"/>
      <c r="C322" s="647"/>
      <c r="D322" s="648"/>
      <c r="E322" s="488"/>
      <c r="F322" s="411"/>
      <c r="G322" s="411"/>
      <c r="H322" s="411"/>
      <c r="I322" s="411"/>
      <c r="J322" s="411"/>
      <c r="K322" s="412"/>
      <c r="N322" s="11"/>
      <c r="O322" s="11"/>
    </row>
    <row r="323" spans="1:15" s="107" customFormat="1" x14ac:dyDescent="0.25">
      <c r="A323" s="232"/>
      <c r="B323" s="646"/>
      <c r="C323" s="647"/>
      <c r="D323" s="648"/>
      <c r="E323" s="488"/>
      <c r="F323" s="411"/>
      <c r="G323" s="411"/>
      <c r="H323" s="411"/>
      <c r="I323" s="411"/>
      <c r="J323" s="411"/>
      <c r="K323" s="412"/>
      <c r="N323" s="11"/>
      <c r="O323" s="11"/>
    </row>
    <row r="324" spans="1:15" s="107" customFormat="1" x14ac:dyDescent="0.25">
      <c r="A324" s="232"/>
      <c r="B324" s="646"/>
      <c r="C324" s="647"/>
      <c r="D324" s="648"/>
      <c r="E324" s="488"/>
      <c r="F324" s="411"/>
      <c r="G324" s="411"/>
      <c r="H324" s="411"/>
      <c r="I324" s="411"/>
      <c r="J324" s="411"/>
      <c r="K324" s="412"/>
      <c r="N324" s="11"/>
      <c r="O324" s="11"/>
    </row>
    <row r="325" spans="1:15" s="107" customFormat="1" x14ac:dyDescent="0.25">
      <c r="A325" s="232"/>
      <c r="B325" s="646"/>
      <c r="C325" s="647"/>
      <c r="D325" s="648"/>
      <c r="E325" s="488"/>
      <c r="F325" s="411"/>
      <c r="G325" s="411"/>
      <c r="H325" s="411"/>
      <c r="I325" s="411"/>
      <c r="J325" s="411"/>
      <c r="K325" s="412"/>
      <c r="N325" s="11"/>
      <c r="O325" s="11"/>
    </row>
    <row r="326" spans="1:15" s="107" customFormat="1" x14ac:dyDescent="0.25">
      <c r="A326" s="232"/>
      <c r="B326" s="646"/>
      <c r="C326" s="647"/>
      <c r="D326" s="648"/>
      <c r="E326" s="488"/>
      <c r="F326" s="411"/>
      <c r="G326" s="411"/>
      <c r="H326" s="411"/>
      <c r="I326" s="411"/>
      <c r="J326" s="411"/>
      <c r="K326" s="412"/>
      <c r="N326" s="11"/>
      <c r="O326" s="11"/>
    </row>
    <row r="327" spans="1:15" s="107" customFormat="1" x14ac:dyDescent="0.25">
      <c r="A327" s="232"/>
      <c r="B327" s="646"/>
      <c r="C327" s="647"/>
      <c r="D327" s="648"/>
      <c r="E327" s="488"/>
      <c r="F327" s="411"/>
      <c r="G327" s="411"/>
      <c r="H327" s="411"/>
      <c r="I327" s="411"/>
      <c r="J327" s="411"/>
      <c r="K327" s="412"/>
      <c r="N327" s="11"/>
      <c r="O327" s="11"/>
    </row>
    <row r="328" spans="1:15" s="107" customFormat="1" x14ac:dyDescent="0.25">
      <c r="A328" s="232"/>
      <c r="B328" s="649"/>
      <c r="C328" s="650"/>
      <c r="D328" s="651"/>
      <c r="E328" s="365"/>
      <c r="F328" s="366"/>
      <c r="G328" s="366"/>
      <c r="H328" s="366"/>
      <c r="I328" s="366"/>
      <c r="J328" s="366"/>
      <c r="K328" s="367"/>
      <c r="N328" s="11"/>
      <c r="O328" s="11"/>
    </row>
    <row r="329" spans="1:15" s="107" customFormat="1" x14ac:dyDescent="0.25">
      <c r="A329" s="232"/>
      <c r="B329" s="228"/>
      <c r="C329" s="229"/>
      <c r="D329" s="229"/>
      <c r="E329" s="229"/>
      <c r="F329" s="229"/>
      <c r="G329" s="229"/>
      <c r="H329" s="229"/>
      <c r="I329" s="229"/>
      <c r="J329" s="229"/>
      <c r="K329" s="230"/>
    </row>
    <row r="330" spans="1:15" s="3" customFormat="1" x14ac:dyDescent="0.25">
      <c r="A330" s="12"/>
      <c r="B330" s="474" t="s">
        <v>34</v>
      </c>
      <c r="C330" s="475"/>
      <c r="D330" s="475"/>
      <c r="E330" s="475"/>
      <c r="F330" s="475"/>
      <c r="G330" s="475"/>
      <c r="H330" s="475"/>
      <c r="I330" s="475"/>
      <c r="J330" s="475"/>
      <c r="K330" s="476"/>
      <c r="L330" s="241"/>
    </row>
    <row r="331" spans="1:15" s="107" customFormat="1" x14ac:dyDescent="0.25">
      <c r="A331" s="232"/>
      <c r="B331" s="190"/>
      <c r="C331" s="177"/>
      <c r="D331" s="177"/>
      <c r="E331" s="177"/>
      <c r="F331" s="177"/>
      <c r="G331" s="177"/>
      <c r="H331" s="177"/>
      <c r="I331" s="177"/>
      <c r="J331" s="177"/>
      <c r="K331" s="178"/>
    </row>
    <row r="332" spans="1:15" s="107" customFormat="1" x14ac:dyDescent="0.25">
      <c r="A332" s="232"/>
      <c r="B332" s="344" t="str">
        <f>IF(Intro!$G$21="English",N332,O332)</f>
        <v>Décrivez les plans de votre entreprise pour gérer le rendement financier des deux prochaines années. Fournissez les motifs et les hypothèses sous-tendant ces objectifs et ces stratégies.</v>
      </c>
      <c r="C332" s="345"/>
      <c r="D332" s="345"/>
      <c r="E332" s="345"/>
      <c r="F332" s="345"/>
      <c r="G332" s="345"/>
      <c r="H332" s="345"/>
      <c r="I332" s="345"/>
      <c r="J332" s="345"/>
      <c r="K332" s="346"/>
      <c r="N332" s="107" t="s">
        <v>317</v>
      </c>
      <c r="O332" s="107" t="s">
        <v>212</v>
      </c>
    </row>
    <row r="333" spans="1:15" s="107" customFormat="1" x14ac:dyDescent="0.25">
      <c r="A333" s="232"/>
      <c r="B333" s="190"/>
      <c r="C333" s="177"/>
      <c r="D333" s="177"/>
      <c r="E333" s="177"/>
      <c r="F333" s="177"/>
      <c r="G333" s="177"/>
      <c r="H333" s="177"/>
      <c r="I333" s="177"/>
      <c r="J333" s="177"/>
      <c r="K333" s="178"/>
    </row>
    <row r="334" spans="1:15" s="3" customFormat="1" x14ac:dyDescent="0.25">
      <c r="A334" s="13"/>
      <c r="B334" s="471"/>
      <c r="C334" s="472"/>
      <c r="D334" s="472"/>
      <c r="E334" s="472"/>
      <c r="F334" s="472"/>
      <c r="G334" s="472"/>
      <c r="H334" s="472"/>
      <c r="I334" s="472"/>
      <c r="J334" s="472"/>
      <c r="K334" s="473"/>
      <c r="L334" s="133"/>
    </row>
    <row r="335" spans="1:15" s="3" customFormat="1" x14ac:dyDescent="0.25">
      <c r="A335" s="13"/>
      <c r="B335" s="471"/>
      <c r="C335" s="472"/>
      <c r="D335" s="472"/>
      <c r="E335" s="472"/>
      <c r="F335" s="472"/>
      <c r="G335" s="472"/>
      <c r="H335" s="472"/>
      <c r="I335" s="472"/>
      <c r="J335" s="472"/>
      <c r="K335" s="473"/>
      <c r="L335" s="133"/>
    </row>
    <row r="336" spans="1:15" s="3" customFormat="1" x14ac:dyDescent="0.25">
      <c r="A336" s="13"/>
      <c r="B336" s="471"/>
      <c r="C336" s="472"/>
      <c r="D336" s="472"/>
      <c r="E336" s="472"/>
      <c r="F336" s="472"/>
      <c r="G336" s="472"/>
      <c r="H336" s="472"/>
      <c r="I336" s="472"/>
      <c r="J336" s="472"/>
      <c r="K336" s="473"/>
      <c r="L336" s="133"/>
    </row>
    <row r="337" spans="1:15" s="3" customFormat="1" x14ac:dyDescent="0.25">
      <c r="A337" s="13"/>
      <c r="B337" s="471"/>
      <c r="C337" s="472"/>
      <c r="D337" s="472"/>
      <c r="E337" s="472"/>
      <c r="F337" s="472"/>
      <c r="G337" s="472"/>
      <c r="H337" s="472"/>
      <c r="I337" s="472"/>
      <c r="J337" s="472"/>
      <c r="K337" s="473"/>
      <c r="L337" s="133"/>
    </row>
    <row r="338" spans="1:15" s="3" customFormat="1" x14ac:dyDescent="0.25">
      <c r="A338" s="13"/>
      <c r="B338" s="471"/>
      <c r="C338" s="472"/>
      <c r="D338" s="472"/>
      <c r="E338" s="472"/>
      <c r="F338" s="472"/>
      <c r="G338" s="472"/>
      <c r="H338" s="472"/>
      <c r="I338" s="472"/>
      <c r="J338" s="472"/>
      <c r="K338" s="473"/>
      <c r="L338" s="133"/>
    </row>
    <row r="339" spans="1:15" s="3" customFormat="1" x14ac:dyDescent="0.25">
      <c r="A339" s="13"/>
      <c r="B339" s="471"/>
      <c r="C339" s="472"/>
      <c r="D339" s="472"/>
      <c r="E339" s="472"/>
      <c r="F339" s="472"/>
      <c r="G339" s="472"/>
      <c r="H339" s="472"/>
      <c r="I339" s="472"/>
      <c r="J339" s="472"/>
      <c r="K339" s="473"/>
      <c r="L339" s="133"/>
    </row>
    <row r="340" spans="1:15" s="3" customFormat="1" x14ac:dyDescent="0.25">
      <c r="A340" s="13"/>
      <c r="B340" s="471"/>
      <c r="C340" s="472"/>
      <c r="D340" s="472"/>
      <c r="E340" s="472"/>
      <c r="F340" s="472"/>
      <c r="G340" s="472"/>
      <c r="H340" s="472"/>
      <c r="I340" s="472"/>
      <c r="J340" s="472"/>
      <c r="K340" s="473"/>
      <c r="L340" s="133"/>
    </row>
    <row r="341" spans="1:15" s="3" customFormat="1" x14ac:dyDescent="0.25">
      <c r="A341" s="13"/>
      <c r="B341" s="471"/>
      <c r="C341" s="472"/>
      <c r="D341" s="472"/>
      <c r="E341" s="472"/>
      <c r="F341" s="472"/>
      <c r="G341" s="472"/>
      <c r="H341" s="472"/>
      <c r="I341" s="472"/>
      <c r="J341" s="472"/>
      <c r="K341" s="473"/>
      <c r="L341" s="133"/>
    </row>
    <row r="342" spans="1:15" s="107" customFormat="1" x14ac:dyDescent="0.25">
      <c r="A342" s="232"/>
      <c r="B342" s="228"/>
      <c r="C342" s="229"/>
      <c r="D342" s="229"/>
      <c r="E342" s="229"/>
      <c r="F342" s="229"/>
      <c r="G342" s="229"/>
      <c r="H342" s="229"/>
      <c r="I342" s="229"/>
      <c r="J342" s="229"/>
      <c r="K342" s="230"/>
    </row>
    <row r="343" spans="1:15" s="10" customFormat="1" x14ac:dyDescent="0.25">
      <c r="A343" s="12"/>
      <c r="B343" s="160"/>
      <c r="C343" s="109"/>
      <c r="D343" s="39"/>
      <c r="E343" s="40"/>
      <c r="F343" s="40"/>
      <c r="G343" s="40"/>
      <c r="H343" s="40"/>
      <c r="I343" s="40"/>
      <c r="J343" s="40"/>
      <c r="K343" s="47"/>
      <c r="N343" s="11"/>
    </row>
    <row r="344" spans="1:15" x14ac:dyDescent="0.25">
      <c r="B344" s="516" t="str">
        <f>UPPER(IF(Intro!$G$21="English",N344,O344))</f>
        <v>INVESTISSEMENTS</v>
      </c>
      <c r="C344" s="517"/>
      <c r="D344" s="517"/>
      <c r="E344" s="517"/>
      <c r="F344" s="517"/>
      <c r="G344" s="517"/>
      <c r="H344" s="517"/>
      <c r="I344" s="517"/>
      <c r="J344" s="517"/>
      <c r="K344" s="518"/>
      <c r="L344" s="107"/>
      <c r="N344" s="2" t="s">
        <v>79</v>
      </c>
      <c r="O344" s="2" t="s">
        <v>80</v>
      </c>
    </row>
    <row r="345" spans="1:15" s="3" customFormat="1" x14ac:dyDescent="0.25">
      <c r="A345" s="12"/>
      <c r="B345" s="474" t="s">
        <v>35</v>
      </c>
      <c r="C345" s="475"/>
      <c r="D345" s="475"/>
      <c r="E345" s="475"/>
      <c r="F345" s="475"/>
      <c r="G345" s="475"/>
      <c r="H345" s="475"/>
      <c r="I345" s="475"/>
      <c r="J345" s="475"/>
      <c r="K345" s="476"/>
      <c r="L345" s="241"/>
    </row>
    <row r="346" spans="1:15" s="107" customFormat="1" x14ac:dyDescent="0.25">
      <c r="A346" s="232"/>
      <c r="B346" s="190"/>
      <c r="C346" s="177"/>
      <c r="D346" s="177"/>
      <c r="E346" s="177"/>
      <c r="F346" s="177"/>
      <c r="G346" s="177"/>
      <c r="H346" s="177"/>
      <c r="I346" s="177"/>
      <c r="J346" s="177"/>
      <c r="K346" s="178"/>
    </row>
    <row r="347" spans="1:15" s="107" customFormat="1" x14ac:dyDescent="0.25">
      <c r="A347" s="232"/>
      <c r="B347" s="477" t="str">
        <f>IF(Intro!$G$21="English",N347,O347)</f>
        <v>Indiquez les investissements antérieurs et prévus de votre entreprise consacrés à ses installations des marchandises pour chaque période indiquée.</v>
      </c>
      <c r="C347" s="478"/>
      <c r="D347" s="478"/>
      <c r="E347" s="478"/>
      <c r="F347" s="478"/>
      <c r="G347" s="478"/>
      <c r="H347" s="478"/>
      <c r="I347" s="478"/>
      <c r="J347" s="478"/>
      <c r="K347" s="479"/>
      <c r="N347" s="107" t="s">
        <v>121</v>
      </c>
      <c r="O347" s="107" t="s">
        <v>122</v>
      </c>
    </row>
    <row r="348" spans="1:15" s="107" customFormat="1" x14ac:dyDescent="0.25">
      <c r="A348" s="232"/>
      <c r="B348" s="190"/>
      <c r="C348" s="177"/>
      <c r="D348" s="177"/>
      <c r="E348" s="177"/>
      <c r="F348" s="177"/>
      <c r="G348" s="177"/>
      <c r="H348" s="177"/>
      <c r="I348" s="177"/>
      <c r="J348" s="177"/>
      <c r="K348" s="178"/>
    </row>
    <row r="349" spans="1:15" s="10" customFormat="1" x14ac:dyDescent="0.25">
      <c r="A349" s="12"/>
      <c r="B349" s="203"/>
      <c r="C349" s="204"/>
      <c r="D349" s="28"/>
      <c r="E349" s="215">
        <f>Variables!$B$6</f>
        <v>2023</v>
      </c>
      <c r="F349" s="215">
        <f>E349+1</f>
        <v>2024</v>
      </c>
      <c r="G349" s="215">
        <f>F349+1</f>
        <v>2025</v>
      </c>
      <c r="H349" s="215">
        <f>G349+1</f>
        <v>2026</v>
      </c>
      <c r="I349" s="215">
        <f>H349+1</f>
        <v>2027</v>
      </c>
      <c r="J349" s="215">
        <f>I349+1</f>
        <v>2028</v>
      </c>
      <c r="K349" s="234"/>
      <c r="N349" s="11"/>
    </row>
    <row r="350" spans="1:15" s="107" customFormat="1" x14ac:dyDescent="0.25">
      <c r="A350" s="232"/>
      <c r="B350" s="519" t="str">
        <f>IF(Intro!$G$21="English",N350,O350)</f>
        <v>Investissements</v>
      </c>
      <c r="C350" s="661"/>
      <c r="D350" s="157" t="s">
        <v>433</v>
      </c>
      <c r="E350" s="155"/>
      <c r="F350" s="155"/>
      <c r="G350" s="155"/>
      <c r="H350" s="155"/>
      <c r="I350" s="155"/>
      <c r="J350" s="155"/>
      <c r="K350" s="234"/>
      <c r="N350" s="107" t="s">
        <v>209</v>
      </c>
      <c r="O350" s="107" t="s">
        <v>210</v>
      </c>
    </row>
    <row r="351" spans="1:15" s="107" customFormat="1" x14ac:dyDescent="0.25">
      <c r="A351" s="232"/>
      <c r="B351" s="228"/>
      <c r="C351" s="229"/>
      <c r="D351" s="229"/>
      <c r="E351" s="229"/>
      <c r="F351" s="229"/>
      <c r="G351" s="229"/>
      <c r="H351" s="229"/>
      <c r="I351" s="229"/>
      <c r="J351" s="229"/>
      <c r="K351" s="230"/>
    </row>
    <row r="352" spans="1:15" s="3" customFormat="1" x14ac:dyDescent="0.25">
      <c r="A352" s="12"/>
      <c r="B352" s="474" t="s">
        <v>36</v>
      </c>
      <c r="C352" s="475"/>
      <c r="D352" s="475"/>
      <c r="E352" s="475"/>
      <c r="F352" s="475"/>
      <c r="G352" s="475"/>
      <c r="H352" s="475"/>
      <c r="I352" s="475"/>
      <c r="J352" s="475"/>
      <c r="K352" s="476"/>
      <c r="L352" s="241"/>
    </row>
    <row r="353" spans="1:15" s="107" customFormat="1" x14ac:dyDescent="0.25">
      <c r="A353" s="232"/>
      <c r="B353" s="190"/>
      <c r="C353" s="177"/>
      <c r="D353" s="177"/>
      <c r="E353" s="177"/>
      <c r="F353" s="177"/>
      <c r="G353" s="177"/>
      <c r="H353" s="177"/>
      <c r="I353" s="177"/>
      <c r="J353" s="177"/>
      <c r="K353" s="178"/>
    </row>
    <row r="354" spans="1:15" s="107" customFormat="1" x14ac:dyDescent="0.25">
      <c r="A354" s="232"/>
      <c r="B354" s="489" t="str">
        <f>IF(Intro!$G$21="English",N354,O354)</f>
        <v>Décrivez les principaux investissements antérieurs et prévus de votre entreprise, les installations qui en sont l’objet ou en ont été l’objet et les motifs de ces investissements.</v>
      </c>
      <c r="C354" s="490"/>
      <c r="D354" s="490"/>
      <c r="E354" s="490"/>
      <c r="F354" s="490"/>
      <c r="G354" s="490"/>
      <c r="H354" s="490"/>
      <c r="I354" s="490"/>
      <c r="J354" s="490"/>
      <c r="K354" s="491"/>
      <c r="N354" s="107" t="s">
        <v>123</v>
      </c>
      <c r="O354" s="107" t="s">
        <v>124</v>
      </c>
    </row>
    <row r="355" spans="1:15" s="107" customFormat="1" x14ac:dyDescent="0.25">
      <c r="A355" s="232"/>
      <c r="B355" s="489"/>
      <c r="C355" s="490"/>
      <c r="D355" s="490"/>
      <c r="E355" s="490"/>
      <c r="F355" s="490"/>
      <c r="G355" s="490"/>
      <c r="H355" s="490"/>
      <c r="I355" s="490"/>
      <c r="J355" s="490"/>
      <c r="K355" s="491"/>
    </row>
    <row r="356" spans="1:15" s="107" customFormat="1" x14ac:dyDescent="0.25">
      <c r="A356" s="232"/>
      <c r="B356" s="190"/>
      <c r="C356" s="177"/>
      <c r="D356" s="177"/>
      <c r="E356" s="177"/>
      <c r="F356" s="177"/>
      <c r="G356" s="177"/>
      <c r="H356" s="177"/>
      <c r="I356" s="177"/>
      <c r="J356" s="177"/>
      <c r="K356" s="178"/>
    </row>
    <row r="357" spans="1:15" s="3" customFormat="1" x14ac:dyDescent="0.25">
      <c r="A357" s="13"/>
      <c r="B357" s="471"/>
      <c r="C357" s="472"/>
      <c r="D357" s="472"/>
      <c r="E357" s="472"/>
      <c r="F357" s="472"/>
      <c r="G357" s="472"/>
      <c r="H357" s="472"/>
      <c r="I357" s="472"/>
      <c r="J357" s="472"/>
      <c r="K357" s="473"/>
      <c r="L357" s="133"/>
    </row>
    <row r="358" spans="1:15" s="3" customFormat="1" x14ac:dyDescent="0.25">
      <c r="A358" s="13"/>
      <c r="B358" s="471"/>
      <c r="C358" s="472"/>
      <c r="D358" s="472"/>
      <c r="E358" s="472"/>
      <c r="F358" s="472"/>
      <c r="G358" s="472"/>
      <c r="H358" s="472"/>
      <c r="I358" s="472"/>
      <c r="J358" s="472"/>
      <c r="K358" s="473"/>
      <c r="L358" s="133"/>
    </row>
    <row r="359" spans="1:15" s="3" customFormat="1" x14ac:dyDescent="0.25">
      <c r="A359" s="13"/>
      <c r="B359" s="471"/>
      <c r="C359" s="472"/>
      <c r="D359" s="472"/>
      <c r="E359" s="472"/>
      <c r="F359" s="472"/>
      <c r="G359" s="472"/>
      <c r="H359" s="472"/>
      <c r="I359" s="472"/>
      <c r="J359" s="472"/>
      <c r="K359" s="473"/>
      <c r="L359" s="133"/>
    </row>
    <row r="360" spans="1:15" s="3" customFormat="1" x14ac:dyDescent="0.25">
      <c r="A360" s="13"/>
      <c r="B360" s="471"/>
      <c r="C360" s="472"/>
      <c r="D360" s="472"/>
      <c r="E360" s="472"/>
      <c r="F360" s="472"/>
      <c r="G360" s="472"/>
      <c r="H360" s="472"/>
      <c r="I360" s="472"/>
      <c r="J360" s="472"/>
      <c r="K360" s="473"/>
      <c r="L360" s="133"/>
    </row>
    <row r="361" spans="1:15" s="3" customFormat="1" x14ac:dyDescent="0.25">
      <c r="A361" s="13"/>
      <c r="B361" s="471"/>
      <c r="C361" s="472"/>
      <c r="D361" s="472"/>
      <c r="E361" s="472"/>
      <c r="F361" s="472"/>
      <c r="G361" s="472"/>
      <c r="H361" s="472"/>
      <c r="I361" s="472"/>
      <c r="J361" s="472"/>
      <c r="K361" s="473"/>
      <c r="L361" s="133"/>
    </row>
    <row r="362" spans="1:15" s="3" customFormat="1" x14ac:dyDescent="0.25">
      <c r="A362" s="13"/>
      <c r="B362" s="471"/>
      <c r="C362" s="472"/>
      <c r="D362" s="472"/>
      <c r="E362" s="472"/>
      <c r="F362" s="472"/>
      <c r="G362" s="472"/>
      <c r="H362" s="472"/>
      <c r="I362" s="472"/>
      <c r="J362" s="472"/>
      <c r="K362" s="473"/>
      <c r="L362" s="133"/>
    </row>
    <row r="363" spans="1:15" s="3" customFormat="1" x14ac:dyDescent="0.25">
      <c r="A363" s="13"/>
      <c r="B363" s="471"/>
      <c r="C363" s="472"/>
      <c r="D363" s="472"/>
      <c r="E363" s="472"/>
      <c r="F363" s="472"/>
      <c r="G363" s="472"/>
      <c r="H363" s="472"/>
      <c r="I363" s="472"/>
      <c r="J363" s="472"/>
      <c r="K363" s="473"/>
      <c r="L363" s="133"/>
    </row>
    <row r="364" spans="1:15" s="3" customFormat="1" x14ac:dyDescent="0.25">
      <c r="A364" s="13"/>
      <c r="B364" s="471"/>
      <c r="C364" s="472"/>
      <c r="D364" s="472"/>
      <c r="E364" s="472"/>
      <c r="F364" s="472"/>
      <c r="G364" s="472"/>
      <c r="H364" s="472"/>
      <c r="I364" s="472"/>
      <c r="J364" s="472"/>
      <c r="K364" s="473"/>
      <c r="L364" s="133"/>
    </row>
    <row r="365" spans="1:15" s="107" customFormat="1" x14ac:dyDescent="0.25">
      <c r="A365" s="232"/>
      <c r="B365" s="228"/>
      <c r="C365" s="229"/>
      <c r="D365" s="229"/>
      <c r="E365" s="229"/>
      <c r="F365" s="229"/>
      <c r="G365" s="229"/>
      <c r="H365" s="229"/>
      <c r="I365" s="229"/>
      <c r="J365" s="229"/>
      <c r="K365" s="230"/>
    </row>
    <row r="366" spans="1:15" s="3" customFormat="1" x14ac:dyDescent="0.25">
      <c r="A366" s="12"/>
      <c r="B366" s="474" t="s">
        <v>37</v>
      </c>
      <c r="C366" s="475"/>
      <c r="D366" s="475"/>
      <c r="E366" s="475"/>
      <c r="F366" s="475"/>
      <c r="G366" s="475"/>
      <c r="H366" s="475"/>
      <c r="I366" s="475"/>
      <c r="J366" s="475"/>
      <c r="K366" s="476"/>
      <c r="L366" s="241"/>
    </row>
    <row r="367" spans="1:15" s="107" customFormat="1" x14ac:dyDescent="0.25">
      <c r="A367" s="232"/>
      <c r="B367" s="190"/>
      <c r="C367" s="177"/>
      <c r="D367" s="177"/>
      <c r="E367" s="177"/>
      <c r="F367" s="177"/>
      <c r="G367" s="177"/>
      <c r="H367" s="177"/>
      <c r="I367" s="177"/>
      <c r="J367" s="177"/>
      <c r="K367" s="178"/>
    </row>
    <row r="368" spans="1:15" s="107" customFormat="1" x14ac:dyDescent="0.25">
      <c r="A368" s="232"/>
      <c r="B368" s="477" t="str">
        <f>IF(Intro!$G$21="English",N368,O368)</f>
        <v>Décrivez l’incidence des investissements faits par votre entreprise depuis le 1er janvier 2023 sur les aspects suivants :</v>
      </c>
      <c r="C368" s="478"/>
      <c r="D368" s="478"/>
      <c r="E368" s="478"/>
      <c r="F368" s="478"/>
      <c r="G368" s="478"/>
      <c r="H368" s="478"/>
      <c r="I368" s="478"/>
      <c r="J368" s="478"/>
      <c r="K368" s="479"/>
      <c r="N368" s="107" t="str">
        <f>"Describe the impact of investments made by your firm since January 1, "&amp;Variables!B6&amp;" on the following:"</f>
        <v>Describe the impact of investments made by your firm since January 1, 2023 on the following:</v>
      </c>
      <c r="O368" s="107" t="str">
        <f>"Décrivez l’incidence des investissements faits par votre entreprise depuis le 1er janvier "&amp;Variables!B6&amp;" sur les aspects suivants :"</f>
        <v>Décrivez l’incidence des investissements faits par votre entreprise depuis le 1er janvier 2023 sur les aspects suivants :</v>
      </c>
    </row>
    <row r="369" spans="1:15" s="107" customFormat="1" x14ac:dyDescent="0.25">
      <c r="A369" s="232"/>
      <c r="B369" s="190"/>
      <c r="C369" s="177"/>
      <c r="D369" s="177"/>
      <c r="E369" s="177"/>
      <c r="F369" s="177"/>
      <c r="G369" s="177"/>
      <c r="H369" s="177"/>
      <c r="I369" s="177"/>
      <c r="J369" s="177"/>
      <c r="K369" s="178"/>
    </row>
    <row r="370" spans="1:15" s="107" customFormat="1" x14ac:dyDescent="0.25">
      <c r="A370" s="232"/>
      <c r="B370" s="356" t="str">
        <f>IF(Intro!$G$21="English",N370,O370)</f>
        <v>Productivité</v>
      </c>
      <c r="C370" s="357"/>
      <c r="D370" s="362"/>
      <c r="E370" s="363"/>
      <c r="F370" s="363"/>
      <c r="G370" s="363"/>
      <c r="H370" s="363"/>
      <c r="I370" s="363"/>
      <c r="J370" s="363"/>
      <c r="K370" s="364"/>
      <c r="N370" s="11" t="s">
        <v>81</v>
      </c>
      <c r="O370" s="11" t="s">
        <v>82</v>
      </c>
    </row>
    <row r="371" spans="1:15" s="107" customFormat="1" x14ac:dyDescent="0.25">
      <c r="A371" s="232"/>
      <c r="B371" s="384"/>
      <c r="C371" s="385"/>
      <c r="D371" s="488"/>
      <c r="E371" s="411"/>
      <c r="F371" s="411"/>
      <c r="G371" s="411"/>
      <c r="H371" s="411"/>
      <c r="I371" s="411"/>
      <c r="J371" s="411"/>
      <c r="K371" s="412"/>
      <c r="N371" s="11"/>
      <c r="O371" s="11"/>
    </row>
    <row r="372" spans="1:15" s="107" customFormat="1" x14ac:dyDescent="0.25">
      <c r="A372" s="232"/>
      <c r="B372" s="384"/>
      <c r="C372" s="385"/>
      <c r="D372" s="488"/>
      <c r="E372" s="411"/>
      <c r="F372" s="411"/>
      <c r="G372" s="411"/>
      <c r="H372" s="411"/>
      <c r="I372" s="411"/>
      <c r="J372" s="411"/>
      <c r="K372" s="412"/>
      <c r="N372" s="11"/>
      <c r="O372" s="11"/>
    </row>
    <row r="373" spans="1:15" s="107" customFormat="1" x14ac:dyDescent="0.25">
      <c r="A373" s="232"/>
      <c r="B373" s="384"/>
      <c r="C373" s="385"/>
      <c r="D373" s="488"/>
      <c r="E373" s="411"/>
      <c r="F373" s="411"/>
      <c r="G373" s="411"/>
      <c r="H373" s="411"/>
      <c r="I373" s="411"/>
      <c r="J373" s="411"/>
      <c r="K373" s="412"/>
      <c r="N373" s="11"/>
      <c r="O373" s="11"/>
    </row>
    <row r="374" spans="1:15" s="107" customFormat="1" x14ac:dyDescent="0.25">
      <c r="A374" s="232"/>
      <c r="B374" s="384"/>
      <c r="C374" s="385"/>
      <c r="D374" s="488"/>
      <c r="E374" s="411"/>
      <c r="F374" s="411"/>
      <c r="G374" s="411"/>
      <c r="H374" s="411"/>
      <c r="I374" s="411"/>
      <c r="J374" s="411"/>
      <c r="K374" s="412"/>
      <c r="N374" s="11"/>
      <c r="O374" s="11"/>
    </row>
    <row r="375" spans="1:15" s="107" customFormat="1" x14ac:dyDescent="0.25">
      <c r="A375" s="232"/>
      <c r="B375" s="384"/>
      <c r="C375" s="385"/>
      <c r="D375" s="488"/>
      <c r="E375" s="411"/>
      <c r="F375" s="411"/>
      <c r="G375" s="411"/>
      <c r="H375" s="411"/>
      <c r="I375" s="411"/>
      <c r="J375" s="411"/>
      <c r="K375" s="412"/>
      <c r="N375" s="11"/>
      <c r="O375" s="11"/>
    </row>
    <row r="376" spans="1:15" s="107" customFormat="1" x14ac:dyDescent="0.25">
      <c r="A376" s="232"/>
      <c r="B376" s="384"/>
      <c r="C376" s="385"/>
      <c r="D376" s="488"/>
      <c r="E376" s="411"/>
      <c r="F376" s="411"/>
      <c r="G376" s="411"/>
      <c r="H376" s="411"/>
      <c r="I376" s="411"/>
      <c r="J376" s="411"/>
      <c r="K376" s="412"/>
      <c r="N376" s="11"/>
      <c r="O376" s="11"/>
    </row>
    <row r="377" spans="1:15" s="107" customFormat="1" x14ac:dyDescent="0.25">
      <c r="A377" s="232"/>
      <c r="B377" s="384"/>
      <c r="C377" s="385"/>
      <c r="D377" s="488"/>
      <c r="E377" s="411"/>
      <c r="F377" s="411"/>
      <c r="G377" s="411"/>
      <c r="H377" s="411"/>
      <c r="I377" s="411"/>
      <c r="J377" s="411"/>
      <c r="K377" s="412"/>
      <c r="N377" s="11"/>
      <c r="O377" s="11"/>
    </row>
    <row r="378" spans="1:15" s="107" customFormat="1" x14ac:dyDescent="0.25">
      <c r="A378" s="232"/>
      <c r="B378" s="384"/>
      <c r="C378" s="385"/>
      <c r="D378" s="488"/>
      <c r="E378" s="411"/>
      <c r="F378" s="411"/>
      <c r="G378" s="411"/>
      <c r="H378" s="411"/>
      <c r="I378" s="411"/>
      <c r="J378" s="411"/>
      <c r="K378" s="412"/>
      <c r="N378" s="11"/>
      <c r="O378" s="11"/>
    </row>
    <row r="379" spans="1:15" s="107" customFormat="1" x14ac:dyDescent="0.25">
      <c r="A379" s="232"/>
      <c r="B379" s="359"/>
      <c r="C379" s="360"/>
      <c r="D379" s="365"/>
      <c r="E379" s="366"/>
      <c r="F379" s="366"/>
      <c r="G379" s="366"/>
      <c r="H379" s="366"/>
      <c r="I379" s="366"/>
      <c r="J379" s="366"/>
      <c r="K379" s="367"/>
      <c r="N379" s="11"/>
      <c r="O379" s="11"/>
    </row>
    <row r="380" spans="1:15" s="107" customFormat="1" x14ac:dyDescent="0.25">
      <c r="A380" s="232"/>
      <c r="B380" s="356" t="str">
        <f>IF(Intro!$G$21="English",N380,O380)</f>
        <v>Emplois</v>
      </c>
      <c r="C380" s="357"/>
      <c r="D380" s="362"/>
      <c r="E380" s="363"/>
      <c r="F380" s="363"/>
      <c r="G380" s="363"/>
      <c r="H380" s="363"/>
      <c r="I380" s="363"/>
      <c r="J380" s="363"/>
      <c r="K380" s="364"/>
      <c r="N380" s="11" t="s">
        <v>83</v>
      </c>
      <c r="O380" s="11" t="s">
        <v>84</v>
      </c>
    </row>
    <row r="381" spans="1:15" s="107" customFormat="1" x14ac:dyDescent="0.25">
      <c r="A381" s="232"/>
      <c r="B381" s="384"/>
      <c r="C381" s="385"/>
      <c r="D381" s="488"/>
      <c r="E381" s="411"/>
      <c r="F381" s="411"/>
      <c r="G381" s="411"/>
      <c r="H381" s="411"/>
      <c r="I381" s="411"/>
      <c r="J381" s="411"/>
      <c r="K381" s="412"/>
      <c r="N381" s="11"/>
      <c r="O381" s="11"/>
    </row>
    <row r="382" spans="1:15" s="107" customFormat="1" x14ac:dyDescent="0.25">
      <c r="A382" s="232"/>
      <c r="B382" s="384"/>
      <c r="C382" s="385"/>
      <c r="D382" s="488"/>
      <c r="E382" s="411"/>
      <c r="F382" s="411"/>
      <c r="G382" s="411"/>
      <c r="H382" s="411"/>
      <c r="I382" s="411"/>
      <c r="J382" s="411"/>
      <c r="K382" s="412"/>
      <c r="N382" s="11"/>
      <c r="O382" s="11"/>
    </row>
    <row r="383" spans="1:15" s="107" customFormat="1" x14ac:dyDescent="0.25">
      <c r="A383" s="232"/>
      <c r="B383" s="384"/>
      <c r="C383" s="385"/>
      <c r="D383" s="488"/>
      <c r="E383" s="411"/>
      <c r="F383" s="411"/>
      <c r="G383" s="411"/>
      <c r="H383" s="411"/>
      <c r="I383" s="411"/>
      <c r="J383" s="411"/>
      <c r="K383" s="412"/>
      <c r="N383" s="11"/>
      <c r="O383" s="11"/>
    </row>
    <row r="384" spans="1:15" s="107" customFormat="1" x14ac:dyDescent="0.25">
      <c r="A384" s="232"/>
      <c r="B384" s="384"/>
      <c r="C384" s="385"/>
      <c r="D384" s="488"/>
      <c r="E384" s="411"/>
      <c r="F384" s="411"/>
      <c r="G384" s="411"/>
      <c r="H384" s="411"/>
      <c r="I384" s="411"/>
      <c r="J384" s="411"/>
      <c r="K384" s="412"/>
      <c r="N384" s="11"/>
      <c r="O384" s="11"/>
    </row>
    <row r="385" spans="1:15" s="107" customFormat="1" x14ac:dyDescent="0.25">
      <c r="A385" s="232"/>
      <c r="B385" s="384"/>
      <c r="C385" s="385"/>
      <c r="D385" s="488"/>
      <c r="E385" s="411"/>
      <c r="F385" s="411"/>
      <c r="G385" s="411"/>
      <c r="H385" s="411"/>
      <c r="I385" s="411"/>
      <c r="J385" s="411"/>
      <c r="K385" s="412"/>
      <c r="N385" s="11"/>
      <c r="O385" s="11"/>
    </row>
    <row r="386" spans="1:15" s="107" customFormat="1" x14ac:dyDescent="0.25">
      <c r="A386" s="232"/>
      <c r="B386" s="384"/>
      <c r="C386" s="385"/>
      <c r="D386" s="488"/>
      <c r="E386" s="411"/>
      <c r="F386" s="411"/>
      <c r="G386" s="411"/>
      <c r="H386" s="411"/>
      <c r="I386" s="411"/>
      <c r="J386" s="411"/>
      <c r="K386" s="412"/>
      <c r="N386" s="11"/>
      <c r="O386" s="11"/>
    </row>
    <row r="387" spans="1:15" s="107" customFormat="1" x14ac:dyDescent="0.25">
      <c r="A387" s="232"/>
      <c r="B387" s="384"/>
      <c r="C387" s="385"/>
      <c r="D387" s="488"/>
      <c r="E387" s="411"/>
      <c r="F387" s="411"/>
      <c r="G387" s="411"/>
      <c r="H387" s="411"/>
      <c r="I387" s="411"/>
      <c r="J387" s="411"/>
      <c r="K387" s="412"/>
      <c r="N387" s="11"/>
      <c r="O387" s="11"/>
    </row>
    <row r="388" spans="1:15" s="107" customFormat="1" x14ac:dyDescent="0.25">
      <c r="A388" s="232"/>
      <c r="B388" s="384"/>
      <c r="C388" s="385"/>
      <c r="D388" s="488"/>
      <c r="E388" s="411"/>
      <c r="F388" s="411"/>
      <c r="G388" s="411"/>
      <c r="H388" s="411"/>
      <c r="I388" s="411"/>
      <c r="J388" s="411"/>
      <c r="K388" s="412"/>
      <c r="N388" s="11"/>
      <c r="O388" s="11"/>
    </row>
    <row r="389" spans="1:15" s="107" customFormat="1" x14ac:dyDescent="0.25">
      <c r="A389" s="232"/>
      <c r="B389" s="359"/>
      <c r="C389" s="360"/>
      <c r="D389" s="365"/>
      <c r="E389" s="366"/>
      <c r="F389" s="366"/>
      <c r="G389" s="366"/>
      <c r="H389" s="366"/>
      <c r="I389" s="366"/>
      <c r="J389" s="366"/>
      <c r="K389" s="367"/>
      <c r="N389" s="11"/>
      <c r="O389" s="11"/>
    </row>
    <row r="390" spans="1:15" s="107" customFormat="1" x14ac:dyDescent="0.25">
      <c r="A390" s="232"/>
      <c r="B390" s="356" t="str">
        <f>IF(Intro!$G$21="English",N390,O390)</f>
        <v>Salaires</v>
      </c>
      <c r="C390" s="357"/>
      <c r="D390" s="362"/>
      <c r="E390" s="363"/>
      <c r="F390" s="363"/>
      <c r="G390" s="363"/>
      <c r="H390" s="363"/>
      <c r="I390" s="363"/>
      <c r="J390" s="363"/>
      <c r="K390" s="364"/>
      <c r="N390" s="11" t="s">
        <v>85</v>
      </c>
      <c r="O390" s="11" t="s">
        <v>86</v>
      </c>
    </row>
    <row r="391" spans="1:15" s="107" customFormat="1" x14ac:dyDescent="0.25">
      <c r="A391" s="232"/>
      <c r="B391" s="384"/>
      <c r="C391" s="385"/>
      <c r="D391" s="488"/>
      <c r="E391" s="411"/>
      <c r="F391" s="411"/>
      <c r="G391" s="411"/>
      <c r="H391" s="411"/>
      <c r="I391" s="411"/>
      <c r="J391" s="411"/>
      <c r="K391" s="412"/>
      <c r="N391" s="11"/>
      <c r="O391" s="11"/>
    </row>
    <row r="392" spans="1:15" s="107" customFormat="1" x14ac:dyDescent="0.25">
      <c r="A392" s="232"/>
      <c r="B392" s="384"/>
      <c r="C392" s="385"/>
      <c r="D392" s="488"/>
      <c r="E392" s="411"/>
      <c r="F392" s="411"/>
      <c r="G392" s="411"/>
      <c r="H392" s="411"/>
      <c r="I392" s="411"/>
      <c r="J392" s="411"/>
      <c r="K392" s="412"/>
      <c r="N392" s="11"/>
      <c r="O392" s="11"/>
    </row>
    <row r="393" spans="1:15" s="107" customFormat="1" x14ac:dyDescent="0.25">
      <c r="A393" s="232"/>
      <c r="B393" s="384"/>
      <c r="C393" s="385"/>
      <c r="D393" s="488"/>
      <c r="E393" s="411"/>
      <c r="F393" s="411"/>
      <c r="G393" s="411"/>
      <c r="H393" s="411"/>
      <c r="I393" s="411"/>
      <c r="J393" s="411"/>
      <c r="K393" s="412"/>
      <c r="N393" s="11"/>
      <c r="O393" s="11"/>
    </row>
    <row r="394" spans="1:15" s="107" customFormat="1" x14ac:dyDescent="0.25">
      <c r="A394" s="232"/>
      <c r="B394" s="384"/>
      <c r="C394" s="385"/>
      <c r="D394" s="488"/>
      <c r="E394" s="411"/>
      <c r="F394" s="411"/>
      <c r="G394" s="411"/>
      <c r="H394" s="411"/>
      <c r="I394" s="411"/>
      <c r="J394" s="411"/>
      <c r="K394" s="412"/>
      <c r="N394" s="11"/>
      <c r="O394" s="11"/>
    </row>
    <row r="395" spans="1:15" s="107" customFormat="1" x14ac:dyDescent="0.25">
      <c r="A395" s="232"/>
      <c r="B395" s="384"/>
      <c r="C395" s="385"/>
      <c r="D395" s="488"/>
      <c r="E395" s="411"/>
      <c r="F395" s="411"/>
      <c r="G395" s="411"/>
      <c r="H395" s="411"/>
      <c r="I395" s="411"/>
      <c r="J395" s="411"/>
      <c r="K395" s="412"/>
      <c r="N395" s="11"/>
      <c r="O395" s="11"/>
    </row>
    <row r="396" spans="1:15" s="107" customFormat="1" x14ac:dyDescent="0.25">
      <c r="A396" s="232"/>
      <c r="B396" s="384"/>
      <c r="C396" s="385"/>
      <c r="D396" s="488"/>
      <c r="E396" s="411"/>
      <c r="F396" s="411"/>
      <c r="G396" s="411"/>
      <c r="H396" s="411"/>
      <c r="I396" s="411"/>
      <c r="J396" s="411"/>
      <c r="K396" s="412"/>
      <c r="N396" s="11"/>
      <c r="O396" s="11"/>
    </row>
    <row r="397" spans="1:15" s="107" customFormat="1" x14ac:dyDescent="0.25">
      <c r="A397" s="232"/>
      <c r="B397" s="384"/>
      <c r="C397" s="385"/>
      <c r="D397" s="488"/>
      <c r="E397" s="411"/>
      <c r="F397" s="411"/>
      <c r="G397" s="411"/>
      <c r="H397" s="411"/>
      <c r="I397" s="411"/>
      <c r="J397" s="411"/>
      <c r="K397" s="412"/>
      <c r="N397" s="11"/>
      <c r="O397" s="11"/>
    </row>
    <row r="398" spans="1:15" s="107" customFormat="1" x14ac:dyDescent="0.25">
      <c r="A398" s="232"/>
      <c r="B398" s="384"/>
      <c r="C398" s="385"/>
      <c r="D398" s="488"/>
      <c r="E398" s="411"/>
      <c r="F398" s="411"/>
      <c r="G398" s="411"/>
      <c r="H398" s="411"/>
      <c r="I398" s="411"/>
      <c r="J398" s="411"/>
      <c r="K398" s="412"/>
      <c r="N398" s="11"/>
      <c r="O398" s="11"/>
    </row>
    <row r="399" spans="1:15" s="107" customFormat="1" x14ac:dyDescent="0.25">
      <c r="A399" s="232"/>
      <c r="B399" s="656"/>
      <c r="C399" s="657"/>
      <c r="D399" s="658"/>
      <c r="E399" s="659"/>
      <c r="F399" s="659"/>
      <c r="G399" s="659"/>
      <c r="H399" s="659"/>
      <c r="I399" s="659"/>
      <c r="J399" s="659"/>
      <c r="K399" s="660"/>
      <c r="N399" s="11"/>
      <c r="O399" s="11"/>
    </row>
    <row r="400" spans="1:15" s="134" customFormat="1" x14ac:dyDescent="0.25">
      <c r="A400" s="237"/>
      <c r="B400" s="252"/>
      <c r="C400" s="252"/>
      <c r="D400" s="253"/>
      <c r="E400" s="253"/>
      <c r="F400" s="253"/>
      <c r="G400" s="253"/>
      <c r="H400" s="253"/>
      <c r="I400" s="253"/>
      <c r="J400" s="253"/>
      <c r="K400" s="253"/>
      <c r="M400" s="238"/>
    </row>
    <row r="401" spans="1:13" s="134" customFormat="1" x14ac:dyDescent="0.25">
      <c r="A401" s="237"/>
      <c r="B401" s="252"/>
      <c r="C401" s="252"/>
      <c r="D401" s="253"/>
      <c r="E401" s="253"/>
      <c r="F401" s="253"/>
      <c r="G401" s="253"/>
      <c r="H401" s="253"/>
      <c r="I401" s="253"/>
      <c r="J401" s="253"/>
      <c r="K401" s="253"/>
      <c r="M401" s="238"/>
    </row>
    <row r="402" spans="1:13" s="134" customFormat="1" x14ac:dyDescent="0.25">
      <c r="A402" s="237"/>
      <c r="B402" s="252"/>
      <c r="C402" s="252"/>
      <c r="D402" s="253"/>
      <c r="E402" s="253"/>
      <c r="F402" s="253"/>
      <c r="G402" s="253"/>
      <c r="H402" s="253"/>
      <c r="I402" s="253"/>
      <c r="J402" s="253"/>
      <c r="K402" s="253"/>
      <c r="M402" s="238"/>
    </row>
    <row r="403" spans="1:13" s="134" customFormat="1" x14ac:dyDescent="0.25">
      <c r="A403" s="237"/>
      <c r="B403" s="252"/>
      <c r="C403" s="252"/>
      <c r="D403" s="253"/>
      <c r="E403" s="253"/>
      <c r="F403" s="253"/>
      <c r="G403" s="253"/>
      <c r="H403" s="253"/>
      <c r="I403" s="253"/>
      <c r="J403" s="253"/>
      <c r="K403" s="253"/>
      <c r="M403" s="238"/>
    </row>
  </sheetData>
  <sheetProtection algorithmName="SHA-512" hashValue="2N0vzi6j7A3+KKv3dPcMOCOPUSiFg5PlOGA6FBHtRQe+pq76w5xcZv49PnOt+cqTGkvwc5mUX/uajlXRqiTyeA==" saltValue="x1YiqdRDyV4CogXDsfrelg==" spinCount="100000" sheet="1" objects="1" scenarios="1" selectLockedCells="1"/>
  <mergeCells count="212">
    <mergeCell ref="B153:F153"/>
    <mergeCell ref="B138:F138"/>
    <mergeCell ref="B79:K86"/>
    <mergeCell ref="B88:G89"/>
    <mergeCell ref="H88:H89"/>
    <mergeCell ref="B91:F91"/>
    <mergeCell ref="B94:F94"/>
    <mergeCell ref="B75:F75"/>
    <mergeCell ref="B90:F90"/>
    <mergeCell ref="J136:J137"/>
    <mergeCell ref="H142:H143"/>
    <mergeCell ref="I142:I143"/>
    <mergeCell ref="B144:F144"/>
    <mergeCell ref="B140:F140"/>
    <mergeCell ref="I88:I89"/>
    <mergeCell ref="J88:J89"/>
    <mergeCell ref="B139:F139"/>
    <mergeCell ref="B134:F134"/>
    <mergeCell ref="J130:J131"/>
    <mergeCell ref="B115:K122"/>
    <mergeCell ref="B113:K113"/>
    <mergeCell ref="B126:K127"/>
    <mergeCell ref="B130:G131"/>
    <mergeCell ref="H130:H131"/>
    <mergeCell ref="B73:F73"/>
    <mergeCell ref="B97:F97"/>
    <mergeCell ref="B98:F98"/>
    <mergeCell ref="B95:F95"/>
    <mergeCell ref="B96:F96"/>
    <mergeCell ref="B100:K100"/>
    <mergeCell ref="B102:K109"/>
    <mergeCell ref="B16:K16"/>
    <mergeCell ref="B60:K60"/>
    <mergeCell ref="B93:F93"/>
    <mergeCell ref="I65:I66"/>
    <mergeCell ref="J65:J66"/>
    <mergeCell ref="B43:K43"/>
    <mergeCell ref="B24:E24"/>
    <mergeCell ref="B25:E25"/>
    <mergeCell ref="B26:E26"/>
    <mergeCell ref="B27:E27"/>
    <mergeCell ref="B45:K52"/>
    <mergeCell ref="B28:E28"/>
    <mergeCell ref="B63:K63"/>
    <mergeCell ref="B17:K17"/>
    <mergeCell ref="B54:K54"/>
    <mergeCell ref="B61:K61"/>
    <mergeCell ref="B220:K220"/>
    <mergeCell ref="H136:H137"/>
    <mergeCell ref="I136:I137"/>
    <mergeCell ref="B4:K4"/>
    <mergeCell ref="B5:K5"/>
    <mergeCell ref="B6:K6"/>
    <mergeCell ref="B9:K9"/>
    <mergeCell ref="B10:K10"/>
    <mergeCell ref="B12:K12"/>
    <mergeCell ref="B29:E29"/>
    <mergeCell ref="B30:E30"/>
    <mergeCell ref="B67:F67"/>
    <mergeCell ref="B68:F68"/>
    <mergeCell ref="B13:K13"/>
    <mergeCell ref="B70:F70"/>
    <mergeCell ref="B14:K14"/>
    <mergeCell ref="B69:F69"/>
    <mergeCell ref="B71:F71"/>
    <mergeCell ref="B72:F72"/>
    <mergeCell ref="B74:F74"/>
    <mergeCell ref="B34:K41"/>
    <mergeCell ref="B77:K77"/>
    <mergeCell ref="B142:G143"/>
    <mergeCell ref="B92:F92"/>
    <mergeCell ref="B198:B207"/>
    <mergeCell ref="B208:B217"/>
    <mergeCell ref="C198:C207"/>
    <mergeCell ref="D198:D207"/>
    <mergeCell ref="B128:K128"/>
    <mergeCell ref="I130:I131"/>
    <mergeCell ref="I151:I152"/>
    <mergeCell ref="H151:H152"/>
    <mergeCell ref="B146:F146"/>
    <mergeCell ref="B147:F147"/>
    <mergeCell ref="B145:F145"/>
    <mergeCell ref="B158:F158"/>
    <mergeCell ref="B149:K150"/>
    <mergeCell ref="B162:K164"/>
    <mergeCell ref="B154:F154"/>
    <mergeCell ref="J151:J152"/>
    <mergeCell ref="B156:F156"/>
    <mergeCell ref="B157:F157"/>
    <mergeCell ref="B155:F155"/>
    <mergeCell ref="C208:C217"/>
    <mergeCell ref="J142:J143"/>
    <mergeCell ref="B136:G137"/>
    <mergeCell ref="B132:F132"/>
    <mergeCell ref="B133:F133"/>
    <mergeCell ref="B265:K272"/>
    <mergeCell ref="B256:E256"/>
    <mergeCell ref="B257:E257"/>
    <mergeCell ref="B258:E258"/>
    <mergeCell ref="B223:K224"/>
    <mergeCell ref="B250:F251"/>
    <mergeCell ref="G250:G251"/>
    <mergeCell ref="H250:H251"/>
    <mergeCell ref="I250:I251"/>
    <mergeCell ref="B230:E230"/>
    <mergeCell ref="B231:E231"/>
    <mergeCell ref="B228:E228"/>
    <mergeCell ref="B229:E229"/>
    <mergeCell ref="B274:F275"/>
    <mergeCell ref="B226:F227"/>
    <mergeCell ref="G226:G227"/>
    <mergeCell ref="H226:H227"/>
    <mergeCell ref="I226:I227"/>
    <mergeCell ref="B237:E237"/>
    <mergeCell ref="B252:E252"/>
    <mergeCell ref="B239:K239"/>
    <mergeCell ref="B241:K248"/>
    <mergeCell ref="B253:E253"/>
    <mergeCell ref="B259:E259"/>
    <mergeCell ref="B260:E260"/>
    <mergeCell ref="B261:E261"/>
    <mergeCell ref="G274:G275"/>
    <mergeCell ref="H274:H275"/>
    <mergeCell ref="I274:I275"/>
    <mergeCell ref="B254:E254"/>
    <mergeCell ref="B255:E255"/>
    <mergeCell ref="B232:E232"/>
    <mergeCell ref="B233:E233"/>
    <mergeCell ref="B234:E234"/>
    <mergeCell ref="B235:E235"/>
    <mergeCell ref="B236:E236"/>
    <mergeCell ref="B263:K263"/>
    <mergeCell ref="G284:G287"/>
    <mergeCell ref="H284:H287"/>
    <mergeCell ref="B305:D312"/>
    <mergeCell ref="E305:K312"/>
    <mergeCell ref="B368:K368"/>
    <mergeCell ref="B350:C350"/>
    <mergeCell ref="B354:K355"/>
    <mergeCell ref="B357:K364"/>
    <mergeCell ref="B313:D320"/>
    <mergeCell ref="E313:K320"/>
    <mergeCell ref="B288:F290"/>
    <mergeCell ref="G288:G290"/>
    <mergeCell ref="H288:H290"/>
    <mergeCell ref="I288:I290"/>
    <mergeCell ref="B303:K303"/>
    <mergeCell ref="I284:I287"/>
    <mergeCell ref="B292:K299"/>
    <mergeCell ref="B301:K301"/>
    <mergeCell ref="B344:K344"/>
    <mergeCell ref="B370:C379"/>
    <mergeCell ref="B380:C389"/>
    <mergeCell ref="B390:C399"/>
    <mergeCell ref="D370:K379"/>
    <mergeCell ref="D380:K389"/>
    <mergeCell ref="D390:K399"/>
    <mergeCell ref="B330:K330"/>
    <mergeCell ref="B345:K345"/>
    <mergeCell ref="B352:K352"/>
    <mergeCell ref="B366:K366"/>
    <mergeCell ref="B332:K332"/>
    <mergeCell ref="B334:K341"/>
    <mergeCell ref="B347:K347"/>
    <mergeCell ref="B111:K111"/>
    <mergeCell ref="B124:K124"/>
    <mergeCell ref="B160:K160"/>
    <mergeCell ref="B221:K221"/>
    <mergeCell ref="B321:D328"/>
    <mergeCell ref="E321:K328"/>
    <mergeCell ref="B276:F279"/>
    <mergeCell ref="G276:G279"/>
    <mergeCell ref="H276:H279"/>
    <mergeCell ref="I276:I279"/>
    <mergeCell ref="B280:F283"/>
    <mergeCell ref="G280:G283"/>
    <mergeCell ref="D208:D217"/>
    <mergeCell ref="E188:F197"/>
    <mergeCell ref="E198:F207"/>
    <mergeCell ref="E208:F217"/>
    <mergeCell ref="G168:K177"/>
    <mergeCell ref="G178:K187"/>
    <mergeCell ref="G188:K197"/>
    <mergeCell ref="G198:K207"/>
    <mergeCell ref="G208:K217"/>
    <mergeCell ref="H280:H283"/>
    <mergeCell ref="I280:I283"/>
    <mergeCell ref="B284:F287"/>
    <mergeCell ref="B8:K8"/>
    <mergeCell ref="B166:B167"/>
    <mergeCell ref="C166:C167"/>
    <mergeCell ref="D166:D167"/>
    <mergeCell ref="E166:F167"/>
    <mergeCell ref="G166:K167"/>
    <mergeCell ref="B168:B177"/>
    <mergeCell ref="B178:B187"/>
    <mergeCell ref="B188:B197"/>
    <mergeCell ref="C168:C177"/>
    <mergeCell ref="D168:D177"/>
    <mergeCell ref="C178:C187"/>
    <mergeCell ref="D178:D187"/>
    <mergeCell ref="C188:C197"/>
    <mergeCell ref="D188:D197"/>
    <mergeCell ref="B19:K20"/>
    <mergeCell ref="G22:G23"/>
    <mergeCell ref="H22:H23"/>
    <mergeCell ref="I22:I23"/>
    <mergeCell ref="B56:K57"/>
    <mergeCell ref="B65:G66"/>
    <mergeCell ref="H65:H66"/>
    <mergeCell ref="E168:F177"/>
    <mergeCell ref="E178:F187"/>
  </mergeCells>
  <phoneticPr fontId="17" type="noConversion"/>
  <conditionalFormatting sqref="G276:I277 G280:I281 G284:I285 G288:I289 G291:J291">
    <cfRule type="cellIs" dxfId="0" priority="1" operator="equal">
      <formula>"Error"</formula>
    </cfRule>
  </conditionalFormatting>
  <dataValidations xWindow="700" yWindow="532" count="2">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G178 E188 E178 E198 G168 E208 G208 G188 B292 D380 E168 G198 D370 D390 B359:K361 E313:K313 E305:K305 E321:K321 B334:K337 B115:K115 B357:K357" xr:uid="{F8D8A7E1-1179-4260-93AA-9A622DB12CD0}">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42:J42 G252:J261 E350:J350 G24:J31 G228:J237 H144:K147 H90:K98 H153:K158 H138:K140 H132:K134 H67:K76" xr:uid="{F77DE07A-E5BD-4DD9-9825-4423487DEE8D}">
      <formula1>1000</formula1>
    </dataValidation>
  </dataValidations>
  <printOptions horizontalCentered="1"/>
  <pageMargins left="0.25" right="0.25" top="0.75" bottom="0.75" header="0.3" footer="0.3"/>
  <pageSetup scale="69" fitToHeight="0" orientation="portrait" r:id="rId1"/>
  <headerFooter>
    <oddFooter>&amp;L&amp;A</oddFooter>
  </headerFooter>
  <rowBreaks count="8" manualBreakCount="8">
    <brk id="59" max="10" man="1"/>
    <brk id="123" max="10" man="1"/>
    <brk id="159" max="10" man="1"/>
    <brk id="219" max="10" man="1"/>
    <brk id="273" max="10" man="1"/>
    <brk id="329" max="10" man="1"/>
    <brk id="365" max="10" man="1"/>
    <brk id="399"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22</vt:i4>
      </vt:variant>
    </vt:vector>
  </HeadingPairs>
  <TitlesOfParts>
    <vt:vector size="35" baseType="lpstr">
      <vt:lpstr>Variables</vt:lpstr>
      <vt:lpstr>Intro</vt:lpstr>
      <vt:lpstr>Info</vt:lpstr>
      <vt:lpstr>Public</vt:lpstr>
      <vt:lpstr>Grades|Nuances</vt:lpstr>
      <vt:lpstr>AddPub</vt:lpstr>
      <vt:lpstr>Pro 1</vt:lpstr>
      <vt:lpstr>Pro 2</vt:lpstr>
      <vt:lpstr>Pro 3</vt:lpstr>
      <vt:lpstr>Pro 4</vt:lpstr>
      <vt:lpstr>AddPro</vt:lpstr>
      <vt:lpstr>Confirm</vt:lpstr>
      <vt:lpstr>DataTab</vt:lpstr>
      <vt:lpstr>AddPro!Print_Area</vt:lpstr>
      <vt:lpstr>AddPub!Print_Area</vt:lpstr>
      <vt:lpstr>Confirm!Print_Area</vt:lpstr>
      <vt:lpstr>'Grades|Nuances'!Print_Area</vt:lpstr>
      <vt:lpstr>Info!Print_Area</vt:lpstr>
      <vt:lpstr>Intro!Print_Area</vt:lpstr>
      <vt:lpstr>'Pro 1'!Print_Area</vt:lpstr>
      <vt:lpstr>'Pro 2'!Print_Area</vt:lpstr>
      <vt:lpstr>'Pro 3'!Print_Area</vt:lpstr>
      <vt:lpstr>'Pro 4'!Print_Area</vt:lpstr>
      <vt:lpstr>Public!Print_Area</vt:lpstr>
      <vt:lpstr>AddPro!Print_Titles</vt:lpstr>
      <vt:lpstr>AddPub!Print_Titles</vt:lpstr>
      <vt:lpstr>Confirm!Print_Titles</vt:lpstr>
      <vt:lpstr>'Grades|Nuances'!Print_Titles</vt:lpstr>
      <vt:lpstr>Info!Print_Titles</vt:lpstr>
      <vt:lpstr>Intro!Print_Titles</vt:lpstr>
      <vt:lpstr>'Pro 1'!Print_Titles</vt:lpstr>
      <vt:lpstr>'Pro 2'!Print_Titles</vt:lpstr>
      <vt:lpstr>'Pro 3'!Print_Titles</vt:lpstr>
      <vt:lpstr>'Pro 4'!Print_Titles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Campbell, Rebecca</cp:lastModifiedBy>
  <cp:lastPrinted>2026-03-05T13:34:10Z</cp:lastPrinted>
  <dcterms:created xsi:type="dcterms:W3CDTF">2023-04-17T11:18:56Z</dcterms:created>
  <dcterms:modified xsi:type="dcterms:W3CDTF">2026-03-09T13:06:35Z</dcterms:modified>
</cp:coreProperties>
</file>